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_Beta\"/>
    </mc:Choice>
  </mc:AlternateContent>
  <xr:revisionPtr revIDLastSave="0" documentId="13_ncr:1_{17DA8198-AFC5-4257-9B7C-9F4D3C9B0DD6}"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6" l="1" a="1"/>
  <c r="C15" i="6" s="1"/>
  <c r="D35" i="6" l="1"/>
  <c r="C35" i="6"/>
  <c r="M7" i="6"/>
  <c r="C34" i="6" l="1"/>
  <c r="O9" i="6"/>
  <c r="D34" i="6" l="1" a="1"/>
  <c r="D34" i="6" s="1"/>
  <c r="E27" i="6" l="1"/>
  <c r="H27" i="6" l="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45" i="7"/>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Q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O3" i="4"/>
  <c r="H4" i="4"/>
  <c r="U3" i="4"/>
  <c r="P3" i="4"/>
  <c r="X4" i="4"/>
  <c r="O4" i="4"/>
  <c r="N4" i="4"/>
  <c r="W4" i="4"/>
  <c r="X3" i="4"/>
  <c r="L2" i="4"/>
  <c r="W3" i="4"/>
  <c r="V4" i="4"/>
  <c r="K4" i="4"/>
  <c r="C3" i="4"/>
  <c r="F4" i="4"/>
  <c r="G4" i="4"/>
  <c r="J4" i="4"/>
  <c r="G3" i="4"/>
  <c r="E4" i="4"/>
  <c r="B3" i="4"/>
  <c r="H3" i="4"/>
  <c r="U4" i="4"/>
  <c r="L4" i="4"/>
  <c r="T2" i="4"/>
  <c r="V3" i="4"/>
  <c r="P2" i="4"/>
  <c r="E3" i="4"/>
  <c r="Q4" i="4"/>
  <c r="N2" i="4"/>
  <c r="J2" i="4"/>
  <c r="B4" i="4"/>
  <c r="R3" i="4"/>
  <c r="J3" i="4"/>
  <c r="M4" i="4"/>
  <c r="S3" i="4"/>
  <c r="T4" i="4"/>
  <c r="L3" i="4"/>
  <c r="K3" i="4"/>
  <c r="I4" i="4"/>
  <c r="F3" i="4"/>
  <c r="V2" i="4"/>
  <c r="R4" i="4"/>
  <c r="I3" i="4"/>
  <c r="S4" i="4"/>
  <c r="M3" i="4"/>
  <c r="Z2" i="4"/>
  <c r="R2" i="4"/>
  <c r="D3" i="4"/>
  <c r="X2" i="4"/>
  <c r="P4" i="4"/>
  <c r="N3" i="4"/>
  <c r="D4" i="4"/>
  <c r="C4" i="4"/>
  <c r="Y3" i="4"/>
  <c r="H2" i="4"/>
  <c r="I28" i="6" l="1"/>
  <c r="C192" i="6" s="1"/>
  <c r="I31" i="6"/>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E29" i="6"/>
  <c r="M22" i="6" s="1"/>
  <c r="D153" i="6" l="1"/>
  <c r="C191" i="6"/>
  <c r="C154" i="6"/>
  <c r="C153" i="6"/>
  <c r="C11" i="1"/>
  <c r="S4" i="3" s="1"/>
  <c r="T4" i="3" s="1"/>
  <c r="U4" i="3" s="1"/>
  <c r="P15" i="6"/>
  <c r="M15" i="6" s="1"/>
  <c r="E35" i="6"/>
  <c r="O22" i="6" s="1"/>
  <c r="O19" i="6" s="1"/>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H28" i="6" l="1"/>
  <c r="C190" i="6" s="1"/>
  <c r="J42" i="7"/>
  <c r="N15" i="6"/>
  <c r="H42" i="7"/>
  <c r="E108" i="7"/>
  <c r="D23" i="7"/>
  <c r="M19" i="6"/>
  <c r="H31" i="6" s="1"/>
  <c r="C151" i="6" s="1"/>
  <c r="AA6" i="3"/>
  <c r="H48" i="8"/>
  <c r="P29" i="1"/>
  <c r="A7" i="3"/>
  <c r="B7" i="3" s="1"/>
  <c r="P7" i="3" s="1"/>
  <c r="Q7" i="3" s="1"/>
  <c r="AD6" i="3"/>
  <c r="P6" i="3"/>
  <c r="Q6" i="3" s="1"/>
  <c r="H71" i="7"/>
  <c r="Z6" i="3"/>
  <c r="H68" i="7"/>
  <c r="H16" i="7"/>
  <c r="P28" i="1"/>
  <c r="H50" i="8"/>
  <c r="C149" i="6"/>
  <c r="H46" i="8"/>
  <c r="H58" i="8"/>
  <c r="R194" i="4"/>
  <c r="P196" i="4"/>
  <c r="F108" i="7"/>
  <c r="D213" i="4"/>
  <c r="F213" i="4" s="1"/>
  <c r="B191" i="6"/>
  <c r="H61" i="8"/>
  <c r="D223" i="4"/>
  <c r="F223" i="4" s="1"/>
  <c r="X111" i="4"/>
  <c r="W111" i="4"/>
  <c r="D108" i="4" s="1"/>
  <c r="D188" i="4"/>
  <c r="F188" i="4" s="1"/>
  <c r="D130" i="6"/>
  <c r="E130" i="6" s="1"/>
  <c r="E129" i="6"/>
  <c r="X236" i="4"/>
  <c r="W236" i="4"/>
  <c r="W201" i="4"/>
  <c r="X201" i="4"/>
  <c r="D198" i="4" s="1"/>
  <c r="D2" i="4"/>
  <c r="H13" i="7" l="1"/>
  <c r="C193" i="6"/>
  <c r="S28" i="6"/>
  <c r="C194" i="6"/>
  <c r="D152" i="6"/>
  <c r="H46" i="7"/>
  <c r="H32" i="6"/>
  <c r="I32" i="6"/>
  <c r="H29" i="6"/>
  <c r="B190" i="6" s="1"/>
  <c r="I42" i="7"/>
  <c r="I29" i="6"/>
  <c r="I30" i="6" s="1"/>
  <c r="C155" i="6"/>
  <c r="C150" i="6"/>
  <c r="B192" i="6"/>
  <c r="B193" i="6"/>
  <c r="C157" i="6"/>
  <c r="C152"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4" i="6" l="1"/>
  <c r="H14" i="7"/>
  <c r="I47" i="7"/>
  <c r="H47" i="7"/>
  <c r="H30" i="6"/>
  <c r="H48" i="7" s="1"/>
  <c r="S29" i="6"/>
  <c r="I48" i="7"/>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Y432" i="3"/>
  <c r="T434" i="3"/>
  <c r="AH434" i="3" l="1"/>
  <c r="E434" i="3"/>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Y474" i="3"/>
  <c r="T476" i="3"/>
  <c r="AG476" i="3" l="1"/>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<sst xmlns="http://schemas.openxmlformats.org/spreadsheetml/2006/main" count="1735" uniqueCount="576">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</sst>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-932</c:v>
                </c:pt>
                <c:pt idx="3">
                  <c:v>-992</c:v>
                </c:pt>
                <c:pt idx="4">
                  <c:v>-2002</c:v>
                </c:pt>
                <c:pt idx="5">
                  <c:v>-2052</c:v>
                </c:pt>
                <c:pt idx="6">
                  <c:v>-2052</c:v>
                </c:pt>
                <c:pt idx="7">
                  <c:v>-2052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-1792</c:v>
                </c:pt>
                <c:pt idx="1">
                  <c:v>-1982</c:v>
                </c:pt>
                <c:pt idx="2">
                  <c:v>-2062</c:v>
                </c:pt>
                <c:pt idx="3">
                  <c:v>-2002</c:v>
                </c:pt>
                <c:pt idx="4">
                  <c:v>-1792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-932</c:v>
                </c:pt>
                <c:pt idx="3">
                  <c:v>-992</c:v>
                </c:pt>
                <c:pt idx="4">
                  <c:v>-2002</c:v>
                </c:pt>
                <c:pt idx="5">
                  <c:v>-2052</c:v>
                </c:pt>
                <c:pt idx="6">
                  <c:v>-2052</c:v>
                </c:pt>
                <c:pt idx="7">
                  <c:v>-2052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-1792</c:v>
                </c:pt>
                <c:pt idx="1">
                  <c:v>-1982</c:v>
                </c:pt>
                <c:pt idx="2">
                  <c:v>-2062</c:v>
                </c:pt>
                <c:pt idx="3">
                  <c:v>-2002</c:v>
                </c:pt>
                <c:pt idx="4">
                  <c:v>-1792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-1200.5825082508252</c:v>
                </c:pt>
                <c:pt idx="1">
                  <c:v>-1121.1261015266227</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143.45730301663619</c:v>
                </c:pt>
                <c:pt idx="2">
                  <c:v>171.30938943994141</c:v>
                </c:pt>
                <c:pt idx="3">
                  <c:v>0</c:v>
                </c:pt>
              </c:numCache>
            </c:numRef>
          </c:xVal>
          <c:yVal>
            <c:numRef>
              <c:f>Stabilito!$C$151:$C$154</c:f>
              <c:numCache>
                <c:formatCode>0</c:formatCode>
                <c:ptCount val="4"/>
                <c:pt idx="0">
                  <c:v>-1327.195242211561</c:v>
                </c:pt>
                <c:pt idx="1">
                  <c:v>-1327.195242211561</c:v>
                </c:pt>
                <c:pt idx="2">
                  <c:v>-1418.9776711762211</c:v>
                </c:pt>
                <c:pt idx="3">
                  <c:v>-1418.9776711762211</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147</c:v>
                </c:pt>
                <c:pt idx="2">
                  <c:v>147</c:v>
                </c:pt>
                <c:pt idx="3">
                  <c:v>52</c:v>
                </c:pt>
                <c:pt idx="4">
                  <c:v>52</c:v>
                </c:pt>
              </c:numCache>
            </c:numRef>
          </c:xVal>
          <c:yVal>
            <c:numRef>
              <c:f>Stabilito!$C$163:$C$167</c:f>
              <c:numCache>
                <c:formatCode>0</c:formatCode>
                <c:ptCount val="5"/>
                <c:pt idx="0">
                  <c:v>-1792</c:v>
                </c:pt>
                <c:pt idx="1">
                  <c:v>-1916.4827586206898</c:v>
                </c:pt>
                <c:pt idx="2">
                  <c:v>-2041.3103448275863</c:v>
                </c:pt>
                <c:pt idx="3">
                  <c:v>-2002</c:v>
                </c:pt>
                <c:pt idx="4">
                  <c:v>-1792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-147</c:v>
                </c:pt>
                <c:pt idx="2">
                  <c:v>-147</c:v>
                </c:pt>
                <c:pt idx="3">
                  <c:v>-52</c:v>
                </c:pt>
                <c:pt idx="4">
                  <c:v>-52</c:v>
                </c:pt>
              </c:numCache>
            </c:numRef>
          </c:xVal>
          <c:yVal>
            <c:numRef>
              <c:f>Stabilito!$C$163:$C$167</c:f>
              <c:numCache>
                <c:formatCode>0</c:formatCode>
                <c:ptCount val="5"/>
                <c:pt idx="0">
                  <c:v>-1792</c:v>
                </c:pt>
                <c:pt idx="1">
                  <c:v>-1916.4827586206898</c:v>
                </c:pt>
                <c:pt idx="2">
                  <c:v>-2041.3103448275863</c:v>
                </c:pt>
                <c:pt idx="3">
                  <c:v>-2002</c:v>
                </c:pt>
                <c:pt idx="4">
                  <c:v>-1792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684</c:v>
                </c:pt>
                <c:pt idx="1">
                  <c:v>-684</c:v>
                </c:pt>
              </c:numCache>
            </c:numRef>
          </c:xVal>
          <c:yVal>
            <c:numRef>
              <c:f>Stabilito!$C$168:$C$169</c:f>
              <c:numCache>
                <c:formatCode>0</c:formatCode>
                <c:ptCount val="2"/>
                <c:pt idx="0">
                  <c:v>-2082.62</c:v>
                </c:pt>
                <c:pt idx="1">
                  <c:v>-2082.62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-1564</c:v>
                </c:pt>
                <c:pt idx="1">
                  <c:v>-1564</c:v>
                </c:pt>
                <c:pt idx="2">
                  <c:v>-2052</c:v>
                </c:pt>
                <c:pt idx="3">
                  <c:v>-2052</c:v>
                </c:pt>
                <c:pt idx="4">
                  <c:v>-1564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-2130.4</c:v>
                </c:pt>
                <c:pt idx="1">
                  <c:v>-2130.4</c:v>
                </c:pt>
                <c:pt idx="2">
                  <c:v>-2130.4</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-265.39999999999998</c:v>
                </c:pt>
                <c:pt idx="1">
                  <c:v>-265.39999999999998</c:v>
                </c:pt>
                <c:pt idx="2">
                  <c:v>-265.39999999999998</c:v>
                </c:pt>
              </c:numCache>
            </c:numRef>
          </c:xVal>
          <c:yVal>
            <c:numRef>
              <c:f>Stabilito!$C$143:$C$145</c:f>
              <c:numCache>
                <c:formatCode>0</c:formatCode>
                <c:ptCount val="3"/>
                <c:pt idx="0">
                  <c:v>-1792</c:v>
                </c:pt>
                <c:pt idx="1">
                  <c:v>-1887</c:v>
                </c:pt>
                <c:pt idx="2">
                  <c:v>-1982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-299.60000000000002</c:v>
                </c:pt>
                <c:pt idx="1">
                  <c:v>-299.60000000000002</c:v>
                </c:pt>
                <c:pt idx="2">
                  <c:v>-299.60000000000002</c:v>
                </c:pt>
              </c:numCache>
            </c:numRef>
          </c:xVal>
          <c:yVal>
            <c:numRef>
              <c:f>Stabilito!$C$146:$C$148</c:f>
              <c:numCache>
                <c:formatCode>0</c:formatCode>
                <c:ptCount val="3"/>
                <c:pt idx="0">
                  <c:v>-1982</c:v>
                </c:pt>
                <c:pt idx="1">
                  <c:v>-2022</c:v>
                </c:pt>
                <c:pt idx="2">
                  <c:v>-2062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299.60000000000002</c:v>
                </c:pt>
                <c:pt idx="1">
                  <c:v>299.60000000000002</c:v>
                </c:pt>
                <c:pt idx="2">
                  <c:v>299.60000000000002</c:v>
                </c:pt>
              </c:numCache>
            </c:numRef>
          </c:xVal>
          <c:yVal>
            <c:numRef>
              <c:f>Stabilito!$C$140:$C$142</c:f>
              <c:numCache>
                <c:formatCode>0</c:formatCode>
                <c:ptCount val="3"/>
                <c:pt idx="0">
                  <c:v>-1792</c:v>
                </c:pt>
                <c:pt idx="1">
                  <c:v>-1897</c:v>
                </c:pt>
                <c:pt idx="2">
                  <c:v>-2002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-299.60000000000002</c:v>
                </c:pt>
                <c:pt idx="1">
                  <c:v>-299.60000000000002</c:v>
                </c:pt>
                <c:pt idx="2">
                  <c:v>-299.60000000000002</c:v>
                </c:pt>
              </c:numCache>
            </c:numRef>
          </c:xVal>
          <c:yVal>
            <c:numRef>
              <c:f>Stabilito!$C$155:$C$157</c:f>
              <c:numCache>
                <c:formatCode>0</c:formatCode>
                <c:ptCount val="3"/>
                <c:pt idx="0">
                  <c:v>-1160.8543048887241</c:v>
                </c:pt>
                <c:pt idx="1">
                  <c:v>-1244.0247735501425</c:v>
                </c:pt>
                <c:pt idx="2">
                  <c:v>-1327.195242211561</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1.2174301342378442</c:v>
                </c:pt>
                <c:pt idx="1">
                  <c:v>2.0999534896672682</c:v>
                </c:pt>
                <c:pt idx="2">
                  <c:v>2.8639574004769068</c:v>
                </c:pt>
                <c:pt idx="3">
                  <c:v>1.9814340450474832</c:v>
                </c:pt>
              </c:numCache>
            </c:numRef>
          </c:xVal>
          <c:yVal>
            <c:numRef>
              <c:f>Stabilito!$C$190:$C$193</c:f>
              <c:numCache>
                <c:formatCode>0.00</c:formatCode>
                <c:ptCount val="4"/>
                <c:pt idx="0">
                  <c:v>20.69095716586099</c:v>
                </c:pt>
                <c:pt idx="1">
                  <c:v>24.708085015376167</c:v>
                </c:pt>
                <c:pt idx="2">
                  <c:v>24.708085015376167</c:v>
                </c:pt>
                <c:pt idx="3">
                  <c:v>20.69095716586099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1.9814340450474832</c:v>
                </c:pt>
                <c:pt idx="1">
                  <c:v>1.2174301342378442</c:v>
                </c:pt>
              </c:numCache>
            </c:numRef>
          </c:xVal>
          <c:yVal>
            <c:numRef>
              <c:f>Stabilito!$C$193:$C$194</c:f>
              <c:numCache>
                <c:formatCode>0.00</c:formatCode>
                <c:ptCount val="2"/>
                <c:pt idx="0">
                  <c:v>20.69095716586099</c:v>
                </c:pt>
                <c:pt idx="1">
                  <c:v>20.69095716586099</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OpenRocket</c:v>
                      </c:pt>
                    </c:strCache>
                  </c:strRef>
                </c:tx>
                <c:xVal>
                  <c:numRef>
                    <c:extLst>
                      <c:ext uri="{02D57815-91ED-43cb-92C2-25804820EDAC}">
                        <c15:formulaRef>
                          <c15:sqref>Stabilito!$U$31:$U$32</c15:sqref>
                        </c15:formulaRef>
                      </c:ext>
                    </c:extLst>
                    <c:numCache>
                      <c:formatCode>General</c:formatCode>
                      <c:ptCount val="2"/>
                      <c:pt idx="0">
                        <c:v>2.1800000000000002</c:v>
                      </c:pt>
                      <c:pt idx="1">
                        <c:v>2.95</c:v>
                      </c:pt>
                    </c:numCache>
                  </c:numRef>
                </c:xVal>
                <c:yVal>
                  <c:numRef>
                    <c:extLst>
                      <c:ext uri="{02D57815-91ED-43cb-92C2-25804820EDAC}">
                        <c15:formulaRef>
                          <c15:sqref>Stabilito!$V$31:$V$32</c15:sqref>
                        </c15:formulaRef>
                      </c:ext>
                    </c:extLst>
                    <c:numCache>
                      <c:formatCode>General</c:formatCode>
                      <c:ptCount val="2"/>
                      <c:pt idx="0">
                        <c:v>24.960999999999999</c:v>
                      </c:pt>
                      <c:pt idx="1">
                        <c:v>24.960999999999999</c:v>
                      </c:pt>
                    </c:numCache>
                  </c:numRef>
                </c:yVal>
                <c:smooth val="0"/>
                <c:extLst>
                  <c:ext xmlns:c16="http://schemas.microsoft.com/office/drawing/2014/chart" uri="{C3380CC4-5D6E-409C-BE32-E72D297353CC}">
                    <c16:uniqueId val="{00000000-DC51-4CCD-AC14-9DE9D19DAD5A}"/>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1260.7869161559772</c:v>
                </c:pt>
              </c:numCache>
            </c:numRef>
          </c:xVal>
          <c:yVal>
            <c:numRef>
              <c:f>Trajecto!$C$121</c:f>
              <c:numCache>
                <c:formatCode>0</c:formatCode>
                <c:ptCount val="1"/>
                <c:pt idx="0">
                  <c:v>1260.7869161559772</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7.3516117982749885</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30.349163550298748</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66.088033441403368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107.06080614766186</c:v>
                </c:pt>
                <c:pt idx="401">
                  <c:v>#N/A</c:v>
                </c:pt>
                <c:pt idx="402">
                  <c:v>#N/A</c:v>
                </c:pt>
                <c:pt idx="403">
                  <c:v>#N/A</c:v>
                </c:pt>
                <c:pt idx="404">
                  <c:v>#N/A</c:v>
                </c:pt>
                <c:pt idx="405">
                  <c:v>#N/A</c:v>
                </c:pt>
                <c:pt idx="406">
                  <c:v>#N/A</c:v>
                </c:pt>
                <c:pt idx="407">
                  <c:v>#N/A</c:v>
                </c:pt>
                <c:pt idx="408">
                  <c:v>#N/A</c:v>
                </c:pt>
                <c:pt idx="409">
                  <c:v>#N/A</c:v>
                </c:pt>
                <c:pt idx="410">
                  <c:v>145.0249839858599</c:v>
                </c:pt>
                <c:pt idx="411">
                  <c:v>#N/A</c:v>
                </c:pt>
                <c:pt idx="412">
                  <c:v>#N/A</c:v>
                </c:pt>
                <c:pt idx="413">
                  <c:v>#N/A</c:v>
                </c:pt>
                <c:pt idx="414">
                  <c:v>#N/A</c:v>
                </c:pt>
                <c:pt idx="415">
                  <c:v>#N/A</c:v>
                </c:pt>
                <c:pt idx="416">
                  <c:v>#N/A</c:v>
                </c:pt>
                <c:pt idx="417">
                  <c:v>#N/A</c:v>
                </c:pt>
                <c:pt idx="418">
                  <c:v>#N/A</c:v>
                </c:pt>
                <c:pt idx="419">
                  <c:v>#N/A</c:v>
                </c:pt>
                <c:pt idx="420">
                  <c:v>180.15723513000208</c:v>
                </c:pt>
                <c:pt idx="421">
                  <c:v>#N/A</c:v>
                </c:pt>
                <c:pt idx="422">
                  <c:v>#N/A</c:v>
                </c:pt>
                <c:pt idx="423">
                  <c:v>#N/A</c:v>
                </c:pt>
                <c:pt idx="424">
                  <c:v>#N/A</c:v>
                </c:pt>
                <c:pt idx="425">
                  <c:v>#N/A</c:v>
                </c:pt>
                <c:pt idx="426">
                  <c:v>#N/A</c:v>
                </c:pt>
                <c:pt idx="427">
                  <c:v>#N/A</c:v>
                </c:pt>
                <c:pt idx="428">
                  <c:v>#N/A</c:v>
                </c:pt>
                <c:pt idx="429">
                  <c:v>#N/A</c:v>
                </c:pt>
                <c:pt idx="430">
                  <c:v>213.03865259338474</c:v>
                </c:pt>
                <c:pt idx="431">
                  <c:v>#N/A</c:v>
                </c:pt>
                <c:pt idx="432">
                  <c:v>#N/A</c:v>
                </c:pt>
                <c:pt idx="433">
                  <c:v>#N/A</c:v>
                </c:pt>
                <c:pt idx="434">
                  <c:v>#N/A</c:v>
                </c:pt>
                <c:pt idx="435">
                  <c:v>#N/A</c:v>
                </c:pt>
                <c:pt idx="436">
                  <c:v>#N/A</c:v>
                </c:pt>
                <c:pt idx="437">
                  <c:v>#N/A</c:v>
                </c:pt>
                <c:pt idx="438">
                  <c:v>#N/A</c:v>
                </c:pt>
                <c:pt idx="439">
                  <c:v>#N/A</c:v>
                </c:pt>
                <c:pt idx="440">
                  <c:v>244.10882825494105</c:v>
                </c:pt>
                <c:pt idx="441">
                  <c:v>#N/A</c:v>
                </c:pt>
                <c:pt idx="442">
                  <c:v>#N/A</c:v>
                </c:pt>
                <c:pt idx="443">
                  <c:v>#N/A</c:v>
                </c:pt>
                <c:pt idx="444">
                  <c:v>#N/A</c:v>
                </c:pt>
                <c:pt idx="445">
                  <c:v>#N/A</c:v>
                </c:pt>
                <c:pt idx="446">
                  <c:v>#N/A</c:v>
                </c:pt>
                <c:pt idx="447">
                  <c:v>#N/A</c:v>
                </c:pt>
                <c:pt idx="448">
                  <c:v>#N/A</c:v>
                </c:pt>
                <c:pt idx="449">
                  <c:v>#N/A</c:v>
                </c:pt>
                <c:pt idx="450">
                  <c:v>273.71044560839175</c:v>
                </c:pt>
                <c:pt idx="451">
                  <c:v>#N/A</c:v>
                </c:pt>
                <c:pt idx="452">
                  <c:v>#N/A</c:v>
                </c:pt>
                <c:pt idx="453">
                  <c:v>#N/A</c:v>
                </c:pt>
                <c:pt idx="454">
                  <c:v>#N/A</c:v>
                </c:pt>
                <c:pt idx="455">
                  <c:v>#N/A</c:v>
                </c:pt>
                <c:pt idx="456">
                  <c:v>#N/A</c:v>
                </c:pt>
                <c:pt idx="457">
                  <c:v>#N/A</c:v>
                </c:pt>
                <c:pt idx="458">
                  <c:v>#N/A</c:v>
                </c:pt>
                <c:pt idx="459">
                  <c:v>#N/A</c:v>
                </c:pt>
                <c:pt idx="460">
                  <c:v>302.11754231355695</c:v>
                </c:pt>
                <c:pt idx="461">
                  <c:v>#N/A</c:v>
                </c:pt>
                <c:pt idx="462">
                  <c:v>#N/A</c:v>
                </c:pt>
                <c:pt idx="463">
                  <c:v>#N/A</c:v>
                </c:pt>
                <c:pt idx="464">
                  <c:v>#N/A</c:v>
                </c:pt>
                <c:pt idx="465">
                  <c:v>#N/A</c:v>
                </c:pt>
                <c:pt idx="466">
                  <c:v>#N/A</c:v>
                </c:pt>
                <c:pt idx="467">
                  <c:v>#N/A</c:v>
                </c:pt>
                <c:pt idx="468">
                  <c:v>#N/A</c:v>
                </c:pt>
                <c:pt idx="469">
                  <c:v>#N/A</c:v>
                </c:pt>
                <c:pt idx="470">
                  <c:v>329.55398341438683</c:v>
                </c:pt>
                <c:pt idx="471">
                  <c:v>#N/A</c:v>
                </c:pt>
                <c:pt idx="472">
                  <c:v>#N/A</c:v>
                </c:pt>
                <c:pt idx="473">
                  <c:v>#N/A</c:v>
                </c:pt>
                <c:pt idx="474">
                  <c:v>#N/A</c:v>
                </c:pt>
                <c:pt idx="475">
                  <c:v>#N/A</c:v>
                </c:pt>
                <c:pt idx="476">
                  <c:v>#N/A</c:v>
                </c:pt>
                <c:pt idx="477">
                  <c:v>#N/A</c:v>
                </c:pt>
                <c:pt idx="478">
                  <c:v>#N/A</c:v>
                </c:pt>
                <c:pt idx="479">
                  <c:v>#N/A</c:v>
                </c:pt>
                <c:pt idx="480">
                  <c:v>356.20562630926048</c:v>
                </c:pt>
                <c:pt idx="481">
                  <c:v>#N/A</c:v>
                </c:pt>
                <c:pt idx="482">
                  <c:v>#N/A</c:v>
                </c:pt>
                <c:pt idx="483">
                  <c:v>#N/A</c:v>
                </c:pt>
                <c:pt idx="484">
                  <c:v>#N/A</c:v>
                </c:pt>
                <c:pt idx="485">
                  <c:v>#N/A</c:v>
                </c:pt>
                <c:pt idx="486">
                  <c:v>#N/A</c:v>
                </c:pt>
                <c:pt idx="487">
                  <c:v>#N/A</c:v>
                </c:pt>
                <c:pt idx="488">
                  <c:v>#N/A</c:v>
                </c:pt>
                <c:pt idx="489">
                  <c:v>#N/A</c:v>
                </c:pt>
                <c:pt idx="490">
                  <c:v>382.22792450667629</c:v>
                </c:pt>
                <c:pt idx="491">
                  <c:v>#N/A</c:v>
                </c:pt>
                <c:pt idx="492">
                  <c:v>#N/A</c:v>
                </c:pt>
                <c:pt idx="493">
                  <c:v>#N/A</c:v>
                </c:pt>
                <c:pt idx="494">
                  <c:v>#N/A</c:v>
                </c:pt>
                <c:pt idx="495">
                  <c:v>#N/A</c:v>
                </c:pt>
                <c:pt idx="496">
                  <c:v>#N/A</c:v>
                </c:pt>
                <c:pt idx="497">
                  <c:v>#N/A</c:v>
                </c:pt>
                <c:pt idx="498">
                  <c:v>#N/A</c:v>
                </c:pt>
                <c:pt idx="499">
                  <c:v>#N/A</c:v>
                </c:pt>
                <c:pt idx="500">
                  <c:v>407.74947076153569</c:v>
                </c:pt>
                <c:pt idx="501">
                  <c:v>#N/A</c:v>
                </c:pt>
                <c:pt idx="502">
                  <c:v>#N/A</c:v>
                </c:pt>
                <c:pt idx="503">
                  <c:v>#N/A</c:v>
                </c:pt>
                <c:pt idx="504">
                  <c:v>#N/A</c:v>
                </c:pt>
                <c:pt idx="505">
                  <c:v>#N/A</c:v>
                </c:pt>
                <c:pt idx="506">
                  <c:v>#N/A</c:v>
                </c:pt>
                <c:pt idx="507">
                  <c:v>#N/A</c:v>
                </c:pt>
                <c:pt idx="508">
                  <c:v>#N/A</c:v>
                </c:pt>
                <c:pt idx="509">
                  <c:v>#N/A</c:v>
                </c:pt>
                <c:pt idx="510">
                  <c:v>432.87082225971528</c:v>
                </c:pt>
                <c:pt idx="511">
                  <c:v>#N/A</c:v>
                </c:pt>
                <c:pt idx="512">
                  <c:v>#N/A</c:v>
                </c:pt>
                <c:pt idx="513">
                  <c:v>#N/A</c:v>
                </c:pt>
                <c:pt idx="514">
                  <c:v>#N/A</c:v>
                </c:pt>
                <c:pt idx="515">
                  <c:v>#N/A</c:v>
                </c:pt>
                <c:pt idx="516">
                  <c:v>#N/A</c:v>
                </c:pt>
                <c:pt idx="517">
                  <c:v>#N/A</c:v>
                </c:pt>
                <c:pt idx="518">
                  <c:v>#N/A</c:v>
                </c:pt>
                <c:pt idx="519">
                  <c:v>#N/A</c:v>
                </c:pt>
                <c:pt idx="520">
                  <c:v>457.65760412669022</c:v>
                </c:pt>
                <c:pt idx="521">
                  <c:v>#N/A</c:v>
                </c:pt>
                <c:pt idx="522">
                  <c:v>#N/A</c:v>
                </c:pt>
                <c:pt idx="523">
                  <c:v>#N/A</c:v>
                </c:pt>
                <c:pt idx="524">
                  <c:v>#N/A</c:v>
                </c:pt>
                <c:pt idx="525">
                  <c:v>#N/A</c:v>
                </c:pt>
                <c:pt idx="526">
                  <c:v>#N/A</c:v>
                </c:pt>
                <c:pt idx="527">
                  <c:v>#N/A</c:v>
                </c:pt>
                <c:pt idx="528">
                  <c:v>#N/A</c:v>
                </c:pt>
                <c:pt idx="529">
                  <c:v>#N/A</c:v>
                </c:pt>
                <c:pt idx="530">
                  <c:v>482.13105905208715</c:v>
                </c:pt>
                <c:pt idx="531">
                  <c:v>#N/A</c:v>
                </c:pt>
                <c:pt idx="532">
                  <c:v>#N/A</c:v>
                </c:pt>
                <c:pt idx="533">
                  <c:v>#N/A</c:v>
                </c:pt>
                <c:pt idx="534">
                  <c:v>#N/A</c:v>
                </c:pt>
                <c:pt idx="535">
                  <c:v>#N/A</c:v>
                </c:pt>
                <c:pt idx="536">
                  <c:v>#N/A</c:v>
                </c:pt>
                <c:pt idx="537">
                  <c:v>#N/A</c:v>
                </c:pt>
                <c:pt idx="538">
                  <c:v>#N/A</c:v>
                </c:pt>
                <c:pt idx="539">
                  <c:v>#N/A</c:v>
                </c:pt>
                <c:pt idx="540">
                  <c:v>506.26722877760687</c:v>
                </c:pt>
                <c:pt idx="541">
                  <c:v>#N/A</c:v>
                </c:pt>
                <c:pt idx="542">
                  <c:v>#N/A</c:v>
                </c:pt>
                <c:pt idx="543">
                  <c:v>#N/A</c:v>
                </c:pt>
                <c:pt idx="544">
                  <c:v>#N/A</c:v>
                </c:pt>
                <c:pt idx="545">
                  <c:v>#N/A</c:v>
                </c:pt>
                <c:pt idx="546">
                  <c:v>#N/A</c:v>
                </c:pt>
                <c:pt idx="547">
                  <c:v>#N/A</c:v>
                </c:pt>
                <c:pt idx="548">
                  <c:v>#N/A</c:v>
                </c:pt>
                <c:pt idx="549">
                  <c:v>#N/A</c:v>
                </c:pt>
                <c:pt idx="550">
                  <c:v>530.00980943821287</c:v>
                </c:pt>
                <c:pt idx="551">
                  <c:v>#N/A</c:v>
                </c:pt>
                <c:pt idx="552">
                  <c:v>#N/A</c:v>
                </c:pt>
                <c:pt idx="553">
                  <c:v>#N/A</c:v>
                </c:pt>
                <c:pt idx="554">
                  <c:v>#N/A</c:v>
                </c:pt>
                <c:pt idx="555">
                  <c:v>#N/A</c:v>
                </c:pt>
                <c:pt idx="556">
                  <c:v>#N/A</c:v>
                </c:pt>
                <c:pt idx="557">
                  <c:v>#N/A</c:v>
                </c:pt>
                <c:pt idx="558">
                  <c:v>#N/A</c:v>
                </c:pt>
                <c:pt idx="559">
                  <c:v>#N/A</c:v>
                </c:pt>
                <c:pt idx="560">
                  <c:v>553.28639963789226</c:v>
                </c:pt>
                <c:pt idx="561">
                  <c:v>#N/A</c:v>
                </c:pt>
                <c:pt idx="562">
                  <c:v>#N/A</c:v>
                </c:pt>
                <c:pt idx="563">
                  <c:v>#N/A</c:v>
                </c:pt>
                <c:pt idx="564">
                  <c:v>#N/A</c:v>
                </c:pt>
                <c:pt idx="565">
                  <c:v>#N/A</c:v>
                </c:pt>
                <c:pt idx="566">
                  <c:v>#N/A</c:v>
                </c:pt>
                <c:pt idx="567">
                  <c:v>#N/A</c:v>
                </c:pt>
                <c:pt idx="568">
                  <c:v>#N/A</c:v>
                </c:pt>
                <c:pt idx="569">
                  <c:v>#N/A</c:v>
                </c:pt>
                <c:pt idx="570">
                  <c:v>576.02007389940695</c:v>
                </c:pt>
                <c:pt idx="571">
                  <c:v>#N/A</c:v>
                </c:pt>
                <c:pt idx="572">
                  <c:v>#N/A</c:v>
                </c:pt>
                <c:pt idx="573">
                  <c:v>#N/A</c:v>
                </c:pt>
                <c:pt idx="574">
                  <c:v>#N/A</c:v>
                </c:pt>
                <c:pt idx="575">
                  <c:v>#N/A</c:v>
                </c:pt>
                <c:pt idx="576">
                  <c:v>#N/A</c:v>
                </c:pt>
                <c:pt idx="577">
                  <c:v>#N/A</c:v>
                </c:pt>
                <c:pt idx="578">
                  <c:v>#N/A</c:v>
                </c:pt>
                <c:pt idx="579">
                  <c:v>#N/A</c:v>
                </c:pt>
                <c:pt idx="580">
                  <c:v>598.13624857110472</c:v>
                </c:pt>
                <c:pt idx="581">
                  <c:v>#N/A</c:v>
                </c:pt>
                <c:pt idx="582">
                  <c:v>#N/A</c:v>
                </c:pt>
                <c:pt idx="583">
                  <c:v>#N/A</c:v>
                </c:pt>
                <c:pt idx="584">
                  <c:v>#N/A</c:v>
                </c:pt>
                <c:pt idx="585">
                  <c:v>#N/A</c:v>
                </c:pt>
                <c:pt idx="586">
                  <c:v>#N/A</c:v>
                </c:pt>
                <c:pt idx="587">
                  <c:v>#N/A</c:v>
                </c:pt>
                <c:pt idx="588">
                  <c:v>#N/A</c:v>
                </c:pt>
                <c:pt idx="589">
                  <c:v>#N/A</c:v>
                </c:pt>
                <c:pt idx="590">
                  <c:v>619.5666876602146</c:v>
                </c:pt>
                <c:pt idx="591">
                  <c:v>#N/A</c:v>
                </c:pt>
                <c:pt idx="592">
                  <c:v>#N/A</c:v>
                </c:pt>
                <c:pt idx="593">
                  <c:v>#N/A</c:v>
                </c:pt>
                <c:pt idx="594">
                  <c:v>#N/A</c:v>
                </c:pt>
                <c:pt idx="595">
                  <c:v>#N/A</c:v>
                </c:pt>
                <c:pt idx="596">
                  <c:v>#N/A</c:v>
                </c:pt>
                <c:pt idx="597">
                  <c:v>#N/A</c:v>
                </c:pt>
                <c:pt idx="598">
                  <c:v>#N/A</c:v>
                </c:pt>
                <c:pt idx="599">
                  <c:v>#N/A</c:v>
                </c:pt>
                <c:pt idx="600">
                  <c:v>640.25185390417914</c:v>
                </c:pt>
                <c:pt idx="601">
                  <c:v>#N/A</c:v>
                </c:pt>
                <c:pt idx="602">
                  <c:v>#N/A</c:v>
                </c:pt>
                <c:pt idx="603">
                  <c:v>#N/A</c:v>
                </c:pt>
                <c:pt idx="604">
                  <c:v>#N/A</c:v>
                </c:pt>
                <c:pt idx="605">
                  <c:v>#N/A</c:v>
                </c:pt>
                <c:pt idx="606">
                  <c:v>#N/A</c:v>
                </c:pt>
                <c:pt idx="607">
                  <c:v>#N/A</c:v>
                </c:pt>
                <c:pt idx="608">
                  <c:v>#N/A</c:v>
                </c:pt>
                <c:pt idx="609">
                  <c:v>#N/A</c:v>
                </c:pt>
                <c:pt idx="610">
                  <c:v>660.14221679970126</c:v>
                </c:pt>
                <c:pt idx="611">
                  <c:v>#N/A</c:v>
                </c:pt>
                <c:pt idx="612">
                  <c:v>#N/A</c:v>
                </c:pt>
                <c:pt idx="613">
                  <c:v>#N/A</c:v>
                </c:pt>
                <c:pt idx="614">
                  <c:v>#N/A</c:v>
                </c:pt>
                <c:pt idx="615">
                  <c:v>#N/A</c:v>
                </c:pt>
                <c:pt idx="616">
                  <c:v>#N/A</c:v>
                </c:pt>
                <c:pt idx="617">
                  <c:v>#N/A</c:v>
                </c:pt>
                <c:pt idx="618">
                  <c:v>#N/A</c:v>
                </c:pt>
                <c:pt idx="619">
                  <c:v>#N/A</c:v>
                </c:pt>
                <c:pt idx="620">
                  <c:v>679.19883620819428</c:v>
                </c:pt>
                <c:pt idx="621">
                  <c:v>#N/A</c:v>
                </c:pt>
                <c:pt idx="622">
                  <c:v>#N/A</c:v>
                </c:pt>
                <c:pt idx="623">
                  <c:v>#N/A</c:v>
                </c:pt>
                <c:pt idx="624">
                  <c:v>#N/A</c:v>
                </c:pt>
                <c:pt idx="625">
                  <c:v>#N/A</c:v>
                </c:pt>
                <c:pt idx="626">
                  <c:v>#N/A</c:v>
                </c:pt>
                <c:pt idx="627">
                  <c:v>#N/A</c:v>
                </c:pt>
                <c:pt idx="628">
                  <c:v>#N/A</c:v>
                </c:pt>
                <c:pt idx="629">
                  <c:v>#N/A</c:v>
                </c:pt>
                <c:pt idx="630">
                  <c:v>697.3934114348076</c:v>
                </c:pt>
                <c:pt idx="631">
                  <c:v>#N/A</c:v>
                </c:pt>
                <c:pt idx="632">
                  <c:v>#N/A</c:v>
                </c:pt>
                <c:pt idx="633">
                  <c:v>#N/A</c:v>
                </c:pt>
                <c:pt idx="634">
                  <c:v>#N/A</c:v>
                </c:pt>
                <c:pt idx="635">
                  <c:v>#N/A</c:v>
                </c:pt>
                <c:pt idx="636">
                  <c:v>#N/A</c:v>
                </c:pt>
                <c:pt idx="637">
                  <c:v>#N/A</c:v>
                </c:pt>
                <c:pt idx="638">
                  <c:v>#N/A</c:v>
                </c:pt>
                <c:pt idx="639">
                  <c:v>#N/A</c:v>
                </c:pt>
                <c:pt idx="640">
                  <c:v>714.7079289656798</c:v>
                </c:pt>
                <c:pt idx="641">
                  <c:v>#N/A</c:v>
                </c:pt>
                <c:pt idx="642">
                  <c:v>#N/A</c:v>
                </c:pt>
                <c:pt idx="643">
                  <c:v>#N/A</c:v>
                </c:pt>
                <c:pt idx="644">
                  <c:v>#N/A</c:v>
                </c:pt>
                <c:pt idx="645">
                  <c:v>#N/A</c:v>
                </c:pt>
                <c:pt idx="646">
                  <c:v>#N/A</c:v>
                </c:pt>
                <c:pt idx="647">
                  <c:v>#N/A</c:v>
                </c:pt>
                <c:pt idx="648">
                  <c:v>#N/A</c:v>
                </c:pt>
                <c:pt idx="649">
                  <c:v>#N/A</c:v>
                </c:pt>
                <c:pt idx="650">
                  <c:v>731.13401463200773</c:v>
                </c:pt>
                <c:pt idx="651">
                  <c:v>#N/A</c:v>
                </c:pt>
                <c:pt idx="652">
                  <c:v>#N/A</c:v>
                </c:pt>
                <c:pt idx="653">
                  <c:v>#N/A</c:v>
                </c:pt>
                <c:pt idx="654">
                  <c:v>#N/A</c:v>
                </c:pt>
                <c:pt idx="655">
                  <c:v>#N/A</c:v>
                </c:pt>
                <c:pt idx="656">
                  <c:v>#N/A</c:v>
                </c:pt>
                <c:pt idx="657">
                  <c:v>#N/A</c:v>
                </c:pt>
                <c:pt idx="658">
                  <c:v>#N/A</c:v>
                </c:pt>
                <c:pt idx="659">
                  <c:v>#N/A</c:v>
                </c:pt>
                <c:pt idx="660">
                  <c:v>746.67207957149208</c:v>
                </c:pt>
                <c:pt idx="661">
                  <c:v>#N/A</c:v>
                </c:pt>
                <c:pt idx="662">
                  <c:v>#N/A</c:v>
                </c:pt>
                <c:pt idx="663">
                  <c:v>#N/A</c:v>
                </c:pt>
                <c:pt idx="664">
                  <c:v>#N/A</c:v>
                </c:pt>
                <c:pt idx="665">
                  <c:v>#N/A</c:v>
                </c:pt>
                <c:pt idx="666">
                  <c:v>#N/A</c:v>
                </c:pt>
                <c:pt idx="667">
                  <c:v>#N/A</c:v>
                </c:pt>
                <c:pt idx="668">
                  <c:v>#N/A</c:v>
                </c:pt>
                <c:pt idx="669">
                  <c:v>#N/A</c:v>
                </c:pt>
                <c:pt idx="670">
                  <c:v>761.3303365045316</c:v>
                </c:pt>
                <c:pt idx="671">
                  <c:v>#N/A</c:v>
                </c:pt>
                <c:pt idx="672">
                  <c:v>#N/A</c:v>
                </c:pt>
                <c:pt idx="673">
                  <c:v>#N/A</c:v>
                </c:pt>
                <c:pt idx="674">
                  <c:v>#N/A</c:v>
                </c:pt>
                <c:pt idx="675">
                  <c:v>#N/A</c:v>
                </c:pt>
                <c:pt idx="676">
                  <c:v>#N/A</c:v>
                </c:pt>
                <c:pt idx="677">
                  <c:v>#N/A</c:v>
                </c:pt>
                <c:pt idx="678">
                  <c:v>#N/A</c:v>
                </c:pt>
                <c:pt idx="679">
                  <c:v>#N/A</c:v>
                </c:pt>
                <c:pt idx="680">
                  <c:v>775.12375080845857</c:v>
                </c:pt>
                <c:pt idx="681">
                  <c:v>#N/A</c:v>
                </c:pt>
                <c:pt idx="682">
                  <c:v>#N/A</c:v>
                </c:pt>
                <c:pt idx="683">
                  <c:v>#N/A</c:v>
                </c:pt>
                <c:pt idx="684">
                  <c:v>#N/A</c:v>
                </c:pt>
                <c:pt idx="685">
                  <c:v>#N/A</c:v>
                </c:pt>
                <c:pt idx="686">
                  <c:v>#N/A</c:v>
                </c:pt>
                <c:pt idx="687">
                  <c:v>#N/A</c:v>
                </c:pt>
                <c:pt idx="688">
                  <c:v>#N/A</c:v>
                </c:pt>
                <c:pt idx="689">
                  <c:v>#N/A</c:v>
                </c:pt>
                <c:pt idx="690">
                  <c:v>788.07297899762239</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1259.1800434899233</c:v>
                </c:pt>
                <c:pt idx="524">
                  <c:v>1258.5704296553056</c:v>
                </c:pt>
                <c:pt idx="525">
                  <c:v>1257.8634977262079</c:v>
                </c:pt>
                <c:pt idx="526">
                  <c:v>1257.0593805478532</c:v>
                </c:pt>
                <c:pt idx="527">
                  <c:v>1256.1582144088356</c:v>
                </c:pt>
                <c:pt idx="528">
                  <c:v>1255.1601394878817</c:v>
                </c:pt>
                <c:pt idx="529">
                  <c:v>1254.0653002709803</c:v>
                </c:pt>
                <c:pt idx="530">
                  <c:v>1252.8738459380634</c:v>
                </c:pt>
                <c:pt idx="531">
                  <c:v>1251.5859307189362</c:v>
                </c:pt>
                <c:pt idx="532">
                  <c:v>1250.2017142186194</c:v>
                </c:pt>
                <c:pt idx="533">
                  <c:v>1248.721361712654</c:v>
                </c:pt>
                <c:pt idx="534">
                  <c:v>1247.1450444132454</c:v>
                </c:pt>
                <c:pt idx="535">
                  <c:v>1245.4729397073688</c:v>
                </c:pt>
                <c:pt idx="536">
                  <c:v>1243.7052313681459</c:v>
                </c:pt>
                <c:pt idx="537">
                  <c:v>1241.8421097409237</c:v>
                </c:pt>
                <c:pt idx="538">
                  <c:v>1239.8837719055634</c:v>
                </c:pt>
                <c:pt idx="539">
                  <c:v>1237.8304218164699</c:v>
                </c:pt>
                <c:pt idx="540">
                  <c:v>1235.682270421891</c:v>
                </c:pt>
                <c:pt idx="541">
                  <c:v>1233.4395357639783</c:v>
                </c:pt>
                <c:pt idx="542">
                  <c:v>1231.1024430610505</c:v>
                </c:pt>
                <c:pt idx="543">
                  <c:v>1228.6712247734274</c:v>
                </c:pt>
                <c:pt idx="544">
                  <c:v>1226.146120654128</c:v>
                </c:pt>
                <c:pt idx="545">
                  <c:v>1223.5273777856401</c:v>
                </c:pt>
                <c:pt idx="546">
                  <c:v>1220.815250603885</c:v>
                </c:pt>
                <c:pt idx="547">
                  <c:v>1218.0100009104158</c:v>
                </c:pt>
                <c:pt idx="548">
                  <c:v>1215.1118978738029</c:v>
                </c:pt>
                <c:pt idx="549">
                  <c:v>1212.1212180210857</c:v>
                </c:pt>
                <c:pt idx="550">
                  <c:v>1209.0382452200886</c:v>
                </c:pt>
                <c:pt idx="551">
                  <c:v>1205.8632706533347</c:v>
                </c:pt>
                <c:pt idx="552">
                  <c:v>1202.596592784224</c:v>
                </c:pt>
                <c:pt idx="553">
                  <c:v>1199.2385173160824</c:v>
                </c:pt>
                <c:pt idx="554">
                  <c:v>1195.7893571446364</c:v>
                </c:pt>
                <c:pt idx="555">
                  <c:v>1192.2494323044143</c:v>
                </c:pt>
                <c:pt idx="556">
                  <c:v>1188.6190699095368</c:v>
                </c:pt>
                <c:pt idx="557">
                  <c:v>1184.8986040893101</c:v>
                </c:pt>
                <c:pt idx="558">
                  <c:v>1181.0883759190092</c:v>
                </c:pt>
                <c:pt idx="559">
                  <c:v>1177.1887333461966</c:v>
                </c:pt>
                <c:pt idx="560">
                  <c:v>1173.2000311128986</c:v>
                </c:pt>
                <c:pt idx="561">
                  <c:v>1169.1226306739316</c:v>
                </c:pt>
                <c:pt idx="562">
                  <c:v>1164.9569001116502</c:v>
                </c:pt>
                <c:pt idx="563">
                  <c:v>1160.7032140473652</c:v>
                </c:pt>
                <c:pt idx="564">
                  <c:v>1156.3619535496621</c:v>
                </c:pt>
                <c:pt idx="565">
                  <c:v>1151.9335060398339</c:v>
                </c:pt>
                <c:pt idx="566">
                  <c:v>1147.4182651946278</c:v>
                </c:pt>
                <c:pt idx="567">
                  <c:v>1142.816630846489</c:v>
                </c:pt>
                <c:pt idx="568">
                  <c:v>1138.1290088814767</c:v>
                </c:pt>
                <c:pt idx="569">
                  <c:v>1133.3558111350139</c:v>
                </c:pt>
                <c:pt idx="570">
                  <c:v>1128.4974552856238</c:v>
                </c:pt>
                <c:pt idx="571">
                  <c:v>1123.5543647467975</c:v>
                </c:pt>
                <c:pt idx="572">
                  <c:v>1118.5269685571279</c:v>
                </c:pt>
                <c:pt idx="573">
                  <c:v>1113.4157012688406</c:v>
                </c:pt>
                <c:pt idx="574">
                  <c:v>1108.221002834845</c:v>
                </c:pt>
                <c:pt idx="575">
                  <c:v>1102.9433184944198</c:v>
                </c:pt>
                <c:pt idx="576">
                  <c:v>1097.5830986576495</c:v>
                </c:pt>
                <c:pt idx="577">
                  <c:v>1092.1407987887144</c:v>
                </c:pt>
                <c:pt idx="578">
                  <c:v>1086.6168792881404</c:v>
                </c:pt>
                <c:pt idx="579">
                  <c:v>1081.0118053741062</c:v>
                </c:pt>
                <c:pt idx="580">
                  <c:v>1075.3260469629033</c:v>
                </c:pt>
                <c:pt idx="581">
                  <c:v>1069.5600785486395</c:v>
                </c:pt>
                <c:pt idx="582">
                  <c:v>1063.714379082277</c:v>
                </c:pt>
                <c:pt idx="583">
                  <c:v>1057.7894318500894</c:v>
                </c:pt>
                <c:pt idx="584">
                  <c:v>1051.7857243516205</c:v>
                </c:pt>
                <c:pt idx="585">
                  <c:v>1045.7037481772265</c:v>
                </c:pt>
                <c:pt idx="586">
                  <c:v>1039.5439988852793</c:v>
                </c:pt>
                <c:pt idx="587">
                  <c:v>1033.3069758791062</c:v>
                </c:pt>
                <c:pt idx="588">
                  <c:v>1026.9931822837411</c:v>
                </c:pt>
                <c:pt idx="589">
                  <c:v>1020.6031248225584</c:v>
                </c:pt>
                <c:pt idx="590">
                  <c:v>1014.1373136938572</c:v>
                </c:pt>
                <c:pt idx="591">
                  <c:v>1007.5962624474682</c:v>
                </c:pt>
                <c:pt idx="592">
                  <c:v>1000.9804878614447</c:v>
                </c:pt>
                <c:pt idx="593">
                  <c:v>994.29050981890418</c:v>
                </c:pt>
                <c:pt idx="594">
                  <c:v>987.52685118508384</c:v>
                </c:pt>
                <c:pt idx="595">
                  <c:v>980.6900376846678</c:v>
                </c:pt>
                <c:pt idx="596">
                  <c:v>973.7805977794485</c:v>
                </c:pt>
                <c:pt idx="597">
                  <c:v>966.79906254637808</c:v>
                </c:pt>
                <c:pt idx="598">
                  <c:v>959.74596555606558</c:v>
                </c:pt>
                <c:pt idx="599">
                  <c:v>952.6218427517756</c:v>
                </c:pt>
                <c:pt idx="600">
                  <c:v>945.42723232898004</c:v>
                </c:pt>
                <c:pt idx="601">
                  <c:v>938.16267461551524</c:v>
                </c:pt>
                <c:pt idx="602">
                  <c:v>930.82871195239397</c:v>
                </c:pt>
                <c:pt idx="603">
                  <c:v>923.4258885753203</c:v>
                </c:pt>
                <c:pt idx="604">
                  <c:v>915.95475049695563</c:v>
                </c:pt>
                <c:pt idx="605">
                  <c:v>908.41584538997949</c:v>
                </c:pt>
                <c:pt idx="606">
                  <c:v>900.80972247099089</c:v>
                </c:pt>
                <c:pt idx="607">
                  <c:v>893.13693238529163</c:v>
                </c:pt>
                <c:pt idx="608">
                  <c:v>885.39802709259334</c:v>
                </c:pt>
                <c:pt idx="609">
                  <c:v>877.59355975368806</c:v>
                </c:pt>
                <c:pt idx="610">
                  <c:v>869.72408461811995</c:v>
                </c:pt>
                <c:pt idx="611">
                  <c:v>861.79015691289658</c:v>
                </c:pt>
                <c:pt idx="612">
                  <c:v>853.79233273227385</c:v>
                </c:pt>
                <c:pt idx="613">
                  <c:v>845.73116892864959</c:v>
                </c:pt>
                <c:pt idx="614">
                  <c:v>837.60722300459872</c:v>
                </c:pt>
                <c:pt idx="615">
                  <c:v>829.42105300608102</c:v>
                </c:pt>
                <c:pt idx="616">
                  <c:v>821.17321741685203</c:v>
                </c:pt>
                <c:pt idx="617">
                  <c:v>812.86427505410597</c:v>
                </c:pt>
                <c:pt idx="618">
                  <c:v>804.49478496537768</c:v>
                </c:pt>
                <c:pt idx="619">
                  <c:v>796.06530632673025</c:v>
                </c:pt>
                <c:pt idx="620">
                  <c:v>787.57639834225324</c:v>
                </c:pt>
                <c:pt idx="621">
                  <c:v>779.02862014489449</c:v>
                </c:pt>
                <c:pt idx="622">
                  <c:v>770.42253069864864</c:v>
                </c:pt>
                <c:pt idx="623">
                  <c:v>761.75868870212298</c:v>
                </c:pt>
                <c:pt idx="624">
                  <c:v>753.03765249350045</c:v>
                </c:pt>
                <c:pt idx="625">
                  <c:v>744.25997995691807</c:v>
                </c:pt>
                <c:pt idx="626">
                  <c:v>735.42622843027959</c:v>
                </c:pt>
                <c:pt idx="627">
                  <c:v>726.53695461451639</c:v>
                </c:pt>
                <c:pt idx="628">
                  <c:v>717.59271448431309</c:v>
                </c:pt>
                <c:pt idx="629">
                  <c:v>708.59406320031167</c:v>
                </c:pt>
                <c:pt idx="630">
                  <c:v>699.54155502280594</c:v>
                </c:pt>
                <c:pt idx="631">
                  <c:v>690.43574322693837</c:v>
                </c:pt>
                <c:pt idx="632">
                  <c:v>681.27718001940991</c:v>
                </c:pt>
                <c:pt idx="633">
                  <c:v>672.06641645671198</c:v>
                </c:pt>
                <c:pt idx="634">
                  <c:v>662.80400236488822</c:v>
                </c:pt>
                <c:pt idx="635">
                  <c:v>653.49048626083436</c:v>
                </c:pt>
                <c:pt idx="636">
                  <c:v>644.12641527514154</c:v>
                </c:pt>
                <c:pt idx="637">
                  <c:v>634.7123350764881</c:v>
                </c:pt>
                <c:pt idx="638">
                  <c:v>625.24878979758489</c:v>
                </c:pt>
                <c:pt idx="639">
                  <c:v>615.73632196267613</c:v>
                </c:pt>
                <c:pt idx="640">
                  <c:v>606.17547241659872</c:v>
                </c:pt>
                <c:pt idx="641">
                  <c:v>596.56678025540111</c:v>
                </c:pt>
                <c:pt idx="642">
                  <c:v>586.91078275852215</c:v>
                </c:pt>
                <c:pt idx="643">
                  <c:v>577.20801532252926</c:v>
                </c:pt>
                <c:pt idx="644">
                  <c:v>567.45901139641421</c:v>
                </c:pt>
                <c:pt idx="645">
                  <c:v>557.66430241844523</c:v>
                </c:pt>
                <c:pt idx="646">
                  <c:v>547.82441775457119</c:v>
                </c:pt>
                <c:pt idx="647">
                  <c:v>537.93988463837468</c:v>
                </c:pt>
                <c:pt idx="648">
                  <c:v>528.01122811256971</c:v>
                </c:pt>
                <c:pt idx="649">
                  <c:v>518.03897097203708</c:v>
                </c:pt>
                <c:pt idx="650">
                  <c:v>508.02363370839339</c:v>
                </c:pt>
                <c:pt idx="651">
                  <c:v>497.96573445608499</c:v>
                </c:pt>
                <c:pt idx="652">
                  <c:v>487.8657889400003</c:v>
                </c:pt>
                <c:pt idx="653">
                  <c:v>477.72431042459226</c:v>
                </c:pt>
                <c:pt idx="654">
                  <c:v>467.54180966450173</c:v>
                </c:pt>
                <c:pt idx="655">
                  <c:v>457.31879485667235</c:v>
                </c:pt>
                <c:pt idx="656">
                  <c:v>447.05577159394738</c:v>
                </c:pt>
                <c:pt idx="657">
                  <c:v>436.75324282013713</c:v>
                </c:pt>
                <c:pt idx="658">
                  <c:v>426.41170878654617</c:v>
                </c:pt>
                <c:pt idx="659">
                  <c:v>416.03166700994865</c:v>
                </c:pt>
                <c:pt idx="660">
                  <c:v>405.6136122319993</c:v>
                </c:pt>
                <c:pt idx="661">
                  <c:v>395.15803638006753</c:v>
                </c:pt>
                <c:pt idx="662">
                  <c:v>384.66542852948135</c:v>
                </c:pt>
                <c:pt idx="663">
                  <c:v>374.1362748671674</c:v>
                </c:pt>
                <c:pt idx="664">
                  <c:v>363.57105865667336</c:v>
                </c:pt>
                <c:pt idx="665">
                  <c:v>352.97026020455786</c:v>
                </c:pt>
                <c:pt idx="666">
                  <c:v>342.33435682813348</c:v>
                </c:pt>
                <c:pt idx="667">
                  <c:v>331.66382282454703</c:v>
                </c:pt>
                <c:pt idx="668">
                  <c:v>320.95912944118231</c:v>
                </c:pt>
                <c:pt idx="669">
                  <c:v>310.22074484736891</c:v>
                </c:pt>
                <c:pt idx="670">
                  <c:v>299.44913410738104</c:v>
                </c:pt>
                <c:pt idx="671">
                  <c:v>288.64475915471019</c:v>
                </c:pt>
                <c:pt idx="672">
                  <c:v>277.80807876759422</c:v>
                </c:pt>
                <c:pt idx="673">
                  <c:v>266.93954854578692</c:v>
                </c:pt>
                <c:pt idx="674">
                  <c:v>256.03962088854973</c:v>
                </c:pt>
                <c:pt idx="675">
                  <c:v>245.1087449738493</c:v>
                </c:pt>
                <c:pt idx="676">
                  <c:v>234.14736673874222</c:v>
                </c:pt>
                <c:pt idx="677">
                  <c:v>223.15592886093003</c:v>
                </c:pt>
                <c:pt idx="678">
                  <c:v>212.13487074146599</c:v>
                </c:pt>
                <c:pt idx="679">
                  <c:v>201.08462848859585</c:v>
                </c:pt>
                <c:pt idx="680">
                  <c:v>190.00563490271423</c:v>
                </c:pt>
                <c:pt idx="681">
                  <c:v>178.89831946241839</c:v>
                </c:pt>
                <c:pt idx="682">
                  <c:v>167.76310831164074</c:v>
                </c:pt>
                <c:pt idx="683">
                  <c:v>156.60042424784203</c:v>
                </c:pt>
                <c:pt idx="684">
                  <c:v>145.41068671124617</c:v>
                </c:pt>
                <c:pt idx="685">
                  <c:v>134.1943117750983</c:v>
                </c:pt>
                <c:pt idx="686">
                  <c:v>122.95171213692733</c:v>
                </c:pt>
                <c:pt idx="687">
                  <c:v>111.68329711079437</c:v>
                </c:pt>
                <c:pt idx="688">
                  <c:v>100.38947262050826</c:v>
                </c:pt>
                <c:pt idx="689">
                  <c:v>89.070641193789413</c:v>
                </c:pt>
                <c:pt idx="690">
                  <c:v>77.727201957363349</c:v>
                </c:pt>
                <c:pt idx="691">
                  <c:v>66.359550632965266</c:v>
                </c:pt>
                <c:pt idx="692">
                  <c:v>54.968079534236828</c:v>
                </c:pt>
                <c:pt idx="693">
                  <c:v>43.553177564496757</c:v>
                </c:pt>
                <c:pt idx="694">
                  <c:v>32.115230215366473</c:v>
                </c:pt>
                <c:pt idx="695">
                  <c:v>20.654619566232427</c:v>
                </c:pt>
                <c:pt idx="696">
                  <c:v>9.1717242845266185</c:v>
                </c:pt>
                <c:pt idx="697">
                  <c:v>-2.3330803731930203</c:v>
                </c:pt>
                <c:pt idx="698">
                  <c:v>-2.3445960498271026</c:v>
                </c:pt>
                <c:pt idx="699">
                  <c:v>-2.3561117478134586</c:v>
                </c:pt>
                <c:pt idx="700">
                  <c:v>-2.3676274671517223</c:v>
                </c:pt>
                <c:pt idx="701">
                  <c:v>-2.3791432078415276</c:v>
                </c:pt>
                <c:pt idx="702">
                  <c:v>-2.3906589698825087</c:v>
                </c:pt>
                <c:pt idx="703">
                  <c:v>-2.4021747532742994</c:v>
                </c:pt>
                <c:pt idx="704">
                  <c:v>-2.4136905580165338</c:v>
                </c:pt>
                <c:pt idx="705">
                  <c:v>-2.4252063841088458</c:v>
                </c:pt>
                <c:pt idx="706">
                  <c:v>-2.4367222315508696</c:v>
                </c:pt>
                <c:pt idx="707">
                  <c:v>-2.4482381003422393</c:v>
                </c:pt>
                <c:pt idx="708">
                  <c:v>-2.4597539904825885</c:v>
                </c:pt>
                <c:pt idx="709">
                  <c:v>-2.4712699019715516</c:v>
                </c:pt>
                <c:pt idx="710">
                  <c:v>-2.4827858348087624</c:v>
                </c:pt>
                <c:pt idx="711">
                  <c:v>-2.4943017889938552</c:v>
                </c:pt>
                <c:pt idx="712">
                  <c:v>-2.5058177645264639</c:v>
                </c:pt>
                <c:pt idx="713">
                  <c:v>-2.5173337614062223</c:v>
                </c:pt>
                <c:pt idx="714">
                  <c:v>-2.5288497796327647</c:v>
                </c:pt>
                <c:pt idx="715">
                  <c:v>-2.540365819205725</c:v>
                </c:pt>
                <c:pt idx="716">
                  <c:v>-2.5518818801247374</c:v>
                </c:pt>
                <c:pt idx="717">
                  <c:v>-2.5633979623894358</c:v>
                </c:pt>
                <c:pt idx="718">
                  <c:v>-2.5749140659994545</c:v>
                </c:pt>
                <c:pt idx="719">
                  <c:v>-2.5864301909544274</c:v>
                </c:pt>
                <c:pt idx="720">
                  <c:v>-2.5979463372539886</c:v>
                </c:pt>
                <c:pt idx="721">
                  <c:v>-2.6094625048977722</c:v>
                </c:pt>
                <c:pt idx="722">
                  <c:v>-2.6209786938854123</c:v>
                </c:pt>
                <c:pt idx="723">
                  <c:v>-2.6324949042165429</c:v>
                </c:pt>
                <c:pt idx="724">
                  <c:v>-2.6440111358907981</c:v>
                </c:pt>
                <c:pt idx="725">
                  <c:v>-2.6555273889078119</c:v>
                </c:pt>
                <c:pt idx="726">
                  <c:v>-2.6670436632672185</c:v>
                </c:pt>
                <c:pt idx="727">
                  <c:v>-2.678559958968652</c:v>
                </c:pt>
                <c:pt idx="728">
                  <c:v>-2.6900762760117463</c:v>
                </c:pt>
                <c:pt idx="729">
                  <c:v>-2.7015926143961355</c:v>
                </c:pt>
                <c:pt idx="730">
                  <c:v>-2.7131089741214538</c:v>
                </c:pt>
                <c:pt idx="731">
                  <c:v>-2.7246253551873356</c:v>
                </c:pt>
                <c:pt idx="732">
                  <c:v>-2.7361417575934146</c:v>
                </c:pt>
                <c:pt idx="733">
                  <c:v>-2.7476581813393248</c:v>
                </c:pt>
                <c:pt idx="734">
                  <c:v>-2.7591746264247008</c:v>
                </c:pt>
                <c:pt idx="735">
                  <c:v>-2.7706910928491761</c:v>
                </c:pt>
                <c:pt idx="736">
                  <c:v>-2.7822075806123854</c:v>
                </c:pt>
                <c:pt idx="737">
                  <c:v>-2.7937240897139626</c:v>
                </c:pt>
                <c:pt idx="738">
                  <c:v>-2.8052406201535418</c:v>
                </c:pt>
                <c:pt idx="739">
                  <c:v>-2.8167571719307571</c:v>
                </c:pt>
                <c:pt idx="740">
                  <c:v>-2.8282737450452426</c:v>
                </c:pt>
                <c:pt idx="741">
                  <c:v>-2.8397903394966324</c:v>
                </c:pt>
                <c:pt idx="742">
                  <c:v>-2.8513069552845609</c:v>
                </c:pt>
                <c:pt idx="743">
                  <c:v>-2.8628235924086622</c:v>
                </c:pt>
                <c:pt idx="744">
                  <c:v>-2.87434025086857</c:v>
                </c:pt>
                <c:pt idx="745">
                  <c:v>-2.8858569306639188</c:v>
                </c:pt>
                <c:pt idx="746">
                  <c:v>-2.897373631794343</c:v>
                </c:pt>
                <c:pt idx="747">
                  <c:v>-2.9088903542594764</c:v>
                </c:pt>
                <c:pt idx="748">
                  <c:v>-2.9204070980589534</c:v>
                </c:pt>
                <c:pt idx="749">
                  <c:v>-2.9319238631924076</c:v>
                </c:pt>
                <c:pt idx="750">
                  <c:v>-2.9434406496594736</c:v>
                </c:pt>
                <c:pt idx="751">
                  <c:v>-2.9549574574597854</c:v>
                </c:pt>
                <c:pt idx="752">
                  <c:v>-2.9664742865929776</c:v>
                </c:pt>
                <c:pt idx="753">
                  <c:v>-2.9779911370586842</c:v>
                </c:pt>
                <c:pt idx="754">
                  <c:v>-2.9895080088565389</c:v>
                </c:pt>
                <c:pt idx="755">
                  <c:v>-3.0010249019861766</c:v>
                </c:pt>
                <c:pt idx="756">
                  <c:v>-3.0125418164472308</c:v>
                </c:pt>
                <c:pt idx="757">
                  <c:v>-3.0240587522393363</c:v>
                </c:pt>
                <c:pt idx="758">
                  <c:v>-3.035575709362127</c:v>
                </c:pt>
                <c:pt idx="759">
                  <c:v>-3.0470926878152369</c:v>
                </c:pt>
                <c:pt idx="760">
                  <c:v>-3.0586096875983002</c:v>
                </c:pt>
                <c:pt idx="761">
                  <c:v>-3.0701267087109514</c:v>
                </c:pt>
                <c:pt idx="762">
                  <c:v>-3.0816437511528245</c:v>
                </c:pt>
                <c:pt idx="763">
                  <c:v>-3.0931608149235541</c:v>
                </c:pt>
                <c:pt idx="764">
                  <c:v>-3.1046779000227738</c:v>
                </c:pt>
                <c:pt idx="765">
                  <c:v>-3.116195006450118</c:v>
                </c:pt>
                <c:pt idx="766">
                  <c:v>-3.1277121342052214</c:v>
                </c:pt>
                <c:pt idx="767">
                  <c:v>-3.139229283287718</c:v>
                </c:pt>
                <c:pt idx="768">
                  <c:v>-3.1507464536972418</c:v>
                </c:pt>
                <c:pt idx="769">
                  <c:v>-3.162263645433427</c:v>
                </c:pt>
                <c:pt idx="770">
                  <c:v>-3.173780858495908</c:v>
                </c:pt>
                <c:pt idx="771">
                  <c:v>-3.1852980928843189</c:v>
                </c:pt>
                <c:pt idx="772">
                  <c:v>-3.1968153485982942</c:v>
                </c:pt>
                <c:pt idx="773">
                  <c:v>-3.2083326256374676</c:v>
                </c:pt>
                <c:pt idx="774">
                  <c:v>-3.219849924001474</c:v>
                </c:pt>
                <c:pt idx="775">
                  <c:v>-3.2313672436899474</c:v>
                </c:pt>
                <c:pt idx="776">
                  <c:v>-3.2428845847025221</c:v>
                </c:pt>
                <c:pt idx="777">
                  <c:v>-3.2544019470388319</c:v>
                </c:pt>
                <c:pt idx="778">
                  <c:v>-3.2659193306985115</c:v>
                </c:pt>
                <c:pt idx="779">
                  <c:v>-3.2774367356811953</c:v>
                </c:pt>
                <c:pt idx="780">
                  <c:v>-3.288954161986517</c:v>
                </c:pt>
                <c:pt idx="781">
                  <c:v>-3.3004716096141116</c:v>
                </c:pt>
                <c:pt idx="782">
                  <c:v>-3.3119890785636126</c:v>
                </c:pt>
                <c:pt idx="783">
                  <c:v>-3.323506568834655</c:v>
                </c:pt>
                <c:pt idx="784">
                  <c:v>-3.3350240804268725</c:v>
                </c:pt>
                <c:pt idx="785">
                  <c:v>-3.3465416133398995</c:v>
                </c:pt>
                <c:pt idx="786">
                  <c:v>-3.3580591675733706</c:v>
                </c:pt>
                <c:pt idx="787">
                  <c:v>-3.3695767431269199</c:v>
                </c:pt>
                <c:pt idx="788">
                  <c:v>-3.3810943400001818</c:v>
                </c:pt>
                <c:pt idx="789">
                  <c:v>-3.3926119581927905</c:v>
                </c:pt>
                <c:pt idx="790">
                  <c:v>-3.4041295977043804</c:v>
                </c:pt>
                <c:pt idx="791">
                  <c:v>-3.4156472585345856</c:v>
                </c:pt>
                <c:pt idx="792">
                  <c:v>-3.4271649406830402</c:v>
                </c:pt>
                <c:pt idx="793">
                  <c:v>-3.4386826441493792</c:v>
                </c:pt>
                <c:pt idx="794">
                  <c:v>-3.4502003689332361</c:v>
                </c:pt>
                <c:pt idx="795">
                  <c:v>-3.461718115034246</c:v>
                </c:pt>
                <c:pt idx="796">
                  <c:v>-3.4732358824520428</c:v>
                </c:pt>
                <c:pt idx="797">
                  <c:v>-3.4847536711862608</c:v>
                </c:pt>
                <c:pt idx="798">
                  <c:v>-3.4962714812365343</c:v>
                </c:pt>
                <c:pt idx="799">
                  <c:v>-3.5077893126024979</c:v>
                </c:pt>
                <c:pt idx="800">
                  <c:v>-3.5193071652837857</c:v>
                </c:pt>
                <c:pt idx="801">
                  <c:v>-3.5308250392800322</c:v>
                </c:pt>
                <c:pt idx="802">
                  <c:v>-3.5423429345908715</c:v>
                </c:pt>
                <c:pt idx="803">
                  <c:v>-3.553860851215938</c:v>
                </c:pt>
                <c:pt idx="804">
                  <c:v>-3.5653787891548663</c:v>
                </c:pt>
                <c:pt idx="805">
                  <c:v>-3.5768967484072904</c:v>
                </c:pt>
                <c:pt idx="806">
                  <c:v>-3.588414728972845</c:v>
                </c:pt>
                <c:pt idx="807">
                  <c:v>-3.5999327308511644</c:v>
                </c:pt>
                <c:pt idx="808">
                  <c:v>-3.6114507540418828</c:v>
                </c:pt>
                <c:pt idx="809">
                  <c:v>-3.6229687985446346</c:v>
                </c:pt>
                <c:pt idx="810">
                  <c:v>-3.634486864359054</c:v>
                </c:pt>
                <c:pt idx="811">
                  <c:v>-3.6460049514847754</c:v>
                </c:pt>
                <c:pt idx="812">
                  <c:v>-3.6575230599214335</c:v>
                </c:pt>
                <c:pt idx="813">
                  <c:v>-3.6690411896686626</c:v>
                </c:pt>
                <c:pt idx="814">
                  <c:v>-3.6805593407260968</c:v>
                </c:pt>
                <c:pt idx="815">
                  <c:v>-3.6920775130933707</c:v>
                </c:pt>
                <c:pt idx="816">
                  <c:v>-3.7035957067701188</c:v>
                </c:pt>
                <c:pt idx="817">
                  <c:v>-3.7151139217559752</c:v>
                </c:pt>
                <c:pt idx="818">
                  <c:v>-3.7266321580505744</c:v>
                </c:pt>
                <c:pt idx="819">
                  <c:v>-3.7381504156535508</c:v>
                </c:pt>
                <c:pt idx="820">
                  <c:v>-3.749668694564539</c:v>
                </c:pt>
                <c:pt idx="821">
                  <c:v>-3.7611869947831731</c:v>
                </c:pt>
                <c:pt idx="822">
                  <c:v>-3.7727053163090876</c:v>
                </c:pt>
                <c:pt idx="823">
                  <c:v>-3.7842236591419169</c:v>
                </c:pt>
                <c:pt idx="824">
                  <c:v>-3.7957420232812957</c:v>
                </c:pt>
                <c:pt idx="825">
                  <c:v>-3.807260408726858</c:v>
                </c:pt>
                <c:pt idx="826">
                  <c:v>-3.8187788154782383</c:v>
                </c:pt>
                <c:pt idx="827">
                  <c:v>-3.8302972435350711</c:v>
                </c:pt>
                <c:pt idx="828">
                  <c:v>-3.8418156928969909</c:v>
                </c:pt>
                <c:pt idx="829">
                  <c:v>-3.8533341635636322</c:v>
                </c:pt>
                <c:pt idx="830">
                  <c:v>-3.8648526555346292</c:v>
                </c:pt>
                <c:pt idx="831">
                  <c:v>-3.8763711688096167</c:v>
                </c:pt>
                <c:pt idx="832">
                  <c:v>-3.8878897033882289</c:v>
                </c:pt>
                <c:pt idx="833">
                  <c:v>-3.8994082592701003</c:v>
                </c:pt>
                <c:pt idx="834">
                  <c:v>-3.9109268364548648</c:v>
                </c:pt>
                <c:pt idx="835">
                  <c:v>-3.9224454349421576</c:v>
                </c:pt>
                <c:pt idx="836">
                  <c:v>-3.933964054731613</c:v>
                </c:pt>
                <c:pt idx="837">
                  <c:v>-3.9454826958228653</c:v>
                </c:pt>
                <c:pt idx="838">
                  <c:v>-3.9570013582155488</c:v>
                </c:pt>
                <c:pt idx="839">
                  <c:v>-3.9685200419092981</c:v>
                </c:pt>
                <c:pt idx="840">
                  <c:v>-3.9800387469037477</c:v>
                </c:pt>
                <c:pt idx="841">
                  <c:v>-3.9915574731985322</c:v>
                </c:pt>
                <c:pt idx="842">
                  <c:v>-4.003076220793286</c:v>
                </c:pt>
                <c:pt idx="843">
                  <c:v>-4.0145949896876436</c:v>
                </c:pt>
                <c:pt idx="844">
                  <c:v>-4.0261137798812392</c:v>
                </c:pt>
                <c:pt idx="845">
                  <c:v>-4.0376325913737077</c:v>
                </c:pt>
                <c:pt idx="846">
                  <c:v>-4.0491514241646831</c:v>
                </c:pt>
                <c:pt idx="847">
                  <c:v>-4.0606702782538004</c:v>
                </c:pt>
                <c:pt idx="848">
                  <c:v>-4.0721891536406938</c:v>
                </c:pt>
                <c:pt idx="849">
                  <c:v>-4.0837080503249981</c:v>
                </c:pt>
                <c:pt idx="850">
                  <c:v>-4.0952269683063474</c:v>
                </c:pt>
                <c:pt idx="851">
                  <c:v>-4.1067459075843766</c:v>
                </c:pt>
                <c:pt idx="852">
                  <c:v>-4.1182648681587199</c:v>
                </c:pt>
                <c:pt idx="853">
                  <c:v>-4.1297838500290123</c:v>
                </c:pt>
                <c:pt idx="854">
                  <c:v>-4.1413028531948877</c:v>
                </c:pt>
                <c:pt idx="855">
                  <c:v>-4.1528218776559811</c:v>
                </c:pt>
                <c:pt idx="856">
                  <c:v>-4.1643409234119266</c:v>
                </c:pt>
                <c:pt idx="857">
                  <c:v>-4.1758599904623592</c:v>
                </c:pt>
                <c:pt idx="858">
                  <c:v>-4.187379078806913</c:v>
                </c:pt>
                <c:pt idx="859">
                  <c:v>-4.1988981884452219</c:v>
                </c:pt>
                <c:pt idx="860">
                  <c:v>-4.2104173193769219</c:v>
                </c:pt>
                <c:pt idx="861">
                  <c:v>-4.2219364716016461</c:v>
                </c:pt>
                <c:pt idx="862">
                  <c:v>-4.2334556451190304</c:v>
                </c:pt>
                <c:pt idx="863">
                  <c:v>-4.2449748399287088</c:v>
                </c:pt>
                <c:pt idx="864">
                  <c:v>-4.2564940560303155</c:v>
                </c:pt>
                <c:pt idx="865">
                  <c:v>-4.2680132934234853</c:v>
                </c:pt>
                <c:pt idx="866">
                  <c:v>-4.2795325521078524</c:v>
                </c:pt>
                <c:pt idx="867">
                  <c:v>-4.2910518320830517</c:v>
                </c:pt>
                <c:pt idx="868">
                  <c:v>-4.3025711333487182</c:v>
                </c:pt>
                <c:pt idx="869">
                  <c:v>-4.3140904559044859</c:v>
                </c:pt>
                <c:pt idx="870">
                  <c:v>-4.3256097997499898</c:v>
                </c:pt>
                <c:pt idx="871">
                  <c:v>-4.337129164884864</c:v>
                </c:pt>
                <c:pt idx="872">
                  <c:v>-4.3486485513087434</c:v>
                </c:pt>
                <c:pt idx="873">
                  <c:v>-4.3601679590212621</c:v>
                </c:pt>
                <c:pt idx="874">
                  <c:v>-4.371687388022055</c:v>
                </c:pt>
                <c:pt idx="875">
                  <c:v>-4.3832068383107572</c:v>
                </c:pt>
                <c:pt idx="876">
                  <c:v>-4.3947263098870026</c:v>
                </c:pt>
                <c:pt idx="877">
                  <c:v>-4.4062458027504263</c:v>
                </c:pt>
                <c:pt idx="878">
                  <c:v>-4.4177653169006623</c:v>
                </c:pt>
                <c:pt idx="879">
                  <c:v>-4.4292848523373456</c:v>
                </c:pt>
                <c:pt idx="880">
                  <c:v>-4.4408044090601102</c:v>
                </c:pt>
                <c:pt idx="881">
                  <c:v>-4.4523239870685911</c:v>
                </c:pt>
                <c:pt idx="882">
                  <c:v>-4.4638435863624233</c:v>
                </c:pt>
                <c:pt idx="883">
                  <c:v>-4.4753632069412408</c:v>
                </c:pt>
                <c:pt idx="884">
                  <c:v>-4.4868828488046786</c:v>
                </c:pt>
                <c:pt idx="885">
                  <c:v>-4.4984025119523716</c:v>
                </c:pt>
                <c:pt idx="886">
                  <c:v>-4.509922196383954</c:v>
                </c:pt>
                <c:pt idx="887">
                  <c:v>-4.5214419020990606</c:v>
                </c:pt>
                <c:pt idx="888">
                  <c:v>-4.5329616290973256</c:v>
                </c:pt>
                <c:pt idx="889">
                  <c:v>-4.5444813773783839</c:v>
                </c:pt>
                <c:pt idx="890">
                  <c:v>-4.5560011469418704</c:v>
                </c:pt>
                <c:pt idx="891">
                  <c:v>-4.5675209377874193</c:v>
                </c:pt>
                <c:pt idx="892">
                  <c:v>-4.5790407499146655</c:v>
                </c:pt>
                <c:pt idx="893">
                  <c:v>-4.5905605833232439</c:v>
                </c:pt>
                <c:pt idx="894">
                  <c:v>-4.6020804380127887</c:v>
                </c:pt>
                <c:pt idx="895">
                  <c:v>-4.6136003139829347</c:v>
                </c:pt>
                <c:pt idx="896">
                  <c:v>-4.625120211233317</c:v>
                </c:pt>
                <c:pt idx="897">
                  <c:v>-4.6366401297635695</c:v>
                </c:pt>
                <c:pt idx="898">
                  <c:v>-4.6481600695733274</c:v>
                </c:pt>
                <c:pt idx="899">
                  <c:v>-4.6596800306622246</c:v>
                </c:pt>
                <c:pt idx="900">
                  <c:v>-4.671200013029897</c:v>
                </c:pt>
                <c:pt idx="901">
                  <c:v>-4.6827200166759786</c:v>
                </c:pt>
                <c:pt idx="902">
                  <c:v>-4.6942400416001036</c:v>
                </c:pt>
                <c:pt idx="903">
                  <c:v>-4.7057600878019077</c:v>
                </c:pt>
                <c:pt idx="904">
                  <c:v>-4.7172801552810251</c:v>
                </c:pt>
                <c:pt idx="905">
                  <c:v>-4.7288002440370898</c:v>
                </c:pt>
                <c:pt idx="906">
                  <c:v>-4.7403203540697376</c:v>
                </c:pt>
                <c:pt idx="907">
                  <c:v>-4.7518404853786027</c:v>
                </c:pt>
                <c:pt idx="908">
                  <c:v>-4.7633606379633191</c:v>
                </c:pt>
                <c:pt idx="909">
                  <c:v>-4.7748808118235226</c:v>
                </c:pt>
                <c:pt idx="910">
                  <c:v>-4.7864010069588474</c:v>
                </c:pt>
                <c:pt idx="911">
                  <c:v>-4.7979212233689283</c:v>
                </c:pt>
                <c:pt idx="912">
                  <c:v>-4.8094414610534004</c:v>
                </c:pt>
                <c:pt idx="913">
                  <c:v>-4.8209617200118977</c:v>
                </c:pt>
                <c:pt idx="914">
                  <c:v>-4.8324820002440552</c:v>
                </c:pt>
                <c:pt idx="915">
                  <c:v>-4.8440023017495077</c:v>
                </c:pt>
                <c:pt idx="916">
                  <c:v>-4.8555226245278904</c:v>
                </c:pt>
                <c:pt idx="917">
                  <c:v>-4.8670429685788372</c:v>
                </c:pt>
                <c:pt idx="918">
                  <c:v>-4.8785633339019832</c:v>
                </c:pt>
                <c:pt idx="919">
                  <c:v>-4.8900837204969632</c:v>
                </c:pt>
                <c:pt idx="920">
                  <c:v>-4.9016041283634113</c:v>
                </c:pt>
                <c:pt idx="921">
                  <c:v>-4.9131245575009634</c:v>
                </c:pt>
                <c:pt idx="922">
                  <c:v>-4.9246450079092536</c:v>
                </c:pt>
                <c:pt idx="923">
                  <c:v>-4.936165479587916</c:v>
                </c:pt>
                <c:pt idx="924">
                  <c:v>-4.9476859725365863</c:v>
                </c:pt>
                <c:pt idx="925">
                  <c:v>-4.9592064867548986</c:v>
                </c:pt>
                <c:pt idx="926">
                  <c:v>-4.970727022242488</c:v>
                </c:pt>
                <c:pt idx="927">
                  <c:v>-4.9822475789989893</c:v>
                </c:pt>
                <c:pt idx="928">
                  <c:v>-4.9937681570240375</c:v>
                </c:pt>
                <c:pt idx="929">
                  <c:v>-5.0052887563172668</c:v>
                </c:pt>
                <c:pt idx="930">
                  <c:v>-5.0168093768783129</c:v>
                </c:pt>
                <c:pt idx="931">
                  <c:v>-5.0283300187068098</c:v>
                </c:pt>
                <c:pt idx="932">
                  <c:v>-5.0398506818023927</c:v>
                </c:pt>
                <c:pt idx="933">
                  <c:v>-5.0513713661646955</c:v>
                </c:pt>
                <c:pt idx="934">
                  <c:v>-5.0628920717933541</c:v>
                </c:pt>
                <c:pt idx="935">
                  <c:v>-5.0744127986880025</c:v>
                </c:pt>
                <c:pt idx="936">
                  <c:v>-5.0859335468482758</c:v>
                </c:pt>
                <c:pt idx="937">
                  <c:v>-5.0974543162738088</c:v>
                </c:pt>
                <c:pt idx="938">
                  <c:v>-5.1089751069642357</c:v>
                </c:pt>
                <c:pt idx="939">
                  <c:v>-5.1204959189191923</c:v>
                </c:pt>
                <c:pt idx="940">
                  <c:v>-5.1320167521383127</c:v>
                </c:pt>
                <c:pt idx="941">
                  <c:v>-5.1435376066212317</c:v>
                </c:pt>
                <c:pt idx="942">
                  <c:v>-5.1550584823675845</c:v>
                </c:pt>
                <c:pt idx="943">
                  <c:v>-5.1665793793770058</c:v>
                </c:pt>
                <c:pt idx="944">
                  <c:v>-5.1781002976491308</c:v>
                </c:pt>
                <c:pt idx="945">
                  <c:v>-5.1896212371835935</c:v>
                </c:pt>
                <c:pt idx="946">
                  <c:v>-5.2011421979800296</c:v>
                </c:pt>
                <c:pt idx="947">
                  <c:v>-5.2126631800380734</c:v>
                </c:pt>
                <c:pt idx="948">
                  <c:v>-5.2241841833573597</c:v>
                </c:pt>
                <c:pt idx="949">
                  <c:v>-5.2357052079375235</c:v>
                </c:pt>
                <c:pt idx="950">
                  <c:v>-5.2472262537781997</c:v>
                </c:pt>
                <c:pt idx="951">
                  <c:v>-5.2587473208790234</c:v>
                </c:pt>
                <c:pt idx="952">
                  <c:v>-5.2702684092396286</c:v>
                </c:pt>
                <c:pt idx="953">
                  <c:v>-5.2817895188596502</c:v>
                </c:pt>
                <c:pt idx="954">
                  <c:v>-5.2933106497387241</c:v>
                </c:pt>
                <c:pt idx="955">
                  <c:v>-5.3048318018764844</c:v>
                </c:pt>
                <c:pt idx="956">
                  <c:v>-5.316352975272566</c:v>
                </c:pt>
                <c:pt idx="957">
                  <c:v>-5.3278741699266039</c:v>
                </c:pt>
                <c:pt idx="958">
                  <c:v>-5.339395385838233</c:v>
                </c:pt>
                <c:pt idx="959">
                  <c:v>-5.3509166230070884</c:v>
                </c:pt>
                <c:pt idx="960">
                  <c:v>-5.362437881432804</c:v>
                </c:pt>
                <c:pt idx="961">
                  <c:v>-5.3739591611150157</c:v>
                </c:pt>
                <c:pt idx="962">
                  <c:v>-5.3854804620533576</c:v>
                </c:pt>
                <c:pt idx="963">
                  <c:v>-5.3970017842474656</c:v>
                </c:pt>
                <c:pt idx="964">
                  <c:v>-5.4085231276969736</c:v>
                </c:pt>
                <c:pt idx="965">
                  <c:v>-5.4200444924015168</c:v>
                </c:pt>
                <c:pt idx="966">
                  <c:v>-5.4315658783607299</c:v>
                </c:pt>
                <c:pt idx="967">
                  <c:v>-5.443087285574248</c:v>
                </c:pt>
                <c:pt idx="968">
                  <c:v>-5.4546087140417061</c:v>
                </c:pt>
                <c:pt idx="969">
                  <c:v>-5.4661301637627391</c:v>
                </c:pt>
                <c:pt idx="970">
                  <c:v>-5.4776516347369819</c:v>
                </c:pt>
                <c:pt idx="971">
                  <c:v>-5.4891731269640696</c:v>
                </c:pt>
                <c:pt idx="972">
                  <c:v>-5.500694640443637</c:v>
                </c:pt>
                <c:pt idx="973">
                  <c:v>-5.5122161751753183</c:v>
                </c:pt>
                <c:pt idx="974">
                  <c:v>-5.5237377311587492</c:v>
                </c:pt>
                <c:pt idx="975">
                  <c:v>-5.5352593083935639</c:v>
                </c:pt>
                <c:pt idx="976">
                  <c:v>-5.5467809068793983</c:v>
                </c:pt>
                <c:pt idx="977">
                  <c:v>-5.5583025266158872</c:v>
                </c:pt>
                <c:pt idx="978">
                  <c:v>-5.5698241676026647</c:v>
                </c:pt>
                <c:pt idx="979">
                  <c:v>-5.5813458298393668</c:v>
                </c:pt>
                <c:pt idx="980">
                  <c:v>-5.5928675133256274</c:v>
                </c:pt>
                <c:pt idx="981">
                  <c:v>-5.6043892180610824</c:v>
                </c:pt>
                <c:pt idx="982">
                  <c:v>-5.6159109440453658</c:v>
                </c:pt>
                <c:pt idx="983">
                  <c:v>-5.6274326912781127</c:v>
                </c:pt>
                <c:pt idx="984">
                  <c:v>-5.6389544597589589</c:v>
                </c:pt>
                <c:pt idx="985">
                  <c:v>-5.6504762494875385</c:v>
                </c:pt>
                <c:pt idx="986">
                  <c:v>-5.6619980604634872</c:v>
                </c:pt>
                <c:pt idx="987">
                  <c:v>-5.6735198926864392</c:v>
                </c:pt>
                <c:pt idx="988">
                  <c:v>-5.6850417461560294</c:v>
                </c:pt>
                <c:pt idx="989">
                  <c:v>-5.6965636208718937</c:v>
                </c:pt>
                <c:pt idx="990">
                  <c:v>-5.7080855168336662</c:v>
                </c:pt>
                <c:pt idx="991">
                  <c:v>-5.7196074340409826</c:v>
                </c:pt>
                <c:pt idx="992">
                  <c:v>-5.7311293724934771</c:v>
                </c:pt>
                <c:pt idx="993">
                  <c:v>-5.7426513321907855</c:v>
                </c:pt>
                <c:pt idx="994">
                  <c:v>-5.7541733131325419</c:v>
                </c:pt>
                <c:pt idx="995">
                  <c:v>-5.7656953153183821</c:v>
                </c:pt>
                <c:pt idx="996">
                  <c:v>-5.7772173387479411</c:v>
                </c:pt>
                <c:pt idx="997">
                  <c:v>-5.7887393834208529</c:v>
                </c:pt>
                <c:pt idx="998">
                  <c:v>-5.8002614493367535</c:v>
                </c:pt>
                <c:pt idx="999">
                  <c:v>-5.8117835364952777</c:v>
                </c:pt>
                <c:pt idx="1000">
                  <c:v>-5.8233056448960596</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1.4154616787752428E-6</c:v>
                </c:pt>
                <c:pt idx="2">
                  <c:v>1.7629150514698544E-4</c:v>
                </c:pt>
                <c:pt idx="3">
                  <c:v>8.6597984581494143E-4</c:v>
                </c:pt>
                <c:pt idx="4">
                  <c:v>2.4120665697307856E-3</c:v>
                </c:pt>
                <c:pt idx="5">
                  <c:v>5.1564703929868842E-3</c:v>
                </c:pt>
                <c:pt idx="6">
                  <c:v>9.3550432267770958E-3</c:v>
                </c:pt>
                <c:pt idx="7">
                  <c:v>1.5090962603611757E-2</c:v>
                </c:pt>
                <c:pt idx="8">
                  <c:v>2.2360979636106726E-2</c:v>
                </c:pt>
                <c:pt idx="9">
                  <c:v>3.1161826465020907E-2</c:v>
                </c:pt>
                <c:pt idx="10">
                  <c:v>4.1490216332212664E-2</c:v>
                </c:pt>
                <c:pt idx="11">
                  <c:v>5.3342843654434265E-2</c:v>
                </c:pt>
                <c:pt idx="12">
                  <c:v>6.6716384097957493E-2</c:v>
                </c:pt>
                <c:pt idx="13">
                  <c:v>8.1607494654023477E-2</c:v>
                </c:pt>
                <c:pt idx="14">
                  <c:v>9.8012813715109628E-2</c:v>
                </c:pt>
                <c:pt idx="15">
                  <c:v>0.11592896115200674</c:v>
                </c:pt>
                <c:pt idx="16">
                  <c:v>0.13535253839169886</c:v>
                </c:pt>
                <c:pt idx="17">
                  <c:v>0.15628012849603876</c:v>
                </c:pt>
                <c:pt idx="18">
                  <c:v>0.17870829624121159</c:v>
                </c:pt>
                <c:pt idx="19">
                  <c:v>0.20263358819797947</c:v>
                </c:pt>
                <c:pt idx="20">
                  <c:v>0.22805253281269908</c:v>
                </c:pt>
                <c:pt idx="21">
                  <c:v>0.25496164048910519</c:v>
                </c:pt>
                <c:pt idx="22">
                  <c:v>0.28335740367085205</c:v>
                </c:pt>
                <c:pt idx="23">
                  <c:v>0.31323629692480526</c:v>
                </c:pt>
                <c:pt idx="24">
                  <c:v>0.34459477702507579</c:v>
                </c:pt>
                <c:pt idx="25">
                  <c:v>0.37742928303778911</c:v>
                </c:pt>
                <c:pt idx="26">
                  <c:v>0.41173623640658052</c:v>
                </c:pt>
                <c:pt idx="27">
                  <c:v>0.44751204103880948</c:v>
                </c:pt>
                <c:pt idx="28">
                  <c:v>0.48475308339248435</c:v>
                </c:pt>
                <c:pt idx="29">
                  <c:v>0.52345573256388978</c:v>
                </c:pt>
                <c:pt idx="30">
                  <c:v>0.56361634037590802</c:v>
                </c:pt>
                <c:pt idx="31">
                  <c:v>0.60523124146702678</c:v>
                </c:pt>
                <c:pt idx="32">
                  <c:v>0.64829675338102422</c:v>
                </c:pt>
                <c:pt idx="33">
                  <c:v>0.69280917665732333</c:v>
                </c:pt>
                <c:pt idx="34">
                  <c:v>0.73876479492200775</c:v>
                </c:pt>
                <c:pt idx="35">
                  <c:v>0.78624379449591952</c:v>
                </c:pt>
                <c:pt idx="36">
                  <c:v>0.83532909457697868</c:v>
                </c:pt>
                <c:pt idx="37">
                  <c:v>0.8860223854636613</c:v>
                </c:pt>
                <c:pt idx="38">
                  <c:v>0.93832521832744742</c:v>
                </c:pt>
                <c:pt idx="39">
                  <c:v>0.99223897146718187</c:v>
                </c:pt>
                <c:pt idx="40">
                  <c:v>1.0477648581601231</c:v>
                </c:pt>
                <c:pt idx="41">
                  <c:v>1.1049039339064601</c:v>
                </c:pt>
                <c:pt idx="42">
                  <c:v>1.1636571031297644</c:v>
                </c:pt>
                <c:pt idx="43">
                  <c:v>1.2240251253879675</c:v>
                </c:pt>
                <c:pt idx="44">
                  <c:v>1.2860086211427384</c:v>
                </c:pt>
                <c:pt idx="45">
                  <c:v>1.3496080771293977</c:v>
                </c:pt>
                <c:pt idx="46">
                  <c:v>1.4148238513645726</c:v>
                </c:pt>
                <c:pt idx="47">
                  <c:v>1.4816561778245418</c:v>
                </c:pt>
                <c:pt idx="48">
                  <c:v>1.5501051708235452</c:v>
                </c:pt>
                <c:pt idx="49">
                  <c:v>1.6201708291181312</c:v>
                </c:pt>
                <c:pt idx="50">
                  <c:v>1.6918530397608365</c:v>
                </c:pt>
                <c:pt idx="51">
                  <c:v>1.7651520584087785</c:v>
                </c:pt>
                <c:pt idx="52">
                  <c:v>1.8400689934426389</c:v>
                </c:pt>
                <c:pt idx="53">
                  <c:v>1.9166053377225638</c:v>
                </c:pt>
                <c:pt idx="54">
                  <c:v>1.9947624959713379</c:v>
                </c:pt>
                <c:pt idx="55">
                  <c:v>2.0745417873136085</c:v>
                </c:pt>
                <c:pt idx="56">
                  <c:v>2.1559444476803242</c:v>
                </c:pt>
                <c:pt idx="57">
                  <c:v>2.2389716320881137</c:v>
                </c:pt>
                <c:pt idx="58">
                  <c:v>2.3236244168024651</c:v>
                </c:pt>
                <c:pt idx="59">
                  <c:v>2.4099038013927983</c:v>
                </c:pt>
                <c:pt idx="60">
                  <c:v>2.4978107106868261</c:v>
                </c:pt>
                <c:pt idx="61">
                  <c:v>2.5873459966309857</c:v>
                </c:pt>
                <c:pt idx="62">
                  <c:v>2.6785104400631492</c:v>
                </c:pt>
                <c:pt idx="63">
                  <c:v>2.7713047524033287</c:v>
                </c:pt>
                <c:pt idx="64">
                  <c:v>2.8657295772676288</c:v>
                </c:pt>
                <c:pt idx="65">
                  <c:v>2.9617854920102848</c:v>
                </c:pt>
                <c:pt idx="66">
                  <c:v>3.0594730091982543</c:v>
                </c:pt>
                <c:pt idx="67">
                  <c:v>3.1587925780224837</c:v>
                </c:pt>
                <c:pt idx="68">
                  <c:v>3.2597445856496701</c:v>
                </c:pt>
                <c:pt idx="69">
                  <c:v>3.3623293585180445</c:v>
                </c:pt>
                <c:pt idx="70">
                  <c:v>3.4665471635804561</c:v>
                </c:pt>
                <c:pt idx="71">
                  <c:v>3.572398209497798</c:v>
                </c:pt>
                <c:pt idx="72">
                  <c:v>3.6798826477855955</c:v>
                </c:pt>
                <c:pt idx="73">
                  <c:v>3.7890005739163906</c:v>
                </c:pt>
                <c:pt idx="74">
                  <c:v>3.8997520283803615</c:v>
                </c:pt>
                <c:pt idx="75">
                  <c:v>4.0121369977064685</c:v>
                </c:pt>
                <c:pt idx="76">
                  <c:v>4.1261554154462443</c:v>
                </c:pt>
                <c:pt idx="77">
                  <c:v>4.2418071631222221</c:v>
                </c:pt>
                <c:pt idx="78">
                  <c:v>4.3590920711428573</c:v>
                </c:pt>
                <c:pt idx="79">
                  <c:v>4.4780099196856851</c:v>
                </c:pt>
                <c:pt idx="80">
                  <c:v>4.5985604395503321</c:v>
                </c:pt>
                <c:pt idx="81">
                  <c:v>4.7207433129829228</c:v>
                </c:pt>
                <c:pt idx="82">
                  <c:v>4.8445581744732973</c:v>
                </c:pt>
                <c:pt idx="83">
                  <c:v>4.9700046115263907</c:v>
                </c:pt>
                <c:pt idx="84">
                  <c:v>5.0970821654090406</c:v>
                </c:pt>
                <c:pt idx="85">
                  <c:v>5.2257903318733998</c:v>
                </c:pt>
                <c:pt idx="86">
                  <c:v>5.3561285618580809</c:v>
                </c:pt>
                <c:pt idx="87">
                  <c:v>5.4880962621680744</c:v>
                </c:pt>
                <c:pt idx="88">
                  <c:v>5.6216927961344449</c:v>
                </c:pt>
                <c:pt idx="89">
                  <c:v>5.7569174842547222</c:v>
                </c:pt>
                <c:pt idx="90">
                  <c:v>5.8937696048148851</c:v>
                </c:pt>
                <c:pt idx="91">
                  <c:v>6.0322483944937613</c:v>
                </c:pt>
                <c:pt idx="92">
                  <c:v>6.1723530489506322</c:v>
                </c:pt>
                <c:pt idx="93">
                  <c:v>6.3140827233967851</c:v>
                </c:pt>
                <c:pt idx="94">
                  <c:v>6.4574365331517187</c:v>
                </c:pt>
                <c:pt idx="95">
                  <c:v>6.6024135541846638</c:v>
                </c:pt>
                <c:pt idx="96">
                  <c:v>6.7490128236420537</c:v>
                </c:pt>
                <c:pt idx="97">
                  <c:v>6.897233340361538</c:v>
                </c:pt>
                <c:pt idx="98">
                  <c:v>7.047074065373109</c:v>
                </c:pt>
                <c:pt idx="99">
                  <c:v>7.1985339223878739</c:v>
                </c:pt>
                <c:pt idx="100">
                  <c:v>7.3516117982749885</c:v>
                </c:pt>
                <c:pt idx="101">
                  <c:v>7.5063063045469161</c:v>
                </c:pt>
                <c:pt idx="102">
                  <c:v>7.6626155377561211</c:v>
                </c:pt>
                <c:pt idx="103">
                  <c:v>7.8205373175753401</c:v>
                </c:pt>
                <c:pt idx="104">
                  <c:v>7.9800694259771445</c:v>
                </c:pt>
                <c:pt idx="105">
                  <c:v>8.1412096077211622</c:v>
                </c:pt>
                <c:pt idx="106">
                  <c:v>8.3039555708307748</c:v>
                </c:pt>
                <c:pt idx="107">
                  <c:v>8.4683049870597173</c:v>
                </c:pt>
                <c:pt idx="108">
                  <c:v>8.6342554923489505</c:v>
                </c:pt>
                <c:pt idx="109">
                  <c:v>8.8018046872741955</c:v>
                </c:pt>
                <c:pt idx="110">
                  <c:v>8.970950137484472</c:v>
                </c:pt>
                <c:pt idx="111">
                  <c:v>9.1416893741319889</c:v>
                </c:pt>
                <c:pt idx="112">
                  <c:v>9.3140198942936934</c:v>
                </c:pt>
                <c:pt idx="113">
                  <c:v>9.4879391613848014</c:v>
                </c:pt>
                <c:pt idx="114">
                  <c:v>9.6634446055645871</c:v>
                </c:pt>
                <c:pt idx="115">
                  <c:v>9.8405336241347161</c:v>
                </c:pt>
                <c:pt idx="116">
                  <c:v>10.019203581930396</c:v>
                </c:pt>
                <c:pt idx="117">
                  <c:v>10.199451811704582</c:v>
                </c:pt>
                <c:pt idx="118">
                  <c:v>10.381275614505489</c:v>
                </c:pt>
                <c:pt idx="119">
                  <c:v>10.564672260047645</c:v>
                </c:pt>
                <c:pt idx="120">
                  <c:v>10.749638987076706</c:v>
                </c:pt>
                <c:pt idx="121">
                  <c:v>10.936173003728225</c:v>
                </c:pt>
                <c:pt idx="122">
                  <c:v>11.124271487880616</c:v>
                </c:pt>
                <c:pt idx="123">
                  <c:v>11.31393158750247</c:v>
                </c:pt>
                <c:pt idx="124">
                  <c:v>11.505150420994424</c:v>
                </c:pt>
                <c:pt idx="125">
                  <c:v>11.697925077525761</c:v>
                </c:pt>
                <c:pt idx="126">
                  <c:v>11.89225261736591</c:v>
                </c:pt>
                <c:pt idx="127">
                  <c:v>12.088130072211005</c:v>
                </c:pt>
                <c:pt idx="128">
                  <c:v>12.285554445505655</c:v>
                </c:pt>
                <c:pt idx="129">
                  <c:v>12.484522712760095</c:v>
                </c:pt>
                <c:pt idx="130">
                  <c:v>12.685031821862827</c:v>
                </c:pt>
                <c:pt idx="131">
                  <c:v>12.887078693388926</c:v>
                </c:pt>
                <c:pt idx="132">
                  <c:v>13.090660220904107</c:v>
                </c:pt>
                <c:pt idx="133">
                  <c:v>13.295773271264709</c:v>
                </c:pt>
                <c:pt idx="134">
                  <c:v>13.502414684913694</c:v>
                </c:pt>
                <c:pt idx="135">
                  <c:v>13.710581276172793</c:v>
                </c:pt>
                <c:pt idx="136">
                  <c:v>13.920269833530901</c:v>
                </c:pt>
                <c:pt idx="137">
                  <c:v>14.131477119928837</c:v>
                </c:pt>
                <c:pt idx="138">
                  <c:v>14.344199873040557</c:v>
                </c:pt>
                <c:pt idx="139">
                  <c:v>14.558434805550936</c:v>
                </c:pt>
                <c:pt idx="140">
                  <c:v>14.774178605430203</c:v>
                </c:pt>
                <c:pt idx="141">
                  <c:v>14.99142793620512</c:v>
                </c:pt>
                <c:pt idx="142">
                  <c:v>15.210179437227001</c:v>
                </c:pt>
                <c:pt idx="143">
                  <c:v>15.430429723936648</c:v>
                </c:pt>
                <c:pt idx="144">
                  <c:v>15.652175388126278</c:v>
                </c:pt>
                <c:pt idx="145">
                  <c:v>15.875412998198541</c:v>
                </c:pt>
                <c:pt idx="146">
                  <c:v>16.100139099422684</c:v>
                </c:pt>
                <c:pt idx="147">
                  <c:v>16.326350214187933</c:v>
                </c:pt>
                <c:pt idx="148">
                  <c:v>16.55404284225418</c:v>
                </c:pt>
                <c:pt idx="149">
                  <c:v>16.78321346100002</c:v>
                </c:pt>
                <c:pt idx="150">
                  <c:v>17.013858525668216</c:v>
                </c:pt>
                <c:pt idx="151">
                  <c:v>17.24597455514532</c:v>
                </c:pt>
                <c:pt idx="152">
                  <c:v>17.479558217984572</c:v>
                </c:pt>
                <c:pt idx="153">
                  <c:v>17.714606247380789</c:v>
                </c:pt>
                <c:pt idx="154">
                  <c:v>17.95111535589</c:v>
                </c:pt>
                <c:pt idx="155">
                  <c:v>18.189082235648531</c:v>
                </c:pt>
                <c:pt idx="156">
                  <c:v>18.428503558590052</c:v>
                </c:pt>
                <c:pt idx="157">
                  <c:v>18.669375976660589</c:v>
                </c:pt>
                <c:pt idx="158">
                  <c:v>18.911696122031547</c:v>
                </c:pt>
                <c:pt idx="159">
                  <c:v>19.155460607310808</c:v>
                </c:pt>
                <c:pt idx="160">
                  <c:v>19.400666025751928</c:v>
                </c:pt>
                <c:pt idx="161">
                  <c:v>19.64730895146149</c:v>
                </c:pt>
                <c:pt idx="162">
                  <c:v>19.895385939604612</c:v>
                </c:pt>
                <c:pt idx="163">
                  <c:v>20.144893526608701</c:v>
                </c:pt>
                <c:pt idx="164">
                  <c:v>20.395828230365456</c:v>
                </c:pt>
                <c:pt idx="165">
                  <c:v>20.648186550431145</c:v>
                </c:pt>
                <c:pt idx="166">
                  <c:v>20.901964968225229</c:v>
                </c:pt>
                <c:pt idx="167">
                  <c:v>21.157159947227321</c:v>
                </c:pt>
                <c:pt idx="168">
                  <c:v>21.413767933172537</c:v>
                </c:pt>
                <c:pt idx="169">
                  <c:v>21.671785354245269</c:v>
                </c:pt>
                <c:pt idx="170">
                  <c:v>21.931208621271399</c:v>
                </c:pt>
                <c:pt idx="171">
                  <c:v>22.192034127908965</c:v>
                </c:pt>
                <c:pt idx="172">
                  <c:v>22.454258250837363</c:v>
                </c:pt>
                <c:pt idx="173">
                  <c:v>22.717877349945041</c:v>
                </c:pt>
                <c:pt idx="174">
                  <c:v>22.982887768515766</c:v>
                </c:pt>
                <c:pt idx="175">
                  <c:v>23.249285833413442</c:v>
                </c:pt>
                <c:pt idx="176">
                  <c:v>23.517067855265541</c:v>
                </c:pt>
                <c:pt idx="177">
                  <c:v>23.786230128645155</c:v>
                </c:pt>
                <c:pt idx="178">
                  <c:v>24.056768932251671</c:v>
                </c:pt>
                <c:pt idx="179">
                  <c:v>24.328680529090136</c:v>
                </c:pt>
                <c:pt idx="180">
                  <c:v>24.601961166649264</c:v>
                </c:pt>
                <c:pt idx="181">
                  <c:v>24.876607077078198</c:v>
                </c:pt>
                <c:pt idx="182">
                  <c:v>25.15261447736194</c:v>
                </c:pt>
                <c:pt idx="183">
                  <c:v>25.429979569495551</c:v>
                </c:pt>
                <c:pt idx="184">
                  <c:v>25.708698540657096</c:v>
                </c:pt>
                <c:pt idx="185">
                  <c:v>25.988767563379376</c:v>
                </c:pt>
                <c:pt idx="186">
                  <c:v>26.270182795720427</c:v>
                </c:pt>
                <c:pt idx="187">
                  <c:v>26.552940381432837</c:v>
                </c:pt>
                <c:pt idx="188">
                  <c:v>26.837036450131894</c:v>
                </c:pt>
                <c:pt idx="189">
                  <c:v>27.122467117462545</c:v>
                </c:pt>
                <c:pt idx="190">
                  <c:v>27.409228485265231</c:v>
                </c:pt>
                <c:pt idx="191">
                  <c:v>27.697316641740567</c:v>
                </c:pt>
                <c:pt idx="192">
                  <c:v>27.986727661612907</c:v>
                </c:pt>
                <c:pt idx="193">
                  <c:v>28.277457606292796</c:v>
                </c:pt>
                <c:pt idx="194">
                  <c:v>28.569502524038331</c:v>
                </c:pt>
                <c:pt idx="195">
                  <c:v>28.862858450115429</c:v>
                </c:pt>
                <c:pt idx="196">
                  <c:v>29.157521406957024</c:v>
                </c:pt>
                <c:pt idx="197">
                  <c:v>29.453487404321198</c:v>
                </c:pt>
                <c:pt idx="198">
                  <c:v>29.750752439448267</c:v>
                </c:pt>
                <c:pt idx="199">
                  <c:v>30.049312497216825</c:v>
                </c:pt>
                <c:pt idx="200">
                  <c:v>30.349163550298748</c:v>
                </c:pt>
                <c:pt idx="201">
                  <c:v>30.650301559313185</c:v>
                </c:pt>
                <c:pt idx="202">
                  <c:v>30.952722472979538</c:v>
                </c:pt>
                <c:pt idx="203">
                  <c:v>31.256422228269436</c:v>
                </c:pt>
                <c:pt idx="204">
                  <c:v>31.561396750557712</c:v>
                </c:pt>
                <c:pt idx="205">
                  <c:v>31.867641953772406</c:v>
                </c:pt>
                <c:pt idx="206">
                  <c:v>32.175153740543777</c:v>
                </c:pt>
                <c:pt idx="207">
                  <c:v>32.483928002352364</c:v>
                </c:pt>
                <c:pt idx="208">
                  <c:v>32.793960619676064</c:v>
                </c:pt>
                <c:pt idx="209">
                  <c:v>33.105247462136283</c:v>
                </c:pt>
                <c:pt idx="210">
                  <c:v>33.417784388643106</c:v>
                </c:pt>
                <c:pt idx="211">
                  <c:v>33.731567247539573</c:v>
                </c:pt>
                <c:pt idx="212">
                  <c:v>34.046591876744991</c:v>
                </c:pt>
                <c:pt idx="213">
                  <c:v>34.362854103897305</c:v>
                </c:pt>
                <c:pt idx="214">
                  <c:v>34.68034974649462</c:v>
                </c:pt>
                <c:pt idx="215">
                  <c:v>34.999074612035713</c:v>
                </c:pt>
                <c:pt idx="216">
                  <c:v>35.319024498159727</c:v>
                </c:pt>
                <c:pt idx="217">
                  <c:v>35.640195192784901</c:v>
                </c:pt>
                <c:pt idx="218">
                  <c:v>35.962582474246453</c:v>
                </c:pt>
                <c:pt idx="219">
                  <c:v>36.286182111433519</c:v>
                </c:pt>
                <c:pt idx="220">
                  <c:v>36.610989863925262</c:v>
                </c:pt>
                <c:pt idx="221">
                  <c:v>36.937001482126071</c:v>
                </c:pt>
                <c:pt idx="222">
                  <c:v>37.264212707399892</c:v>
                </c:pt>
                <c:pt idx="223">
                  <c:v>37.592619272203677</c:v>
                </c:pt>
                <c:pt idx="224">
                  <c:v>37.92221690022</c:v>
                </c:pt>
                <c:pt idx="225">
                  <c:v>38.253001306488777</c:v>
                </c:pt>
                <c:pt idx="226">
                  <c:v>38.584968197538153</c:v>
                </c:pt>
                <c:pt idx="227">
                  <c:v>38.918113271514528</c:v>
                </c:pt>
                <c:pt idx="228">
                  <c:v>39.252432218311739</c:v>
                </c:pt>
                <c:pt idx="229">
                  <c:v>39.587920719699405</c:v>
                </c:pt>
                <c:pt idx="230">
                  <c:v>39.924574449450397</c:v>
                </c:pt>
                <c:pt idx="231">
                  <c:v>40.262389073467538</c:v>
                </c:pt>
                <c:pt idx="232">
                  <c:v>40.601360249909412</c:v>
                </c:pt>
                <c:pt idx="233">
                  <c:v>40.941483629315357</c:v>
                </c:pt>
                <c:pt idx="234">
                  <c:v>41.28275485472966</c:v>
                </c:pt>
                <c:pt idx="235">
                  <c:v>41.625169561824897</c:v>
                </c:pt>
                <c:pt idx="236">
                  <c:v>41.968723379024489</c:v>
                </c:pt>
                <c:pt idx="237">
                  <c:v>42.313411927624408</c:v>
                </c:pt>
                <c:pt idx="238">
                  <c:v>42.6592308219141</c:v>
                </c:pt>
                <c:pt idx="239">
                  <c:v>43.006175669296567</c:v>
                </c:pt>
                <c:pt idx="240">
                  <c:v>43.354242070407686</c:v>
                </c:pt>
                <c:pt idx="241">
                  <c:v>43.7034256192347</c:v>
                </c:pt>
                <c:pt idx="242">
                  <c:v>44.0537219032339</c:v>
                </c:pt>
                <c:pt idx="243">
                  <c:v>44.405126503447534</c:v>
                </c:pt>
                <c:pt idx="244">
                  <c:v>44.757634994619906</c:v>
                </c:pt>
                <c:pt idx="245">
                  <c:v>45.111242945312682</c:v>
                </c:pt>
                <c:pt idx="246">
                  <c:v>45.465945918019436</c:v>
                </c:pt>
                <c:pt idx="247">
                  <c:v>45.821739469279365</c:v>
                </c:pt>
                <c:pt idx="248">
                  <c:v>46.178619149790251</c:v>
                </c:pt>
                <c:pt idx="249">
                  <c:v>46.536580504520629</c:v>
                </c:pt>
                <c:pt idx="250">
                  <c:v>46.895619072821184</c:v>
                </c:pt>
                <c:pt idx="251">
                  <c:v>47.255729993223213</c:v>
                </c:pt>
                <c:pt idx="252">
                  <c:v>47.616907607777023</c:v>
                </c:pt>
                <c:pt idx="253">
                  <c:v>47.979145857281907</c:v>
                </c:pt>
                <c:pt idx="254">
                  <c:v>48.342438676993851</c:v>
                </c:pt>
                <c:pt idx="255">
                  <c:v>48.70677999677136</c:v>
                </c:pt>
                <c:pt idx="256">
                  <c:v>49.072163741219995</c:v>
                </c:pt>
                <c:pt idx="257">
                  <c:v>49.438583829835707</c:v>
                </c:pt>
                <c:pt idx="258">
                  <c:v>49.80603417714692</c:v>
                </c:pt>
                <c:pt idx="259">
                  <c:v>50.174508692855397</c:v>
                </c:pt>
                <c:pt idx="260">
                  <c:v>50.544001281975859</c:v>
                </c:pt>
                <c:pt idx="261">
                  <c:v>50.914505844974421</c:v>
                </c:pt>
                <c:pt idx="262">
                  <c:v>51.28601627790578</c:v>
                </c:pt>
                <c:pt idx="263">
                  <c:v>51.658526472549184</c:v>
                </c:pt>
                <c:pt idx="264">
                  <c:v>52.032030316543228</c:v>
                </c:pt>
                <c:pt idx="265">
                  <c:v>52.406521693519409</c:v>
                </c:pt>
                <c:pt idx="266">
                  <c:v>52.781994483234492</c:v>
                </c:pt>
                <c:pt idx="267">
                  <c:v>53.158442561701669</c:v>
                </c:pt>
                <c:pt idx="268">
                  <c:v>53.535859801320555</c:v>
                </c:pt>
                <c:pt idx="269">
                  <c:v>53.914240071005928</c:v>
                </c:pt>
                <c:pt idx="270">
                  <c:v>54.29357723631535</c:v>
                </c:pt>
                <c:pt idx="271">
                  <c:v>54.673865159575548</c:v>
                </c:pt>
                <c:pt idx="272">
                  <c:v>55.055097700007664</c:v>
                </c:pt>
                <c:pt idx="273">
                  <c:v>55.437268713851275</c:v>
                </c:pt>
                <c:pt idx="274">
                  <c:v>55.820372054487279</c:v>
                </c:pt>
                <c:pt idx="275">
                  <c:v>56.20440157255959</c:v>
                </c:pt>
                <c:pt idx="276">
                  <c:v>56.589351116095678</c:v>
                </c:pt>
                <c:pt idx="277">
                  <c:v>56.975214530625934</c:v>
                </c:pt>
                <c:pt idx="278">
                  <c:v>57.361985659301865</c:v>
                </c:pt>
                <c:pt idx="279">
                  <c:v>57.749658343013181</c:v>
                </c:pt>
                <c:pt idx="280">
                  <c:v>58.138226420503656</c:v>
                </c:pt>
                <c:pt idx="281">
                  <c:v>58.527683728485904</c:v>
                </c:pt>
                <c:pt idx="282">
                  <c:v>58.918024101754959</c:v>
                </c:pt>
                <c:pt idx="283">
                  <c:v>59.309241373300743</c:v>
                </c:pt>
                <c:pt idx="284">
                  <c:v>59.701329374419394</c:v>
                </c:pt>
                <c:pt idx="285">
                  <c:v>60.094281934823442</c:v>
                </c:pt>
                <c:pt idx="286">
                  <c:v>60.488092882750841</c:v>
                </c:pt>
                <c:pt idx="287">
                  <c:v>60.882756045072924</c:v>
                </c:pt>
                <c:pt idx="288">
                  <c:v>61.278265247401166</c:v>
                </c:pt>
                <c:pt idx="289">
                  <c:v>61.674614314192866</c:v>
                </c:pt>
                <c:pt idx="290">
                  <c:v>62.071797068855723</c:v>
                </c:pt>
                <c:pt idx="291">
                  <c:v>62.469807333851236</c:v>
                </c:pt>
                <c:pt idx="292">
                  <c:v>62.868638930797054</c:v>
                </c:pt>
                <c:pt idx="293">
                  <c:v>63.268285680568191</c:v>
                </c:pt>
                <c:pt idx="294">
                  <c:v>63.668741403397142</c:v>
                </c:pt>
                <c:pt idx="295">
                  <c:v>64.069999918972869</c:v>
                </c:pt>
                <c:pt idx="296">
                  <c:v>64.472055046538756</c:v>
                </c:pt>
                <c:pt idx="297">
                  <c:v>64.874900604989406</c:v>
                </c:pt>
                <c:pt idx="298">
                  <c:v>65.278525960388592</c:v>
                </c:pt>
                <c:pt idx="299">
                  <c:v>65.682911570881799</c:v>
                </c:pt>
                <c:pt idx="300">
                  <c:v>66.088033441403368</c:v>
                </c:pt>
                <c:pt idx="301">
                  <c:v>66.493867581243975</c:v>
                </c:pt>
                <c:pt idx="302">
                  <c:v>66.900390004650134</c:v>
                </c:pt>
                <c:pt idx="303">
                  <c:v>67.307576731410677</c:v>
                </c:pt>
                <c:pt idx="304">
                  <c:v>67.715403787430361</c:v>
                </c:pt>
                <c:pt idx="305">
                  <c:v>68.123847205290573</c:v>
                </c:pt>
                <c:pt idx="306">
                  <c:v>68.532883024797144</c:v>
                </c:pt>
                <c:pt idx="307">
                  <c:v>68.942487293515427</c:v>
                </c:pt>
                <c:pt idx="308">
                  <c:v>69.352636067292536</c:v>
                </c:pt>
                <c:pt idx="309">
                  <c:v>69.763305410766932</c:v>
                </c:pt>
                <c:pt idx="310">
                  <c:v>70.174471397865261</c:v>
                </c:pt>
                <c:pt idx="311">
                  <c:v>70.586110112286661</c:v>
                </c:pt>
                <c:pt idx="312">
                  <c:v>70.998197647974351</c:v>
                </c:pt>
                <c:pt idx="313">
                  <c:v>71.410710109574794</c:v>
                </c:pt>
                <c:pt idx="314">
                  <c:v>71.823623612884276</c:v>
                </c:pt>
                <c:pt idx="315">
                  <c:v>72.236914285283063</c:v>
                </c:pt>
                <c:pt idx="316">
                  <c:v>72.650558266157134</c:v>
                </c:pt>
                <c:pt idx="317">
                  <c:v>73.064531707307538</c:v>
                </c:pt>
                <c:pt idx="318">
                  <c:v>73.478810773347448</c:v>
                </c:pt>
                <c:pt idx="319">
                  <c:v>73.89337164208689</c:v>
                </c:pt>
                <c:pt idx="320">
                  <c:v>74.308190504905298</c:v>
                </c:pt>
                <c:pt idx="321">
                  <c:v>74.72324535931719</c:v>
                </c:pt>
                <c:pt idx="322">
                  <c:v>75.138517801605801</c:v>
                </c:pt>
                <c:pt idx="323">
                  <c:v>75.553991232672232</c:v>
                </c:pt>
                <c:pt idx="324">
                  <c:v>75.969649063708047</c:v>
                </c:pt>
                <c:pt idx="325">
                  <c:v>76.385474716341307</c:v>
                </c:pt>
                <c:pt idx="326">
                  <c:v>76.80145162277671</c:v>
                </c:pt>
                <c:pt idx="327">
                  <c:v>77.21756322592995</c:v>
                </c:pt>
                <c:pt idx="328">
                  <c:v>77.633792979556276</c:v>
                </c:pt>
                <c:pt idx="329">
                  <c:v>78.050124348373274</c:v>
                </c:pt>
                <c:pt idx="330">
                  <c:v>78.466540808177854</c:v>
                </c:pt>
                <c:pt idx="331">
                  <c:v>78.883025845957576</c:v>
                </c:pt>
                <c:pt idx="332">
                  <c:v>79.299562959996223</c:v>
                </c:pt>
                <c:pt idx="333">
                  <c:v>79.71613565997373</c:v>
                </c:pt>
                <c:pt idx="334">
                  <c:v>80.13272746706042</c:v>
                </c:pt>
                <c:pt idx="335">
                  <c:v>80.549321914005617</c:v>
                </c:pt>
                <c:pt idx="336">
                  <c:v>80.965902545220644</c:v>
                </c:pt>
                <c:pt idx="337">
                  <c:v>81.382452916856238</c:v>
                </c:pt>
                <c:pt idx="338">
                  <c:v>81.798956596874376</c:v>
                </c:pt>
                <c:pt idx="339">
                  <c:v>82.215397165114609</c:v>
                </c:pt>
                <c:pt idx="340">
                  <c:v>82.631758213354772</c:v>
                </c:pt>
                <c:pt idx="341">
                  <c:v>83.048023345366289</c:v>
                </c:pt>
                <c:pt idx="342">
                  <c:v>83.464176176963932</c:v>
                </c:pt>
                <c:pt idx="343">
                  <c:v>83.880200336050152</c:v>
                </c:pt>
                <c:pt idx="344">
                  <c:v>84.296079462653907</c:v>
                </c:pt>
                <c:pt idx="345">
                  <c:v>84.711797208964185</c:v>
                </c:pt>
                <c:pt idx="346">
                  <c:v>85.127337239357985</c:v>
                </c:pt>
                <c:pt idx="347">
                  <c:v>85.542683230423009</c:v>
                </c:pt>
                <c:pt idx="348">
                  <c:v>85.957819067032787</c:v>
                </c:pt>
                <c:pt idx="349">
                  <c:v>86.37272903836157</c:v>
                </c:pt>
                <c:pt idx="350">
                  <c:v>86.787397641494948</c:v>
                </c:pt>
                <c:pt idx="351">
                  <c:v>87.201809385086435</c:v>
                </c:pt>
                <c:pt idx="352">
                  <c:v>87.615948789346547</c:v>
                </c:pt>
                <c:pt idx="353">
                  <c:v>88.029800386027091</c:v>
                </c:pt>
                <c:pt idx="354">
                  <c:v>88.443348718400799</c:v>
                </c:pt>
                <c:pt idx="355">
                  <c:v>88.856578341236087</c:v>
                </c:pt>
                <c:pt idx="356">
                  <c:v>89.269473820767246</c:v>
                </c:pt>
                <c:pt idx="357">
                  <c:v>89.682019734659775</c:v>
                </c:pt>
                <c:pt idx="358">
                  <c:v>90.094200671971109</c:v>
                </c:pt>
                <c:pt idx="359">
                  <c:v>90.506001233106673</c:v>
                </c:pt>
                <c:pt idx="360">
                  <c:v>90.917410133847071</c:v>
                </c:pt>
                <c:pt idx="361">
                  <c:v>91.328424307860971</c:v>
                </c:pt>
                <c:pt idx="362">
                  <c:v>91.739044795093818</c:v>
                </c:pt>
                <c:pt idx="363">
                  <c:v>92.149272631703568</c:v>
                </c:pt>
                <c:pt idx="364">
                  <c:v>92.559108850079596</c:v>
                </c:pt>
                <c:pt idx="365">
                  <c:v>92.968554478861407</c:v>
                </c:pt>
                <c:pt idx="366">
                  <c:v>93.377610542957342</c:v>
                </c:pt>
                <c:pt idx="367">
                  <c:v>93.78627806356306</c:v>
                </c:pt>
                <c:pt idx="368">
                  <c:v>94.194558058179979</c:v>
                </c:pt>
                <c:pt idx="369">
                  <c:v>94.602451540633595</c:v>
                </c:pt>
                <c:pt idx="370">
                  <c:v>95.009959521091645</c:v>
                </c:pt>
                <c:pt idx="371">
                  <c:v>95.41708300608218</c:v>
                </c:pt>
                <c:pt idx="372">
                  <c:v>95.823822998511559</c:v>
                </c:pt>
                <c:pt idx="373">
                  <c:v>96.230180497682269</c:v>
                </c:pt>
                <c:pt idx="374">
                  <c:v>96.636156499310701</c:v>
                </c:pt>
                <c:pt idx="375">
                  <c:v>97.041751995544757</c:v>
                </c:pt>
                <c:pt idx="376">
                  <c:v>97.446967974981405</c:v>
                </c:pt>
                <c:pt idx="377">
                  <c:v>97.851805422684066</c:v>
                </c:pt>
                <c:pt idx="378">
                  <c:v>98.25626532019993</c:v>
                </c:pt>
                <c:pt idx="379">
                  <c:v>98.660348645577187</c:v>
                </c:pt>
                <c:pt idx="380">
                  <c:v>99.064056373382115</c:v>
                </c:pt>
                <c:pt idx="381">
                  <c:v>99.467389474716072</c:v>
                </c:pt>
                <c:pt idx="382">
                  <c:v>99.870348917232363</c:v>
                </c:pt>
                <c:pt idx="383">
                  <c:v>100.27293566515308</c:v>
                </c:pt>
                <c:pt idx="384">
                  <c:v>100.67515067928576</c:v>
                </c:pt>
                <c:pt idx="385">
                  <c:v>101.07699491703997</c:v>
                </c:pt>
                <c:pt idx="386">
                  <c:v>101.47846933244378</c:v>
                </c:pt>
                <c:pt idx="387">
                  <c:v>101.87957487616018</c:v>
                </c:pt>
                <c:pt idx="388">
                  <c:v>102.28031249550332</c:v>
                </c:pt>
                <c:pt idx="389">
                  <c:v>102.68068313445477</c:v>
                </c:pt>
                <c:pt idx="390">
                  <c:v>103.08068773367951</c:v>
                </c:pt>
                <c:pt idx="391">
                  <c:v>103.480327230542</c:v>
                </c:pt>
                <c:pt idx="392">
                  <c:v>103.87960255912205</c:v>
                </c:pt>
                <c:pt idx="393">
                  <c:v>104.2785146502306</c:v>
                </c:pt>
                <c:pt idx="394">
                  <c:v>104.67706443142548</c:v>
                </c:pt>
                <c:pt idx="395">
                  <c:v>105.07525282702693</c:v>
                </c:pt>
                <c:pt idx="396">
                  <c:v>105.47308075813321</c:v>
                </c:pt>
                <c:pt idx="397">
                  <c:v>105.87054914263595</c:v>
                </c:pt>
                <c:pt idx="398">
                  <c:v>106.26765889523556</c:v>
                </c:pt>
                <c:pt idx="399">
                  <c:v>106.66441092745637</c:v>
                </c:pt>
                <c:pt idx="400">
                  <c:v>107.06080614766186</c:v>
                </c:pt>
                <c:pt idx="401">
                  <c:v>111.00520380793645</c:v>
                </c:pt>
                <c:pt idx="402">
                  <c:v>114.91450328784668</c:v>
                </c:pt>
                <c:pt idx="403">
                  <c:v>118.78958400990582</c:v>
                </c:pt>
                <c:pt idx="404">
                  <c:v>122.63129567887907</c:v>
                </c:pt>
                <c:pt idx="405">
                  <c:v>126.44045965155557</c:v>
                </c:pt>
                <c:pt idx="406">
                  <c:v>130.21787022830185</c:v>
                </c:pt>
                <c:pt idx="407">
                  <c:v>133.96429587172381</c:v>
                </c:pt>
                <c:pt idx="408">
                  <c:v>137.68048035734378</c:v>
                </c:pt>
                <c:pt idx="409">
                  <c:v>141.3671438608167</c:v>
                </c:pt>
                <c:pt idx="410">
                  <c:v>145.0249839858599</c:v>
                </c:pt>
                <c:pt idx="411">
                  <c:v>148.65467673675298</c:v>
                </c:pt>
                <c:pt idx="412">
                  <c:v>152.25687743897282</c:v>
                </c:pt>
                <c:pt idx="413">
                  <c:v>155.83222161126321</c:v>
                </c:pt>
                <c:pt idx="414">
                  <c:v>159.38132579219419</c:v>
                </c:pt>
                <c:pt idx="415">
                  <c:v>162.90478832404384</c:v>
                </c:pt>
                <c:pt idx="416">
                  <c:v>166.40319009662963</c:v>
                </c:pt>
                <c:pt idx="417">
                  <c:v>169.87709525352915</c:v>
                </c:pt>
                <c:pt idx="418">
                  <c:v>173.32705186295661</c:v>
                </c:pt>
                <c:pt idx="419">
                  <c:v>176.75359255540315</c:v>
                </c:pt>
                <c:pt idx="420">
                  <c:v>180.15723513000208</c:v>
                </c:pt>
                <c:pt idx="421">
                  <c:v>183.53848313144584</c:v>
                </c:pt>
                <c:pt idx="422">
                  <c:v>186.89782639915674</c:v>
                </c:pt>
                <c:pt idx="423">
                  <c:v>190.23574159029891</c:v>
                </c:pt>
                <c:pt idx="424">
                  <c:v>193.55269267811266</c:v>
                </c:pt>
                <c:pt idx="425">
                  <c:v>196.84913142695444</c:v>
                </c:pt>
                <c:pt idx="426">
                  <c:v>200.12549784533499</c:v>
                </c:pt>
                <c:pt idx="427">
                  <c:v>203.38222061816393</c:v>
                </c:pt>
                <c:pt idx="428">
                  <c:v>206.61971751933103</c:v>
                </c:pt>
                <c:pt idx="429">
                  <c:v>209.83839580568281</c:v>
                </c:pt>
                <c:pt idx="430">
                  <c:v>213.03865259338474</c:v>
                </c:pt>
                <c:pt idx="431">
                  <c:v>216.22087521759855</c:v>
                </c:pt>
                <c:pt idx="432">
                  <c:v>219.38544157634459</c:v>
                </c:pt>
                <c:pt idx="433">
                  <c:v>222.53272045936635</c:v>
                </c:pt>
                <c:pt idx="434">
                  <c:v>225.66307186276345</c:v>
                </c:pt>
                <c:pt idx="435">
                  <c:v>228.7768472901127</c:v>
                </c:pt>
                <c:pt idx="436">
                  <c:v>231.87439004075321</c:v>
                </c:pt>
                <c:pt idx="437">
                  <c:v>234.95603548587042</c:v>
                </c:pt>
                <c:pt idx="438">
                  <c:v>238.02211133297607</c:v>
                </c:pt>
                <c:pt idx="439">
                  <c:v>241.07293787934569</c:v>
                </c:pt>
                <c:pt idx="440">
                  <c:v>244.10882825494105</c:v>
                </c:pt>
                <c:pt idx="441">
                  <c:v>247.13008865531449</c:v>
                </c:pt>
                <c:pt idx="442">
                  <c:v>250.13701856496249</c:v>
                </c:pt>
                <c:pt idx="443">
                  <c:v>253.12991097156797</c:v>
                </c:pt>
                <c:pt idx="444">
                  <c:v>256.10905257154548</c:v>
                </c:pt>
                <c:pt idx="445">
                  <c:v>259.07472396727894</c:v>
                </c:pt>
                <c:pt idx="446">
                  <c:v>262.02719985641801</c:v>
                </c:pt>
                <c:pt idx="447">
                  <c:v>264.96674921357885</c:v>
                </c:pt>
                <c:pt idx="448">
                  <c:v>267.89363546477347</c:v>
                </c:pt>
                <c:pt idx="449">
                  <c:v>270.80811665487295</c:v>
                </c:pt>
                <c:pt idx="450">
                  <c:v>273.71044560839175</c:v>
                </c:pt>
                <c:pt idx="451">
                  <c:v>276.60087008386279</c:v>
                </c:pt>
                <c:pt idx="452">
                  <c:v>279.4796329220564</c:v>
                </c:pt>
                <c:pt idx="453">
                  <c:v>282.34697218828063</c:v>
                </c:pt>
                <c:pt idx="454">
                  <c:v>285.20312130898594</c:v>
                </c:pt>
                <c:pt idx="455">
                  <c:v>288.04830920288197</c:v>
                </c:pt>
                <c:pt idx="456">
                  <c:v>290.88276040676118</c:v>
                </c:pt>
                <c:pt idx="457">
                  <c:v>293.70669519621077</c:v>
                </c:pt>
                <c:pt idx="458">
                  <c:v>296.52032970138151</c:v>
                </c:pt>
                <c:pt idx="459">
                  <c:v>299.32387601796967</c:v>
                </c:pt>
                <c:pt idx="460">
                  <c:v>302.11754231355695</c:v>
                </c:pt>
                <c:pt idx="461">
                  <c:v>304.9015329294408</c:v>
                </c:pt>
                <c:pt idx="462">
                  <c:v>307.67604847807667</c:v>
                </c:pt>
                <c:pt idx="463">
                  <c:v>310.44128593624333</c:v>
                </c:pt>
                <c:pt idx="464">
                  <c:v>313.1974387340299</c:v>
                </c:pt>
                <c:pt idx="465">
                  <c:v>315.94469683973381</c:v>
                </c:pt>
                <c:pt idx="466">
                  <c:v>318.68324684074747</c:v>
                </c:pt>
                <c:pt idx="467">
                  <c:v>321.41327202050115</c:v>
                </c:pt>
                <c:pt idx="468">
                  <c:v>324.13495243151868</c:v>
                </c:pt>
                <c:pt idx="469">
                  <c:v>326.84846496463155</c:v>
                </c:pt>
                <c:pt idx="470">
                  <c:v>329.55398341438683</c:v>
                </c:pt>
                <c:pt idx="471">
                  <c:v>332.25167854067286</c:v>
                </c:pt>
                <c:pt idx="472">
                  <c:v>334.94171812657532</c:v>
                </c:pt>
                <c:pt idx="473">
                  <c:v>337.62426703246598</c:v>
                </c:pt>
                <c:pt idx="474">
                  <c:v>340.29948724631305</c:v>
                </c:pt>
                <c:pt idx="475">
                  <c:v>342.96753793019207</c:v>
                </c:pt>
                <c:pt idx="476">
                  <c:v>345.62857546296271</c:v>
                </c:pt>
                <c:pt idx="477">
                  <c:v>348.28275347906492</c:v>
                </c:pt>
                <c:pt idx="478">
                  <c:v>350.93022290337478</c:v>
                </c:pt>
                <c:pt idx="479">
                  <c:v>353.57113198204735</c:v>
                </c:pt>
                <c:pt idx="480">
                  <c:v>356.20562630926048</c:v>
                </c:pt>
                <c:pt idx="481">
                  <c:v>358.83384884975925</c:v>
                </c:pt>
                <c:pt idx="482">
                  <c:v>361.45593995708714</c:v>
                </c:pt>
                <c:pt idx="483">
                  <c:v>364.0720373873761</c:v>
                </c:pt>
                <c:pt idx="484">
                  <c:v>366.6822763085529</c:v>
                </c:pt>
                <c:pt idx="485">
                  <c:v>369.28678930480589</c:v>
                </c:pt>
                <c:pt idx="486">
                  <c:v>371.88570637614288</c:v>
                </c:pt>
                <c:pt idx="487">
                  <c:v>374.47915493285774</c:v>
                </c:pt>
                <c:pt idx="488">
                  <c:v>377.06725978471172</c:v>
                </c:pt>
                <c:pt idx="489">
                  <c:v>379.65014312462642</c:v>
                </c:pt>
                <c:pt idx="490">
                  <c:v>382.22792450667629</c:v>
                </c:pt>
                <c:pt idx="491">
                  <c:v>384.80072081816519</c:v>
                </c:pt>
                <c:pt idx="492">
                  <c:v>387.36864624556955</c:v>
                </c:pt>
                <c:pt idx="493">
                  <c:v>389.93181223413563</c:v>
                </c:pt>
                <c:pt idx="494">
                  <c:v>392.49032744092779</c:v>
                </c:pt>
                <c:pt idx="495">
                  <c:v>395.04429768114369</c:v>
                </c:pt>
                <c:pt idx="496">
                  <c:v>397.59382586753816</c:v>
                </c:pt>
                <c:pt idx="497">
                  <c:v>400.13901194283687</c:v>
                </c:pt>
                <c:pt idx="498">
                  <c:v>402.67995280507142</c:v>
                </c:pt>
                <c:pt idx="499">
                  <c:v>405.21674222583425</c:v>
                </c:pt>
                <c:pt idx="500">
                  <c:v>407.74947076153569</c:v>
                </c:pt>
                <c:pt idx="501">
                  <c:v>410.27822565784737</c:v>
                </c:pt>
                <c:pt idx="502">
                  <c:v>412.80309074764097</c:v>
                </c:pt>
                <c:pt idx="503">
                  <c:v>415.32414634287613</c:v>
                </c:pt>
                <c:pt idx="504">
                  <c:v>417.84146912105939</c:v>
                </c:pt>
                <c:pt idx="505">
                  <c:v>420.3551320070859</c:v>
                </c:pt>
                <c:pt idx="506">
                  <c:v>422.86520405148394</c:v>
                </c:pt>
                <c:pt idx="507">
                  <c:v>425.37175030630573</c:v>
                </c:pt>
                <c:pt idx="508">
                  <c:v>427.87483170014065</c:v>
                </c:pt>
                <c:pt idx="509">
                  <c:v>430.37450491395896</c:v>
                </c:pt>
                <c:pt idx="510">
                  <c:v>432.87082225971528</c:v>
                </c:pt>
                <c:pt idx="511">
                  <c:v>435.36383156383692</c:v>
                </c:pt>
                <c:pt idx="512">
                  <c:v>437.85357605787942</c:v>
                </c:pt>
                <c:pt idx="513">
                  <c:v>440.34009427873343</c:v>
                </c:pt>
                <c:pt idx="514">
                  <c:v>442.82341998079744</c:v>
                </c:pt>
                <c:pt idx="515">
                  <c:v>445.3035820624803</c:v>
                </c:pt>
                <c:pt idx="516">
                  <c:v>447.78060450925295</c:v>
                </c:pt>
                <c:pt idx="517">
                  <c:v>450.25450635522895</c:v>
                </c:pt>
                <c:pt idx="518">
                  <c:v>452.72530166492209</c:v>
                </c:pt>
                <c:pt idx="519">
                  <c:v>455.19299953641456</c:v>
                </c:pt>
                <c:pt idx="520">
                  <c:v>457.65760412669022</c:v>
                </c:pt>
                <c:pt idx="521">
                  <c:v>460.1191146993682</c:v>
                </c:pt>
                <c:pt idx="522">
                  <c:v>462.57752569453731</c:v>
                </c:pt>
                <c:pt idx="523">
                  <c:v>465.03282681987309</c:v>
                </c:pt>
                <c:pt idx="524">
                  <c:v>467.48500316174244</c:v>
                </c:pt>
                <c:pt idx="525">
                  <c:v>469.93403531458995</c:v>
                </c:pt>
                <c:pt idx="526">
                  <c:v>472.37989952657267</c:v>
                </c:pt>
                <c:pt idx="527">
                  <c:v>474.82256785917588</c:v>
                </c:pt>
                <c:pt idx="528">
                  <c:v>477.26200835840757</c:v>
                </c:pt>
                <c:pt idx="529">
                  <c:v>479.69818523512475</c:v>
                </c:pt>
                <c:pt idx="530">
                  <c:v>482.13105905208715</c:v>
                </c:pt>
                <c:pt idx="531">
                  <c:v>484.56058691544592</c:v>
                </c:pt>
                <c:pt idx="532">
                  <c:v>486.986722668543</c:v>
                </c:pt>
                <c:pt idx="533">
                  <c:v>489.40941708610359</c:v>
                </c:pt>
                <c:pt idx="534">
                  <c:v>491.82861806713652</c:v>
                </c:pt>
                <c:pt idx="535">
                  <c:v>494.24427082509868</c:v>
                </c:pt>
                <c:pt idx="536">
                  <c:v>496.65631807412035</c:v>
                </c:pt>
                <c:pt idx="537">
                  <c:v>499.06470021032044</c:v>
                </c:pt>
                <c:pt idx="538">
                  <c:v>501.4693554874541</c:v>
                </c:pt>
                <c:pt idx="539">
                  <c:v>503.87022018633002</c:v>
                </c:pt>
                <c:pt idx="540">
                  <c:v>506.26722877760687</c:v>
                </c:pt>
                <c:pt idx="541">
                  <c:v>508.66031407772505</c:v>
                </c:pt>
                <c:pt idx="542">
                  <c:v>511.04940739785661</c:v>
                </c:pt>
                <c:pt idx="543">
                  <c:v>513.43443868585894</c:v>
                </c:pt>
                <c:pt idx="544">
                  <c:v>515.81533666130133</c:v>
                </c:pt>
                <c:pt idx="545">
                  <c:v>518.1920289437013</c:v>
                </c:pt>
                <c:pt idx="546">
                  <c:v>520.56444217415549</c:v>
                </c:pt>
                <c:pt idx="547">
                  <c:v>522.93250213058991</c:v>
                </c:pt>
                <c:pt idx="548">
                  <c:v>525.29613383687945</c:v>
                </c:pt>
                <c:pt idx="549">
                  <c:v>527.65526166610323</c:v>
                </c:pt>
                <c:pt idx="550">
                  <c:v>530.00980943821287</c:v>
                </c:pt>
                <c:pt idx="551">
                  <c:v>532.35970051239292</c:v>
                </c:pt>
                <c:pt idx="552">
                  <c:v>534.70485787439247</c:v>
                </c:pt>
                <c:pt idx="553">
                  <c:v>537.04520421910195</c:v>
                </c:pt>
                <c:pt idx="554">
                  <c:v>539.3806620286399</c:v>
                </c:pt>
                <c:pt idx="555">
                  <c:v>541.71115364620732</c:v>
                </c:pt>
                <c:pt idx="556">
                  <c:v>544.03660134595384</c:v>
                </c:pt>
                <c:pt idx="557">
                  <c:v>546.35692739908939</c:v>
                </c:pt>
                <c:pt idx="558">
                  <c:v>548.67205413646229</c:v>
                </c:pt>
                <c:pt idx="559">
                  <c:v>550.98190400781198</c:v>
                </c:pt>
                <c:pt idx="560">
                  <c:v>553.28639963789226</c:v>
                </c:pt>
                <c:pt idx="561">
                  <c:v>555.58546387964873</c:v>
                </c:pt>
                <c:pt idx="562">
                  <c:v>557.87901986462225</c:v>
                </c:pt>
                <c:pt idx="563">
                  <c:v>560.16699105073837</c:v>
                </c:pt>
                <c:pt idx="564">
                  <c:v>562.44930126763256</c:v>
                </c:pt>
                <c:pt idx="565">
                  <c:v>564.72587475965054</c:v>
                </c:pt>
                <c:pt idx="566">
                  <c:v>566.99663622665275</c:v>
                </c:pt>
                <c:pt idx="567">
                  <c:v>569.26151086274365</c:v>
                </c:pt>
                <c:pt idx="568">
                  <c:v>571.52042439303693</c:v>
                </c:pt>
                <c:pt idx="569">
                  <c:v>573.77330310856212</c:v>
                </c:pt>
                <c:pt idx="570">
                  <c:v>576.02007389940695</c:v>
                </c:pt>
                <c:pt idx="571">
                  <c:v>578.26066428618674</c:v>
                </c:pt>
                <c:pt idx="572">
                  <c:v>580.49500244992271</c:v>
                </c:pt>
                <c:pt idx="573">
                  <c:v>582.72301726040769</c:v>
                </c:pt>
                <c:pt idx="574">
                  <c:v>584.94463830312998</c:v>
                </c:pt>
                <c:pt idx="575">
                  <c:v>587.15979590482311</c:v>
                </c:pt>
                <c:pt idx="576">
                  <c:v>589.36842115770298</c:v>
                </c:pt>
                <c:pt idx="577">
                  <c:v>591.57044594245031</c:v>
                </c:pt>
                <c:pt idx="578">
                  <c:v>593.76580294999337</c:v>
                </c:pt>
                <c:pt idx="579">
                  <c:v>595.95442570213959</c:v>
                </c:pt>
                <c:pt idx="580">
                  <c:v>598.13624857110472</c:v>
                </c:pt>
                <c:pt idx="581">
                  <c:v>600.31120679798278</c:v>
                </c:pt>
                <c:pt idx="582">
                  <c:v>602.47923651019755</c:v>
                </c:pt>
                <c:pt idx="583">
                  <c:v>604.64027473797512</c:v>
                </c:pt>
                <c:pt idx="584">
                  <c:v>606.79425942987268</c:v>
                </c:pt>
                <c:pt idx="585">
                  <c:v>608.94112946739835</c:v>
                </c:pt>
                <c:pt idx="586">
                  <c:v>611.08082467875397</c:v>
                </c:pt>
                <c:pt idx="587">
                  <c:v>613.21328585172989</c:v>
                </c:pt>
                <c:pt idx="588">
                  <c:v>615.33845474578243</c:v>
                </c:pt>
                <c:pt idx="589">
                  <c:v>617.45627410331849</c:v>
                </c:pt>
                <c:pt idx="590">
                  <c:v>619.5666876602146</c:v>
                </c:pt>
                <c:pt idx="591">
                  <c:v>621.66964015559392</c:v>
                </c:pt>
                <c:pt idx="592">
                  <c:v>623.76507734088432</c:v>
                </c:pt>
                <c:pt idx="593">
                  <c:v>625.8529459881787</c:v>
                </c:pt>
                <c:pt idx="594">
                  <c:v>627.93319389792021</c:v>
                </c:pt>
                <c:pt idx="595">
                  <c:v>630.00576990593038</c:v>
                </c:pt>
                <c:pt idx="596">
                  <c:v>632.07062388980012</c:v>
                </c:pt>
                <c:pt idx="597">
                  <c:v>634.12770677466244</c:v>
                </c:pt>
                <c:pt idx="598">
                  <c:v>636.17697053836309</c:v>
                </c:pt>
                <c:pt idx="599">
                  <c:v>638.21836821604757</c:v>
                </c:pt>
                <c:pt idx="600">
                  <c:v>640.25185390417914</c:v>
                </c:pt>
                <c:pt idx="601">
                  <c:v>642.27738276400544</c:v>
                </c:pt>
                <c:pt idx="602">
                  <c:v>644.29491102448719</c:v>
                </c:pt>
                <c:pt idx="603">
                  <c:v>646.3043959847048</c:v>
                </c:pt>
                <c:pt idx="604">
                  <c:v>648.30579601575653</c:v>
                </c:pt>
                <c:pt idx="605">
                  <c:v>650.29907056216257</c:v>
                </c:pt>
                <c:pt idx="606">
                  <c:v>652.2841801427877</c:v>
                </c:pt>
                <c:pt idx="607">
                  <c:v>654.26108635129708</c:v>
                </c:pt>
                <c:pt idx="608">
                  <c:v>656.22975185615599</c:v>
                </c:pt>
                <c:pt idx="609">
                  <c:v>658.19014040018783</c:v>
                </c:pt>
                <c:pt idx="610">
                  <c:v>660.14221679970126</c:v>
                </c:pt>
                <c:pt idx="611">
                  <c:v>662.08594694319902</c:v>
                </c:pt>
                <c:pt idx="612">
                  <c:v>664.02129778968003</c:v>
                </c:pt>
                <c:pt idx="613">
                  <c:v>665.9482373665461</c:v>
                </c:pt>
                <c:pt idx="614">
                  <c:v>667.86673476712429</c:v>
                </c:pt>
                <c:pt idx="615">
                  <c:v>669.77676014781616</c:v>
                </c:pt>
                <c:pt idx="616">
                  <c:v>671.67828472488429</c:v>
                </c:pt>
                <c:pt idx="617">
                  <c:v>673.5712807708876</c:v>
                </c:pt>
                <c:pt idx="618">
                  <c:v>675.45572161077462</c:v>
                </c:pt>
                <c:pt idx="619">
                  <c:v>677.33158161764572</c:v>
                </c:pt>
                <c:pt idx="620">
                  <c:v>679.19883620819428</c:v>
                </c:pt>
                <c:pt idx="621">
                  <c:v>681.05746183783651</c:v>
                </c:pt>
                <c:pt idx="622">
                  <c:v>682.90743599554003</c:v>
                </c:pt>
                <c:pt idx="623">
                  <c:v>684.74873719836046</c:v>
                </c:pt>
                <c:pt idx="624">
                  <c:v>686.58134498569552</c:v>
                </c:pt>
                <c:pt idx="625">
                  <c:v>688.4052399132662</c:v>
                </c:pt>
                <c:pt idx="626">
                  <c:v>690.22040354683395</c:v>
                </c:pt>
                <c:pt idx="627">
                  <c:v>692.02681845566326</c:v>
                </c:pt>
                <c:pt idx="628">
                  <c:v>693.82446820573819</c:v>
                </c:pt>
                <c:pt idx="629">
                  <c:v>695.61333735274184</c:v>
                </c:pt>
                <c:pt idx="630">
                  <c:v>697.3934114348076</c:v>
                </c:pt>
                <c:pt idx="631">
                  <c:v>699.16467696504992</c:v>
                </c:pt>
                <c:pt idx="632">
                  <c:v>700.9271214238845</c:v>
                </c:pt>
                <c:pt idx="633">
                  <c:v>702.68073325114483</c:v>
                </c:pt>
                <c:pt idx="634">
                  <c:v>704.4255018380037</c:v>
                </c:pt>
                <c:pt idx="635">
                  <c:v>706.16141751870816</c:v>
                </c:pt>
                <c:pt idx="636">
                  <c:v>707.88847156213501</c:v>
                </c:pt>
                <c:pt idx="637">
                  <c:v>709.6066561631759</c:v>
                </c:pt>
                <c:pt idx="638">
                  <c:v>711.31596443395824</c:v>
                </c:pt>
                <c:pt idx="639">
                  <c:v>713.01639039491067</c:v>
                </c:pt>
                <c:pt idx="640">
                  <c:v>714.7079289656798</c:v>
                </c:pt>
                <c:pt idx="641">
                  <c:v>716.39057595590646</c:v>
                </c:pt>
                <c:pt idx="642">
                  <c:v>718.06432805586758</c:v>
                </c:pt>
                <c:pt idx="643">
                  <c:v>719.7291828269914</c:v>
                </c:pt>
                <c:pt idx="644">
                  <c:v>721.38513869225324</c:v>
                </c:pt>
                <c:pt idx="645">
                  <c:v>723.03219492645803</c:v>
                </c:pt>
                <c:pt idx="646">
                  <c:v>724.6703516464172</c:v>
                </c:pt>
                <c:pt idx="647">
                  <c:v>726.29960980102544</c:v>
                </c:pt>
                <c:pt idx="648">
                  <c:v>727.91997116124492</c:v>
                </c:pt>
                <c:pt idx="649">
                  <c:v>729.53143831000261</c:v>
                </c:pt>
                <c:pt idx="650">
                  <c:v>731.13401463200773</c:v>
                </c:pt>
                <c:pt idx="651">
                  <c:v>732.72770430349442</c:v>
                </c:pt>
                <c:pt idx="652">
                  <c:v>734.31251228189672</c:v>
                </c:pt>
                <c:pt idx="653">
                  <c:v>735.88844429546089</c:v>
                </c:pt>
                <c:pt idx="654">
                  <c:v>737.45550683280169</c:v>
                </c:pt>
                <c:pt idx="655">
                  <c:v>739.01370713240772</c:v>
                </c:pt>
                <c:pt idx="656">
                  <c:v>740.56305317210138</c:v>
                </c:pt>
                <c:pt idx="657">
                  <c:v>742.10355365845896</c:v>
                </c:pt>
                <c:pt idx="658">
                  <c:v>743.63521801619686</c:v>
                </c:pt>
                <c:pt idx="659">
                  <c:v>745.15805637752749</c:v>
                </c:pt>
                <c:pt idx="660">
                  <c:v>746.67207957149208</c:v>
                </c:pt>
                <c:pt idx="661">
                  <c:v>748.17729911327319</c:v>
                </c:pt>
                <c:pt idx="662">
                  <c:v>749.67372719349351</c:v>
                </c:pt>
                <c:pt idx="663">
                  <c:v>751.16137666750456</c:v>
                </c:pt>
                <c:pt idx="664">
                  <c:v>752.64026104467052</c:v>
                </c:pt>
                <c:pt idx="665">
                  <c:v>754.1103944776512</c:v>
                </c:pt>
                <c:pt idx="666">
                  <c:v>755.57179175168892</c:v>
                </c:pt>
                <c:pt idx="667">
                  <c:v>757.02446827390361</c:v>
                </c:pt>
                <c:pt idx="668">
                  <c:v>758.46844006259926</c:v>
                </c:pt>
                <c:pt idx="669">
                  <c:v>759.90372373658772</c:v>
                </c:pt>
                <c:pt idx="670">
                  <c:v>761.3303365045316</c:v>
                </c:pt>
                <c:pt idx="671">
                  <c:v>762.74829615431133</c:v>
                </c:pt>
                <c:pt idx="672">
                  <c:v>764.15762104242026</c:v>
                </c:pt>
                <c:pt idx="673">
                  <c:v>765.55833008339027</c:v>
                </c:pt>
                <c:pt idx="674">
                  <c:v>766.95044273925248</c:v>
                </c:pt>
                <c:pt idx="675">
                  <c:v>768.3339790090356</c:v>
                </c:pt>
                <c:pt idx="676">
                  <c:v>769.70895941830577</c:v>
                </c:pt>
                <c:pt idx="677">
                  <c:v>771.07540500875086</c:v>
                </c:pt>
                <c:pt idx="678">
                  <c:v>772.43333732781207</c:v>
                </c:pt>
                <c:pt idx="679">
                  <c:v>773.78277841836564</c:v>
                </c:pt>
                <c:pt idx="680">
                  <c:v>775.12375080845857</c:v>
                </c:pt>
                <c:pt idx="681">
                  <c:v>776.45627750109941</c:v>
                </c:pt>
                <c:pt idx="682">
                  <c:v>777.78038196410819</c:v>
                </c:pt>
                <c:pt idx="683">
                  <c:v>779.09608812002739</c:v>
                </c:pt>
                <c:pt idx="684">
                  <c:v>780.40342033609647</c:v>
                </c:pt>
                <c:pt idx="685">
                  <c:v>781.70240341429201</c:v>
                </c:pt>
                <c:pt idx="686">
                  <c:v>782.99306258143656</c:v>
                </c:pt>
                <c:pt idx="687">
                  <c:v>784.27542347937754</c:v>
                </c:pt>
                <c:pt idx="688">
                  <c:v>785.54951215523818</c:v>
                </c:pt>
                <c:pt idx="689">
                  <c:v>786.81535505174361</c:v>
                </c:pt>
                <c:pt idx="690">
                  <c:v>788.07297899762239</c:v>
                </c:pt>
                <c:pt idx="691">
                  <c:v>789.32241119808646</c:v>
                </c:pt>
                <c:pt idx="692">
                  <c:v>790.56367922539096</c:v>
                </c:pt>
                <c:pt idx="693">
                  <c:v>791.79681100947516</c:v>
                </c:pt>
                <c:pt idx="694">
                  <c:v>793.02183482868656</c:v>
                </c:pt>
                <c:pt idx="695">
                  <c:v>794.23877930058882</c:v>
                </c:pt>
                <c:pt idx="696">
                  <c:v>795.44767337285646</c:v>
                </c:pt>
                <c:pt idx="697">
                  <c:v>796.64854631425544</c:v>
                </c:pt>
                <c:pt idx="698">
                  <c:v>796.64854631425544</c:v>
                </c:pt>
                <c:pt idx="699">
                  <c:v>796.64854631425544</c:v>
                </c:pt>
                <c:pt idx="700">
                  <c:v>796.64854631425544</c:v>
                </c:pt>
                <c:pt idx="701">
                  <c:v>796.64854631425544</c:v>
                </c:pt>
                <c:pt idx="702">
                  <c:v>796.64854631425544</c:v>
                </c:pt>
                <c:pt idx="703">
                  <c:v>796.64854631425544</c:v>
                </c:pt>
                <c:pt idx="704">
                  <c:v>796.64854631425544</c:v>
                </c:pt>
                <c:pt idx="705">
                  <c:v>796.64854631425544</c:v>
                </c:pt>
                <c:pt idx="706">
                  <c:v>796.64854631425544</c:v>
                </c:pt>
                <c:pt idx="707">
                  <c:v>796.64854631425544</c:v>
                </c:pt>
                <c:pt idx="708">
                  <c:v>796.64854631425544</c:v>
                </c:pt>
                <c:pt idx="709">
                  <c:v>796.64854631425544</c:v>
                </c:pt>
                <c:pt idx="710">
                  <c:v>796.64854631425544</c:v>
                </c:pt>
                <c:pt idx="711">
                  <c:v>796.64854631425544</c:v>
                </c:pt>
                <c:pt idx="712">
                  <c:v>796.64854631425544</c:v>
                </c:pt>
                <c:pt idx="713">
                  <c:v>796.64854631425544</c:v>
                </c:pt>
                <c:pt idx="714">
                  <c:v>796.64854631425544</c:v>
                </c:pt>
                <c:pt idx="715">
                  <c:v>796.64854631425544</c:v>
                </c:pt>
                <c:pt idx="716">
                  <c:v>796.64854631425544</c:v>
                </c:pt>
                <c:pt idx="717">
                  <c:v>796.64854631425544</c:v>
                </c:pt>
                <c:pt idx="718">
                  <c:v>796.64854631425544</c:v>
                </c:pt>
                <c:pt idx="719">
                  <c:v>796.64854631425544</c:v>
                </c:pt>
                <c:pt idx="720">
                  <c:v>796.64854631425544</c:v>
                </c:pt>
                <c:pt idx="721">
                  <c:v>796.64854631425544</c:v>
                </c:pt>
                <c:pt idx="722">
                  <c:v>796.64854631425544</c:v>
                </c:pt>
                <c:pt idx="723">
                  <c:v>796.64854631425544</c:v>
                </c:pt>
                <c:pt idx="724">
                  <c:v>796.64854631425544</c:v>
                </c:pt>
                <c:pt idx="725">
                  <c:v>796.64854631425544</c:v>
                </c:pt>
                <c:pt idx="726">
                  <c:v>796.64854631425544</c:v>
                </c:pt>
                <c:pt idx="727">
                  <c:v>796.64854631425544</c:v>
                </c:pt>
                <c:pt idx="728">
                  <c:v>796.64854631425544</c:v>
                </c:pt>
                <c:pt idx="729">
                  <c:v>796.64854631425544</c:v>
                </c:pt>
                <c:pt idx="730">
                  <c:v>796.64854631425544</c:v>
                </c:pt>
                <c:pt idx="731">
                  <c:v>796.64854631425544</c:v>
                </c:pt>
                <c:pt idx="732">
                  <c:v>796.64854631425544</c:v>
                </c:pt>
                <c:pt idx="733">
                  <c:v>796.64854631425544</c:v>
                </c:pt>
                <c:pt idx="734">
                  <c:v>796.64854631425544</c:v>
                </c:pt>
                <c:pt idx="735">
                  <c:v>796.64854631425544</c:v>
                </c:pt>
                <c:pt idx="736">
                  <c:v>796.64854631425544</c:v>
                </c:pt>
                <c:pt idx="737">
                  <c:v>796.64854631425544</c:v>
                </c:pt>
                <c:pt idx="738">
                  <c:v>796.64854631425544</c:v>
                </c:pt>
                <c:pt idx="739">
                  <c:v>796.64854631425544</c:v>
                </c:pt>
                <c:pt idx="740">
                  <c:v>796.64854631425544</c:v>
                </c:pt>
                <c:pt idx="741">
                  <c:v>796.64854631425544</c:v>
                </c:pt>
                <c:pt idx="742">
                  <c:v>796.64854631425544</c:v>
                </c:pt>
                <c:pt idx="743">
                  <c:v>796.64854631425544</c:v>
                </c:pt>
                <c:pt idx="744">
                  <c:v>796.64854631425544</c:v>
                </c:pt>
                <c:pt idx="745">
                  <c:v>796.64854631425544</c:v>
                </c:pt>
                <c:pt idx="746">
                  <c:v>796.64854631425544</c:v>
                </c:pt>
                <c:pt idx="747">
                  <c:v>796.64854631425544</c:v>
                </c:pt>
                <c:pt idx="748">
                  <c:v>796.64854631425544</c:v>
                </c:pt>
                <c:pt idx="749">
                  <c:v>796.64854631425544</c:v>
                </c:pt>
                <c:pt idx="750">
                  <c:v>796.64854631425544</c:v>
                </c:pt>
                <c:pt idx="751">
                  <c:v>796.64854631425544</c:v>
                </c:pt>
                <c:pt idx="752">
                  <c:v>796.64854631425544</c:v>
                </c:pt>
                <c:pt idx="753">
                  <c:v>796.64854631425544</c:v>
                </c:pt>
                <c:pt idx="754">
                  <c:v>796.64854631425544</c:v>
                </c:pt>
                <c:pt idx="755">
                  <c:v>796.64854631425544</c:v>
                </c:pt>
                <c:pt idx="756">
                  <c:v>796.64854631425544</c:v>
                </c:pt>
                <c:pt idx="757">
                  <c:v>796.64854631425544</c:v>
                </c:pt>
                <c:pt idx="758">
                  <c:v>796.64854631425544</c:v>
                </c:pt>
                <c:pt idx="759">
                  <c:v>796.64854631425544</c:v>
                </c:pt>
                <c:pt idx="760">
                  <c:v>796.64854631425544</c:v>
                </c:pt>
                <c:pt idx="761">
                  <c:v>796.64854631425544</c:v>
                </c:pt>
                <c:pt idx="762">
                  <c:v>796.64854631425544</c:v>
                </c:pt>
                <c:pt idx="763">
                  <c:v>796.64854631425544</c:v>
                </c:pt>
                <c:pt idx="764">
                  <c:v>796.64854631425544</c:v>
                </c:pt>
                <c:pt idx="765">
                  <c:v>796.64854631425544</c:v>
                </c:pt>
                <c:pt idx="766">
                  <c:v>796.64854631425544</c:v>
                </c:pt>
                <c:pt idx="767">
                  <c:v>796.64854631425544</c:v>
                </c:pt>
                <c:pt idx="768">
                  <c:v>796.64854631425544</c:v>
                </c:pt>
                <c:pt idx="769">
                  <c:v>796.64854631425544</c:v>
                </c:pt>
                <c:pt idx="770">
                  <c:v>796.64854631425544</c:v>
                </c:pt>
                <c:pt idx="771">
                  <c:v>796.64854631425544</c:v>
                </c:pt>
                <c:pt idx="772">
                  <c:v>796.64854631425544</c:v>
                </c:pt>
                <c:pt idx="773">
                  <c:v>796.64854631425544</c:v>
                </c:pt>
                <c:pt idx="774">
                  <c:v>796.64854631425544</c:v>
                </c:pt>
                <c:pt idx="775">
                  <c:v>796.64854631425544</c:v>
                </c:pt>
                <c:pt idx="776">
                  <c:v>796.64854631425544</c:v>
                </c:pt>
                <c:pt idx="777">
                  <c:v>796.64854631425544</c:v>
                </c:pt>
                <c:pt idx="778">
                  <c:v>796.64854631425544</c:v>
                </c:pt>
                <c:pt idx="779">
                  <c:v>796.64854631425544</c:v>
                </c:pt>
                <c:pt idx="780">
                  <c:v>796.64854631425544</c:v>
                </c:pt>
                <c:pt idx="781">
                  <c:v>796.64854631425544</c:v>
                </c:pt>
                <c:pt idx="782">
                  <c:v>796.64854631425544</c:v>
                </c:pt>
                <c:pt idx="783">
                  <c:v>796.64854631425544</c:v>
                </c:pt>
                <c:pt idx="784">
                  <c:v>796.64854631425544</c:v>
                </c:pt>
                <c:pt idx="785">
                  <c:v>796.64854631425544</c:v>
                </c:pt>
                <c:pt idx="786">
                  <c:v>796.64854631425544</c:v>
                </c:pt>
                <c:pt idx="787">
                  <c:v>796.64854631425544</c:v>
                </c:pt>
                <c:pt idx="788">
                  <c:v>796.64854631425544</c:v>
                </c:pt>
                <c:pt idx="789">
                  <c:v>796.64854631425544</c:v>
                </c:pt>
                <c:pt idx="790">
                  <c:v>796.64854631425544</c:v>
                </c:pt>
                <c:pt idx="791">
                  <c:v>796.64854631425544</c:v>
                </c:pt>
                <c:pt idx="792">
                  <c:v>796.64854631425544</c:v>
                </c:pt>
                <c:pt idx="793">
                  <c:v>796.64854631425544</c:v>
                </c:pt>
                <c:pt idx="794">
                  <c:v>796.64854631425544</c:v>
                </c:pt>
                <c:pt idx="795">
                  <c:v>796.64854631425544</c:v>
                </c:pt>
                <c:pt idx="796">
                  <c:v>796.64854631425544</c:v>
                </c:pt>
                <c:pt idx="797">
                  <c:v>796.64854631425544</c:v>
                </c:pt>
                <c:pt idx="798">
                  <c:v>796.64854631425544</c:v>
                </c:pt>
                <c:pt idx="799">
                  <c:v>796.64854631425544</c:v>
                </c:pt>
                <c:pt idx="800">
                  <c:v>796.64854631425544</c:v>
                </c:pt>
                <c:pt idx="801">
                  <c:v>796.64854631425544</c:v>
                </c:pt>
                <c:pt idx="802">
                  <c:v>796.64854631425544</c:v>
                </c:pt>
                <c:pt idx="803">
                  <c:v>796.64854631425544</c:v>
                </c:pt>
                <c:pt idx="804">
                  <c:v>796.64854631425544</c:v>
                </c:pt>
                <c:pt idx="805">
                  <c:v>796.64854631425544</c:v>
                </c:pt>
                <c:pt idx="806">
                  <c:v>796.64854631425544</c:v>
                </c:pt>
                <c:pt idx="807">
                  <c:v>796.64854631425544</c:v>
                </c:pt>
                <c:pt idx="808">
                  <c:v>796.64854631425544</c:v>
                </c:pt>
                <c:pt idx="809">
                  <c:v>796.64854631425544</c:v>
                </c:pt>
                <c:pt idx="810">
                  <c:v>796.64854631425544</c:v>
                </c:pt>
                <c:pt idx="811">
                  <c:v>796.64854631425544</c:v>
                </c:pt>
                <c:pt idx="812">
                  <c:v>796.64854631425544</c:v>
                </c:pt>
                <c:pt idx="813">
                  <c:v>796.64854631425544</c:v>
                </c:pt>
                <c:pt idx="814">
                  <c:v>796.64854631425544</c:v>
                </c:pt>
                <c:pt idx="815">
                  <c:v>796.64854631425544</c:v>
                </c:pt>
                <c:pt idx="816">
                  <c:v>796.64854631425544</c:v>
                </c:pt>
                <c:pt idx="817">
                  <c:v>796.64854631425544</c:v>
                </c:pt>
                <c:pt idx="818">
                  <c:v>796.64854631425544</c:v>
                </c:pt>
                <c:pt idx="819">
                  <c:v>796.64854631425544</c:v>
                </c:pt>
                <c:pt idx="820">
                  <c:v>796.64854631425544</c:v>
                </c:pt>
                <c:pt idx="821">
                  <c:v>796.64854631425544</c:v>
                </c:pt>
                <c:pt idx="822">
                  <c:v>796.64854631425544</c:v>
                </c:pt>
                <c:pt idx="823">
                  <c:v>796.64854631425544</c:v>
                </c:pt>
                <c:pt idx="824">
                  <c:v>796.64854631425544</c:v>
                </c:pt>
                <c:pt idx="825">
                  <c:v>796.64854631425544</c:v>
                </c:pt>
                <c:pt idx="826">
                  <c:v>796.64854631425544</c:v>
                </c:pt>
                <c:pt idx="827">
                  <c:v>796.64854631425544</c:v>
                </c:pt>
                <c:pt idx="828">
                  <c:v>796.64854631425544</c:v>
                </c:pt>
                <c:pt idx="829">
                  <c:v>796.64854631425544</c:v>
                </c:pt>
                <c:pt idx="830">
                  <c:v>796.64854631425544</c:v>
                </c:pt>
                <c:pt idx="831">
                  <c:v>796.64854631425544</c:v>
                </c:pt>
                <c:pt idx="832">
                  <c:v>796.64854631425544</c:v>
                </c:pt>
                <c:pt idx="833">
                  <c:v>796.64854631425544</c:v>
                </c:pt>
                <c:pt idx="834">
                  <c:v>796.64854631425544</c:v>
                </c:pt>
                <c:pt idx="835">
                  <c:v>796.64854631425544</c:v>
                </c:pt>
                <c:pt idx="836">
                  <c:v>796.64854631425544</c:v>
                </c:pt>
                <c:pt idx="837">
                  <c:v>796.64854631425544</c:v>
                </c:pt>
                <c:pt idx="838">
                  <c:v>796.64854631425544</c:v>
                </c:pt>
                <c:pt idx="839">
                  <c:v>796.64854631425544</c:v>
                </c:pt>
                <c:pt idx="840">
                  <c:v>796.64854631425544</c:v>
                </c:pt>
                <c:pt idx="841">
                  <c:v>796.64854631425544</c:v>
                </c:pt>
                <c:pt idx="842">
                  <c:v>796.64854631425544</c:v>
                </c:pt>
                <c:pt idx="843">
                  <c:v>796.64854631425544</c:v>
                </c:pt>
                <c:pt idx="844">
                  <c:v>796.64854631425544</c:v>
                </c:pt>
                <c:pt idx="845">
                  <c:v>796.64854631425544</c:v>
                </c:pt>
                <c:pt idx="846">
                  <c:v>796.64854631425544</c:v>
                </c:pt>
                <c:pt idx="847">
                  <c:v>796.64854631425544</c:v>
                </c:pt>
                <c:pt idx="848">
                  <c:v>796.64854631425544</c:v>
                </c:pt>
                <c:pt idx="849">
                  <c:v>796.64854631425544</c:v>
                </c:pt>
                <c:pt idx="850">
                  <c:v>796.64854631425544</c:v>
                </c:pt>
                <c:pt idx="851">
                  <c:v>796.64854631425544</c:v>
                </c:pt>
                <c:pt idx="852">
                  <c:v>796.64854631425544</c:v>
                </c:pt>
                <c:pt idx="853">
                  <c:v>796.64854631425544</c:v>
                </c:pt>
                <c:pt idx="854">
                  <c:v>796.64854631425544</c:v>
                </c:pt>
                <c:pt idx="855">
                  <c:v>796.64854631425544</c:v>
                </c:pt>
                <c:pt idx="856">
                  <c:v>796.64854631425544</c:v>
                </c:pt>
                <c:pt idx="857">
                  <c:v>796.64854631425544</c:v>
                </c:pt>
                <c:pt idx="858">
                  <c:v>796.64854631425544</c:v>
                </c:pt>
                <c:pt idx="859">
                  <c:v>796.64854631425544</c:v>
                </c:pt>
                <c:pt idx="860">
                  <c:v>796.64854631425544</c:v>
                </c:pt>
                <c:pt idx="861">
                  <c:v>796.64854631425544</c:v>
                </c:pt>
                <c:pt idx="862">
                  <c:v>796.64854631425544</c:v>
                </c:pt>
                <c:pt idx="863">
                  <c:v>796.64854631425544</c:v>
                </c:pt>
                <c:pt idx="864">
                  <c:v>796.64854631425544</c:v>
                </c:pt>
                <c:pt idx="865">
                  <c:v>796.64854631425544</c:v>
                </c:pt>
                <c:pt idx="866">
                  <c:v>796.64854631425544</c:v>
                </c:pt>
                <c:pt idx="867">
                  <c:v>796.64854631425544</c:v>
                </c:pt>
                <c:pt idx="868">
                  <c:v>796.64854631425544</c:v>
                </c:pt>
                <c:pt idx="869">
                  <c:v>796.64854631425544</c:v>
                </c:pt>
                <c:pt idx="870">
                  <c:v>796.64854631425544</c:v>
                </c:pt>
                <c:pt idx="871">
                  <c:v>796.64854631425544</c:v>
                </c:pt>
                <c:pt idx="872">
                  <c:v>796.64854631425544</c:v>
                </c:pt>
                <c:pt idx="873">
                  <c:v>796.64854631425544</c:v>
                </c:pt>
                <c:pt idx="874">
                  <c:v>796.64854631425544</c:v>
                </c:pt>
                <c:pt idx="875">
                  <c:v>796.64854631425544</c:v>
                </c:pt>
                <c:pt idx="876">
                  <c:v>796.64854631425544</c:v>
                </c:pt>
                <c:pt idx="877">
                  <c:v>796.64854631425544</c:v>
                </c:pt>
                <c:pt idx="878">
                  <c:v>796.64854631425544</c:v>
                </c:pt>
                <c:pt idx="879">
                  <c:v>796.64854631425544</c:v>
                </c:pt>
                <c:pt idx="880">
                  <c:v>796.64854631425544</c:v>
                </c:pt>
                <c:pt idx="881">
                  <c:v>796.64854631425544</c:v>
                </c:pt>
                <c:pt idx="882">
                  <c:v>796.64854631425544</c:v>
                </c:pt>
                <c:pt idx="883">
                  <c:v>796.64854631425544</c:v>
                </c:pt>
                <c:pt idx="884">
                  <c:v>796.64854631425544</c:v>
                </c:pt>
                <c:pt idx="885">
                  <c:v>796.64854631425544</c:v>
                </c:pt>
                <c:pt idx="886">
                  <c:v>796.64854631425544</c:v>
                </c:pt>
                <c:pt idx="887">
                  <c:v>796.64854631425544</c:v>
                </c:pt>
                <c:pt idx="888">
                  <c:v>796.64854631425544</c:v>
                </c:pt>
                <c:pt idx="889">
                  <c:v>796.64854631425544</c:v>
                </c:pt>
                <c:pt idx="890">
                  <c:v>796.64854631425544</c:v>
                </c:pt>
                <c:pt idx="891">
                  <c:v>796.64854631425544</c:v>
                </c:pt>
                <c:pt idx="892">
                  <c:v>796.64854631425544</c:v>
                </c:pt>
                <c:pt idx="893">
                  <c:v>796.64854631425544</c:v>
                </c:pt>
                <c:pt idx="894">
                  <c:v>796.64854631425544</c:v>
                </c:pt>
                <c:pt idx="895">
                  <c:v>796.64854631425544</c:v>
                </c:pt>
                <c:pt idx="896">
                  <c:v>796.64854631425544</c:v>
                </c:pt>
                <c:pt idx="897">
                  <c:v>796.64854631425544</c:v>
                </c:pt>
                <c:pt idx="898">
                  <c:v>796.64854631425544</c:v>
                </c:pt>
                <c:pt idx="899">
                  <c:v>796.64854631425544</c:v>
                </c:pt>
                <c:pt idx="900">
                  <c:v>796.64854631425544</c:v>
                </c:pt>
                <c:pt idx="901">
                  <c:v>796.64854631425544</c:v>
                </c:pt>
                <c:pt idx="902">
                  <c:v>796.64854631425544</c:v>
                </c:pt>
                <c:pt idx="903">
                  <c:v>796.64854631425544</c:v>
                </c:pt>
                <c:pt idx="904">
                  <c:v>796.64854631425544</c:v>
                </c:pt>
                <c:pt idx="905">
                  <c:v>796.64854631425544</c:v>
                </c:pt>
                <c:pt idx="906">
                  <c:v>796.64854631425544</c:v>
                </c:pt>
                <c:pt idx="907">
                  <c:v>796.64854631425544</c:v>
                </c:pt>
                <c:pt idx="908">
                  <c:v>796.64854631425544</c:v>
                </c:pt>
                <c:pt idx="909">
                  <c:v>796.64854631425544</c:v>
                </c:pt>
                <c:pt idx="910">
                  <c:v>796.64854631425544</c:v>
                </c:pt>
                <c:pt idx="911">
                  <c:v>796.64854631425544</c:v>
                </c:pt>
                <c:pt idx="912">
                  <c:v>796.64854631425544</c:v>
                </c:pt>
                <c:pt idx="913">
                  <c:v>796.64854631425544</c:v>
                </c:pt>
                <c:pt idx="914">
                  <c:v>796.64854631425544</c:v>
                </c:pt>
                <c:pt idx="915">
                  <c:v>796.64854631425544</c:v>
                </c:pt>
                <c:pt idx="916">
                  <c:v>796.64854631425544</c:v>
                </c:pt>
                <c:pt idx="917">
                  <c:v>796.64854631425544</c:v>
                </c:pt>
                <c:pt idx="918">
                  <c:v>796.64854631425544</c:v>
                </c:pt>
                <c:pt idx="919">
                  <c:v>796.64854631425544</c:v>
                </c:pt>
                <c:pt idx="920">
                  <c:v>796.64854631425544</c:v>
                </c:pt>
                <c:pt idx="921">
                  <c:v>796.64854631425544</c:v>
                </c:pt>
                <c:pt idx="922">
                  <c:v>796.64854631425544</c:v>
                </c:pt>
                <c:pt idx="923">
                  <c:v>796.64854631425544</c:v>
                </c:pt>
                <c:pt idx="924">
                  <c:v>796.64854631425544</c:v>
                </c:pt>
                <c:pt idx="925">
                  <c:v>796.64854631425544</c:v>
                </c:pt>
                <c:pt idx="926">
                  <c:v>796.64854631425544</c:v>
                </c:pt>
                <c:pt idx="927">
                  <c:v>796.64854631425544</c:v>
                </c:pt>
                <c:pt idx="928">
                  <c:v>796.64854631425544</c:v>
                </c:pt>
                <c:pt idx="929">
                  <c:v>796.64854631425544</c:v>
                </c:pt>
                <c:pt idx="930">
                  <c:v>796.64854631425544</c:v>
                </c:pt>
                <c:pt idx="931">
                  <c:v>796.64854631425544</c:v>
                </c:pt>
                <c:pt idx="932">
                  <c:v>796.64854631425544</c:v>
                </c:pt>
                <c:pt idx="933">
                  <c:v>796.64854631425544</c:v>
                </c:pt>
                <c:pt idx="934">
                  <c:v>796.64854631425544</c:v>
                </c:pt>
                <c:pt idx="935">
                  <c:v>796.64854631425544</c:v>
                </c:pt>
                <c:pt idx="936">
                  <c:v>796.64854631425544</c:v>
                </c:pt>
                <c:pt idx="937">
                  <c:v>796.64854631425544</c:v>
                </c:pt>
                <c:pt idx="938">
                  <c:v>796.64854631425544</c:v>
                </c:pt>
                <c:pt idx="939">
                  <c:v>796.64854631425544</c:v>
                </c:pt>
                <c:pt idx="940">
                  <c:v>796.64854631425544</c:v>
                </c:pt>
                <c:pt idx="941">
                  <c:v>796.64854631425544</c:v>
                </c:pt>
                <c:pt idx="942">
                  <c:v>796.64854631425544</c:v>
                </c:pt>
                <c:pt idx="943">
                  <c:v>796.64854631425544</c:v>
                </c:pt>
                <c:pt idx="944">
                  <c:v>796.64854631425544</c:v>
                </c:pt>
                <c:pt idx="945">
                  <c:v>796.64854631425544</c:v>
                </c:pt>
                <c:pt idx="946">
                  <c:v>796.64854631425544</c:v>
                </c:pt>
                <c:pt idx="947">
                  <c:v>796.64854631425544</c:v>
                </c:pt>
                <c:pt idx="948">
                  <c:v>796.64854631425544</c:v>
                </c:pt>
                <c:pt idx="949">
                  <c:v>796.64854631425544</c:v>
                </c:pt>
                <c:pt idx="950">
                  <c:v>796.64854631425544</c:v>
                </c:pt>
                <c:pt idx="951">
                  <c:v>796.64854631425544</c:v>
                </c:pt>
                <c:pt idx="952">
                  <c:v>796.64854631425544</c:v>
                </c:pt>
                <c:pt idx="953">
                  <c:v>796.64854631425544</c:v>
                </c:pt>
                <c:pt idx="954">
                  <c:v>796.64854631425544</c:v>
                </c:pt>
                <c:pt idx="955">
                  <c:v>796.64854631425544</c:v>
                </c:pt>
                <c:pt idx="956">
                  <c:v>796.64854631425544</c:v>
                </c:pt>
                <c:pt idx="957">
                  <c:v>796.64854631425544</c:v>
                </c:pt>
                <c:pt idx="958">
                  <c:v>796.64854631425544</c:v>
                </c:pt>
                <c:pt idx="959">
                  <c:v>796.64854631425544</c:v>
                </c:pt>
                <c:pt idx="960">
                  <c:v>796.64854631425544</c:v>
                </c:pt>
                <c:pt idx="961">
                  <c:v>796.64854631425544</c:v>
                </c:pt>
                <c:pt idx="962">
                  <c:v>796.64854631425544</c:v>
                </c:pt>
                <c:pt idx="963">
                  <c:v>796.64854631425544</c:v>
                </c:pt>
                <c:pt idx="964">
                  <c:v>796.64854631425544</c:v>
                </c:pt>
                <c:pt idx="965">
                  <c:v>796.64854631425544</c:v>
                </c:pt>
                <c:pt idx="966">
                  <c:v>796.64854631425544</c:v>
                </c:pt>
                <c:pt idx="967">
                  <c:v>796.64854631425544</c:v>
                </c:pt>
                <c:pt idx="968">
                  <c:v>796.64854631425544</c:v>
                </c:pt>
                <c:pt idx="969">
                  <c:v>796.64854631425544</c:v>
                </c:pt>
                <c:pt idx="970">
                  <c:v>796.64854631425544</c:v>
                </c:pt>
                <c:pt idx="971">
                  <c:v>796.64854631425544</c:v>
                </c:pt>
                <c:pt idx="972">
                  <c:v>796.64854631425544</c:v>
                </c:pt>
                <c:pt idx="973">
                  <c:v>796.64854631425544</c:v>
                </c:pt>
                <c:pt idx="974">
                  <c:v>796.64854631425544</c:v>
                </c:pt>
                <c:pt idx="975">
                  <c:v>796.64854631425544</c:v>
                </c:pt>
                <c:pt idx="976">
                  <c:v>796.64854631425544</c:v>
                </c:pt>
                <c:pt idx="977">
                  <c:v>796.64854631425544</c:v>
                </c:pt>
                <c:pt idx="978">
                  <c:v>796.64854631425544</c:v>
                </c:pt>
                <c:pt idx="979">
                  <c:v>796.64854631425544</c:v>
                </c:pt>
                <c:pt idx="980">
                  <c:v>796.64854631425544</c:v>
                </c:pt>
                <c:pt idx="981">
                  <c:v>796.64854631425544</c:v>
                </c:pt>
                <c:pt idx="982">
                  <c:v>796.64854631425544</c:v>
                </c:pt>
                <c:pt idx="983">
                  <c:v>796.64854631425544</c:v>
                </c:pt>
                <c:pt idx="984">
                  <c:v>796.64854631425544</c:v>
                </c:pt>
                <c:pt idx="985">
                  <c:v>796.64854631425544</c:v>
                </c:pt>
                <c:pt idx="986">
                  <c:v>796.64854631425544</c:v>
                </c:pt>
                <c:pt idx="987">
                  <c:v>796.64854631425544</c:v>
                </c:pt>
                <c:pt idx="988">
                  <c:v>796.64854631425544</c:v>
                </c:pt>
                <c:pt idx="989">
                  <c:v>796.64854631425544</c:v>
                </c:pt>
                <c:pt idx="990">
                  <c:v>796.64854631425544</c:v>
                </c:pt>
                <c:pt idx="991">
                  <c:v>796.64854631425544</c:v>
                </c:pt>
                <c:pt idx="992">
                  <c:v>796.64854631425544</c:v>
                </c:pt>
                <c:pt idx="993">
                  <c:v>796.64854631425544</c:v>
                </c:pt>
                <c:pt idx="994">
                  <c:v>796.64854631425544</c:v>
                </c:pt>
                <c:pt idx="995">
                  <c:v>796.64854631425544</c:v>
                </c:pt>
                <c:pt idx="996">
                  <c:v>796.64854631425544</c:v>
                </c:pt>
                <c:pt idx="997">
                  <c:v>796.64854631425544</c:v>
                </c:pt>
                <c:pt idx="998">
                  <c:v>796.64854631425544</c:v>
                </c:pt>
                <c:pt idx="999">
                  <c:v>796.64854631425544</c:v>
                </c:pt>
                <c:pt idx="1000">
                  <c:v>796.64854631425544</c:v>
                </c:pt>
              </c:numCache>
            </c:numRef>
          </c:xVal>
          <c:yVal>
            <c:numRef>
              <c:f>Calculs!$K$4:$K$1004</c:f>
              <c:numCache>
                <c:formatCode>0.00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1259.1800434899233</c:v>
                </c:pt>
                <c:pt idx="524">
                  <c:v>1258.5704296553056</c:v>
                </c:pt>
                <c:pt idx="525">
                  <c:v>1257.8634977262079</c:v>
                </c:pt>
                <c:pt idx="526">
                  <c:v>1257.0593805478532</c:v>
                </c:pt>
                <c:pt idx="527">
                  <c:v>1256.1582144088356</c:v>
                </c:pt>
                <c:pt idx="528">
                  <c:v>1255.1601394878817</c:v>
                </c:pt>
                <c:pt idx="529">
                  <c:v>1254.0653002709803</c:v>
                </c:pt>
                <c:pt idx="530">
                  <c:v>1252.8738459380634</c:v>
                </c:pt>
                <c:pt idx="531">
                  <c:v>1251.5859307189362</c:v>
                </c:pt>
                <c:pt idx="532">
                  <c:v>1250.2017142186194</c:v>
                </c:pt>
                <c:pt idx="533">
                  <c:v>1248.721361712654</c:v>
                </c:pt>
                <c:pt idx="534">
                  <c:v>1247.1450444132454</c:v>
                </c:pt>
                <c:pt idx="535">
                  <c:v>1245.4729397073688</c:v>
                </c:pt>
                <c:pt idx="536">
                  <c:v>1243.7052313681459</c:v>
                </c:pt>
                <c:pt idx="537">
                  <c:v>1241.8421097409237</c:v>
                </c:pt>
                <c:pt idx="538">
                  <c:v>1239.8837719055634</c:v>
                </c:pt>
                <c:pt idx="539">
                  <c:v>1237.8304218164699</c:v>
                </c:pt>
                <c:pt idx="540">
                  <c:v>1235.682270421891</c:v>
                </c:pt>
                <c:pt idx="541">
                  <c:v>1233.4395357639783</c:v>
                </c:pt>
                <c:pt idx="542">
                  <c:v>1231.1024430610505</c:v>
                </c:pt>
                <c:pt idx="543">
                  <c:v>1228.6712247734274</c:v>
                </c:pt>
                <c:pt idx="544">
                  <c:v>1226.146120654128</c:v>
                </c:pt>
                <c:pt idx="545">
                  <c:v>1223.5273777856401</c:v>
                </c:pt>
                <c:pt idx="546">
                  <c:v>1220.815250603885</c:v>
                </c:pt>
                <c:pt idx="547">
                  <c:v>1218.0100009104158</c:v>
                </c:pt>
                <c:pt idx="548">
                  <c:v>1215.1118978738029</c:v>
                </c:pt>
                <c:pt idx="549">
                  <c:v>1212.1212180210857</c:v>
                </c:pt>
                <c:pt idx="550">
                  <c:v>1209.0382452200886</c:v>
                </c:pt>
                <c:pt idx="551">
                  <c:v>1205.8632706533347</c:v>
                </c:pt>
                <c:pt idx="552">
                  <c:v>1202.596592784224</c:v>
                </c:pt>
                <c:pt idx="553">
                  <c:v>1199.2385173160824</c:v>
                </c:pt>
                <c:pt idx="554">
                  <c:v>1195.7893571446364</c:v>
                </c:pt>
                <c:pt idx="555">
                  <c:v>1192.2494323044143</c:v>
                </c:pt>
                <c:pt idx="556">
                  <c:v>1188.6190699095368</c:v>
                </c:pt>
                <c:pt idx="557">
                  <c:v>1184.8986040893101</c:v>
                </c:pt>
                <c:pt idx="558">
                  <c:v>1181.0883759190092</c:v>
                </c:pt>
                <c:pt idx="559">
                  <c:v>1177.1887333461966</c:v>
                </c:pt>
                <c:pt idx="560">
                  <c:v>1173.2000311128986</c:v>
                </c:pt>
                <c:pt idx="561">
                  <c:v>1169.1226306739316</c:v>
                </c:pt>
                <c:pt idx="562">
                  <c:v>1164.9569001116502</c:v>
                </c:pt>
                <c:pt idx="563">
                  <c:v>1160.7032140473652</c:v>
                </c:pt>
                <c:pt idx="564">
                  <c:v>1156.3619535496621</c:v>
                </c:pt>
                <c:pt idx="565">
                  <c:v>1151.9335060398339</c:v>
                </c:pt>
                <c:pt idx="566">
                  <c:v>1147.4182651946278</c:v>
                </c:pt>
                <c:pt idx="567">
                  <c:v>1142.816630846489</c:v>
                </c:pt>
                <c:pt idx="568">
                  <c:v>1138.1290088814767</c:v>
                </c:pt>
                <c:pt idx="569">
                  <c:v>1133.3558111350139</c:v>
                </c:pt>
                <c:pt idx="570">
                  <c:v>1128.4974552856238</c:v>
                </c:pt>
                <c:pt idx="571">
                  <c:v>1123.5543647467975</c:v>
                </c:pt>
                <c:pt idx="572">
                  <c:v>1118.5269685571279</c:v>
                </c:pt>
                <c:pt idx="573">
                  <c:v>1113.4157012688406</c:v>
                </c:pt>
                <c:pt idx="574">
                  <c:v>1108.221002834845</c:v>
                </c:pt>
                <c:pt idx="575">
                  <c:v>1102.9433184944198</c:v>
                </c:pt>
                <c:pt idx="576">
                  <c:v>1097.5830986576495</c:v>
                </c:pt>
                <c:pt idx="577">
                  <c:v>1092.1407987887144</c:v>
                </c:pt>
                <c:pt idx="578">
                  <c:v>1086.6168792881404</c:v>
                </c:pt>
                <c:pt idx="579">
                  <c:v>1081.0118053741062</c:v>
                </c:pt>
                <c:pt idx="580">
                  <c:v>1075.3260469629033</c:v>
                </c:pt>
                <c:pt idx="581">
                  <c:v>1069.5600785486395</c:v>
                </c:pt>
                <c:pt idx="582">
                  <c:v>1063.714379082277</c:v>
                </c:pt>
                <c:pt idx="583">
                  <c:v>1057.7894318500894</c:v>
                </c:pt>
                <c:pt idx="584">
                  <c:v>1051.7857243516205</c:v>
                </c:pt>
                <c:pt idx="585">
                  <c:v>1045.7037481772265</c:v>
                </c:pt>
                <c:pt idx="586">
                  <c:v>1039.5439988852793</c:v>
                </c:pt>
                <c:pt idx="587">
                  <c:v>1033.3069758791062</c:v>
                </c:pt>
                <c:pt idx="588">
                  <c:v>1026.9931822837411</c:v>
                </c:pt>
                <c:pt idx="589">
                  <c:v>1020.6031248225584</c:v>
                </c:pt>
                <c:pt idx="590">
                  <c:v>1014.1373136938572</c:v>
                </c:pt>
                <c:pt idx="591">
                  <c:v>1007.5962624474682</c:v>
                </c:pt>
                <c:pt idx="592">
                  <c:v>1000.9804878614447</c:v>
                </c:pt>
                <c:pt idx="593">
                  <c:v>994.29050981890418</c:v>
                </c:pt>
                <c:pt idx="594">
                  <c:v>987.52685118508384</c:v>
                </c:pt>
                <c:pt idx="595">
                  <c:v>980.6900376846678</c:v>
                </c:pt>
                <c:pt idx="596">
                  <c:v>973.7805977794485</c:v>
                </c:pt>
                <c:pt idx="597">
                  <c:v>966.79906254637808</c:v>
                </c:pt>
                <c:pt idx="598">
                  <c:v>959.74596555606558</c:v>
                </c:pt>
                <c:pt idx="599">
                  <c:v>952.6218427517756</c:v>
                </c:pt>
                <c:pt idx="600">
                  <c:v>945.42723232898004</c:v>
                </c:pt>
                <c:pt idx="601">
                  <c:v>938.16267461551524</c:v>
                </c:pt>
                <c:pt idx="602">
                  <c:v>930.82871195239397</c:v>
                </c:pt>
                <c:pt idx="603">
                  <c:v>923.4258885753203</c:v>
                </c:pt>
                <c:pt idx="604">
                  <c:v>915.95475049695563</c:v>
                </c:pt>
                <c:pt idx="605">
                  <c:v>908.41584538997949</c:v>
                </c:pt>
                <c:pt idx="606">
                  <c:v>900.80972247099089</c:v>
                </c:pt>
                <c:pt idx="607">
                  <c:v>893.13693238529163</c:v>
                </c:pt>
                <c:pt idx="608">
                  <c:v>885.39802709259334</c:v>
                </c:pt>
                <c:pt idx="609">
                  <c:v>877.59355975368806</c:v>
                </c:pt>
                <c:pt idx="610">
                  <c:v>869.72408461811995</c:v>
                </c:pt>
                <c:pt idx="611">
                  <c:v>861.79015691289658</c:v>
                </c:pt>
                <c:pt idx="612">
                  <c:v>853.79233273227385</c:v>
                </c:pt>
                <c:pt idx="613">
                  <c:v>845.73116892864959</c:v>
                </c:pt>
                <c:pt idx="614">
                  <c:v>837.60722300459872</c:v>
                </c:pt>
                <c:pt idx="615">
                  <c:v>829.42105300608102</c:v>
                </c:pt>
                <c:pt idx="616">
                  <c:v>821.17321741685203</c:v>
                </c:pt>
                <c:pt idx="617">
                  <c:v>812.86427505410597</c:v>
                </c:pt>
                <c:pt idx="618">
                  <c:v>804.49478496537768</c:v>
                </c:pt>
                <c:pt idx="619">
                  <c:v>796.06530632673025</c:v>
                </c:pt>
                <c:pt idx="620">
                  <c:v>787.57639834225324</c:v>
                </c:pt>
                <c:pt idx="621">
                  <c:v>779.02862014489449</c:v>
                </c:pt>
                <c:pt idx="622">
                  <c:v>770.42253069864864</c:v>
                </c:pt>
                <c:pt idx="623">
                  <c:v>761.75868870212298</c:v>
                </c:pt>
                <c:pt idx="624">
                  <c:v>753.03765249350045</c:v>
                </c:pt>
                <c:pt idx="625">
                  <c:v>744.25997995691807</c:v>
                </c:pt>
                <c:pt idx="626">
                  <c:v>735.42622843027959</c:v>
                </c:pt>
                <c:pt idx="627">
                  <c:v>726.53695461451639</c:v>
                </c:pt>
                <c:pt idx="628">
                  <c:v>717.59271448431309</c:v>
                </c:pt>
                <c:pt idx="629">
                  <c:v>708.59406320031167</c:v>
                </c:pt>
                <c:pt idx="630">
                  <c:v>699.54155502280594</c:v>
                </c:pt>
                <c:pt idx="631">
                  <c:v>690.43574322693837</c:v>
                </c:pt>
                <c:pt idx="632">
                  <c:v>681.27718001940991</c:v>
                </c:pt>
                <c:pt idx="633">
                  <c:v>672.06641645671198</c:v>
                </c:pt>
                <c:pt idx="634">
                  <c:v>662.80400236488822</c:v>
                </c:pt>
                <c:pt idx="635">
                  <c:v>653.49048626083436</c:v>
                </c:pt>
                <c:pt idx="636">
                  <c:v>644.12641527514154</c:v>
                </c:pt>
                <c:pt idx="637">
                  <c:v>634.7123350764881</c:v>
                </c:pt>
                <c:pt idx="638">
                  <c:v>625.24878979758489</c:v>
                </c:pt>
                <c:pt idx="639">
                  <c:v>615.73632196267613</c:v>
                </c:pt>
                <c:pt idx="640">
                  <c:v>606.17547241659872</c:v>
                </c:pt>
                <c:pt idx="641">
                  <c:v>596.56678025540111</c:v>
                </c:pt>
                <c:pt idx="642">
                  <c:v>586.91078275852215</c:v>
                </c:pt>
                <c:pt idx="643">
                  <c:v>577.20801532252926</c:v>
                </c:pt>
                <c:pt idx="644">
                  <c:v>567.45901139641421</c:v>
                </c:pt>
                <c:pt idx="645">
                  <c:v>557.66430241844523</c:v>
                </c:pt>
                <c:pt idx="646">
                  <c:v>547.82441775457119</c:v>
                </c:pt>
                <c:pt idx="647">
                  <c:v>537.93988463837468</c:v>
                </c:pt>
                <c:pt idx="648">
                  <c:v>528.01122811256971</c:v>
                </c:pt>
                <c:pt idx="649">
                  <c:v>518.03897097203708</c:v>
                </c:pt>
                <c:pt idx="650">
                  <c:v>508.02363370839339</c:v>
                </c:pt>
                <c:pt idx="651">
                  <c:v>497.96573445608499</c:v>
                </c:pt>
                <c:pt idx="652">
                  <c:v>487.8657889400003</c:v>
                </c:pt>
                <c:pt idx="653">
                  <c:v>477.72431042459226</c:v>
                </c:pt>
                <c:pt idx="654">
                  <c:v>467.54180966450173</c:v>
                </c:pt>
                <c:pt idx="655">
                  <c:v>457.31879485667235</c:v>
                </c:pt>
                <c:pt idx="656">
                  <c:v>447.05577159394738</c:v>
                </c:pt>
                <c:pt idx="657">
                  <c:v>436.75324282013713</c:v>
                </c:pt>
                <c:pt idx="658">
                  <c:v>426.41170878654617</c:v>
                </c:pt>
                <c:pt idx="659">
                  <c:v>416.03166700994865</c:v>
                </c:pt>
                <c:pt idx="660">
                  <c:v>405.6136122319993</c:v>
                </c:pt>
                <c:pt idx="661">
                  <c:v>395.15803638006753</c:v>
                </c:pt>
                <c:pt idx="662">
                  <c:v>384.66542852948135</c:v>
                </c:pt>
                <c:pt idx="663">
                  <c:v>374.1362748671674</c:v>
                </c:pt>
                <c:pt idx="664">
                  <c:v>363.57105865667336</c:v>
                </c:pt>
                <c:pt idx="665">
                  <c:v>352.97026020455786</c:v>
                </c:pt>
                <c:pt idx="666">
                  <c:v>342.33435682813348</c:v>
                </c:pt>
                <c:pt idx="667">
                  <c:v>331.66382282454703</c:v>
                </c:pt>
                <c:pt idx="668">
                  <c:v>320.95912944118231</c:v>
                </c:pt>
                <c:pt idx="669">
                  <c:v>310.22074484736891</c:v>
                </c:pt>
                <c:pt idx="670">
                  <c:v>299.44913410738104</c:v>
                </c:pt>
                <c:pt idx="671">
                  <c:v>288.64475915471019</c:v>
                </c:pt>
                <c:pt idx="672">
                  <c:v>277.80807876759422</c:v>
                </c:pt>
                <c:pt idx="673">
                  <c:v>266.93954854578692</c:v>
                </c:pt>
                <c:pt idx="674">
                  <c:v>256.03962088854973</c:v>
                </c:pt>
                <c:pt idx="675">
                  <c:v>245.1087449738493</c:v>
                </c:pt>
                <c:pt idx="676">
                  <c:v>234.14736673874222</c:v>
                </c:pt>
                <c:pt idx="677">
                  <c:v>223.15592886093003</c:v>
                </c:pt>
                <c:pt idx="678">
                  <c:v>212.13487074146599</c:v>
                </c:pt>
                <c:pt idx="679">
                  <c:v>201.08462848859585</c:v>
                </c:pt>
                <c:pt idx="680">
                  <c:v>190.00563490271423</c:v>
                </c:pt>
                <c:pt idx="681">
                  <c:v>178.89831946241839</c:v>
                </c:pt>
                <c:pt idx="682">
                  <c:v>167.76310831164074</c:v>
                </c:pt>
                <c:pt idx="683">
                  <c:v>156.60042424784203</c:v>
                </c:pt>
                <c:pt idx="684">
                  <c:v>145.41068671124617</c:v>
                </c:pt>
                <c:pt idx="685">
                  <c:v>134.1943117750983</c:v>
                </c:pt>
                <c:pt idx="686">
                  <c:v>122.95171213692733</c:v>
                </c:pt>
                <c:pt idx="687">
                  <c:v>111.68329711079437</c:v>
                </c:pt>
                <c:pt idx="688">
                  <c:v>100.38947262050826</c:v>
                </c:pt>
                <c:pt idx="689">
                  <c:v>89.070641193789413</c:v>
                </c:pt>
                <c:pt idx="690">
                  <c:v>77.727201957363349</c:v>
                </c:pt>
                <c:pt idx="691">
                  <c:v>66.359550632965266</c:v>
                </c:pt>
                <c:pt idx="692">
                  <c:v>54.968079534236828</c:v>
                </c:pt>
                <c:pt idx="693">
                  <c:v>43.553177564496757</c:v>
                </c:pt>
                <c:pt idx="694">
                  <c:v>32.115230215366473</c:v>
                </c:pt>
                <c:pt idx="695">
                  <c:v>20.654619566232427</c:v>
                </c:pt>
                <c:pt idx="696">
                  <c:v>9.1717242845266185</c:v>
                </c:pt>
                <c:pt idx="697">
                  <c:v>-2.3330803731930203</c:v>
                </c:pt>
                <c:pt idx="698">
                  <c:v>-2.3445960498271026</c:v>
                </c:pt>
                <c:pt idx="699">
                  <c:v>-2.3561117478134586</c:v>
                </c:pt>
                <c:pt idx="700">
                  <c:v>-2.3676274671517223</c:v>
                </c:pt>
                <c:pt idx="701">
                  <c:v>-2.3791432078415276</c:v>
                </c:pt>
                <c:pt idx="702">
                  <c:v>-2.3906589698825087</c:v>
                </c:pt>
                <c:pt idx="703">
                  <c:v>-2.4021747532742994</c:v>
                </c:pt>
                <c:pt idx="704">
                  <c:v>-2.4136905580165338</c:v>
                </c:pt>
                <c:pt idx="705">
                  <c:v>-2.4252063841088458</c:v>
                </c:pt>
                <c:pt idx="706">
                  <c:v>-2.4367222315508696</c:v>
                </c:pt>
                <c:pt idx="707">
                  <c:v>-2.4482381003422393</c:v>
                </c:pt>
                <c:pt idx="708">
                  <c:v>-2.4597539904825885</c:v>
                </c:pt>
                <c:pt idx="709">
                  <c:v>-2.4712699019715516</c:v>
                </c:pt>
                <c:pt idx="710">
                  <c:v>-2.4827858348087624</c:v>
                </c:pt>
                <c:pt idx="711">
                  <c:v>-2.4943017889938552</c:v>
                </c:pt>
                <c:pt idx="712">
                  <c:v>-2.5058177645264639</c:v>
                </c:pt>
                <c:pt idx="713">
                  <c:v>-2.5173337614062223</c:v>
                </c:pt>
                <c:pt idx="714">
                  <c:v>-2.5288497796327647</c:v>
                </c:pt>
                <c:pt idx="715">
                  <c:v>-2.540365819205725</c:v>
                </c:pt>
                <c:pt idx="716">
                  <c:v>-2.5518818801247374</c:v>
                </c:pt>
                <c:pt idx="717">
                  <c:v>-2.5633979623894358</c:v>
                </c:pt>
                <c:pt idx="718">
                  <c:v>-2.5749140659994545</c:v>
                </c:pt>
                <c:pt idx="719">
                  <c:v>-2.5864301909544274</c:v>
                </c:pt>
                <c:pt idx="720">
                  <c:v>-2.5979463372539886</c:v>
                </c:pt>
                <c:pt idx="721">
                  <c:v>-2.6094625048977722</c:v>
                </c:pt>
                <c:pt idx="722">
                  <c:v>-2.6209786938854123</c:v>
                </c:pt>
                <c:pt idx="723">
                  <c:v>-2.6324949042165429</c:v>
                </c:pt>
                <c:pt idx="724">
                  <c:v>-2.6440111358907981</c:v>
                </c:pt>
                <c:pt idx="725">
                  <c:v>-2.6555273889078119</c:v>
                </c:pt>
                <c:pt idx="726">
                  <c:v>-2.6670436632672185</c:v>
                </c:pt>
                <c:pt idx="727">
                  <c:v>-2.678559958968652</c:v>
                </c:pt>
                <c:pt idx="728">
                  <c:v>-2.6900762760117463</c:v>
                </c:pt>
                <c:pt idx="729">
                  <c:v>-2.7015926143961355</c:v>
                </c:pt>
                <c:pt idx="730">
                  <c:v>-2.7131089741214538</c:v>
                </c:pt>
                <c:pt idx="731">
                  <c:v>-2.7246253551873356</c:v>
                </c:pt>
                <c:pt idx="732">
                  <c:v>-2.7361417575934146</c:v>
                </c:pt>
                <c:pt idx="733">
                  <c:v>-2.7476581813393248</c:v>
                </c:pt>
                <c:pt idx="734">
                  <c:v>-2.7591746264247008</c:v>
                </c:pt>
                <c:pt idx="735">
                  <c:v>-2.7706910928491761</c:v>
                </c:pt>
                <c:pt idx="736">
                  <c:v>-2.7822075806123854</c:v>
                </c:pt>
                <c:pt idx="737">
                  <c:v>-2.7937240897139626</c:v>
                </c:pt>
                <c:pt idx="738">
                  <c:v>-2.8052406201535418</c:v>
                </c:pt>
                <c:pt idx="739">
                  <c:v>-2.8167571719307571</c:v>
                </c:pt>
                <c:pt idx="740">
                  <c:v>-2.8282737450452426</c:v>
                </c:pt>
                <c:pt idx="741">
                  <c:v>-2.8397903394966324</c:v>
                </c:pt>
                <c:pt idx="742">
                  <c:v>-2.8513069552845609</c:v>
                </c:pt>
                <c:pt idx="743">
                  <c:v>-2.8628235924086622</c:v>
                </c:pt>
                <c:pt idx="744">
                  <c:v>-2.87434025086857</c:v>
                </c:pt>
                <c:pt idx="745">
                  <c:v>-2.8858569306639188</c:v>
                </c:pt>
                <c:pt idx="746">
                  <c:v>-2.897373631794343</c:v>
                </c:pt>
                <c:pt idx="747">
                  <c:v>-2.9088903542594764</c:v>
                </c:pt>
                <c:pt idx="748">
                  <c:v>-2.9204070980589534</c:v>
                </c:pt>
                <c:pt idx="749">
                  <c:v>-2.9319238631924076</c:v>
                </c:pt>
                <c:pt idx="750">
                  <c:v>-2.9434406496594736</c:v>
                </c:pt>
                <c:pt idx="751">
                  <c:v>-2.9549574574597854</c:v>
                </c:pt>
                <c:pt idx="752">
                  <c:v>-2.9664742865929776</c:v>
                </c:pt>
                <c:pt idx="753">
                  <c:v>-2.9779911370586842</c:v>
                </c:pt>
                <c:pt idx="754">
                  <c:v>-2.9895080088565389</c:v>
                </c:pt>
                <c:pt idx="755">
                  <c:v>-3.0010249019861766</c:v>
                </c:pt>
                <c:pt idx="756">
                  <c:v>-3.0125418164472308</c:v>
                </c:pt>
                <c:pt idx="757">
                  <c:v>-3.0240587522393363</c:v>
                </c:pt>
                <c:pt idx="758">
                  <c:v>-3.035575709362127</c:v>
                </c:pt>
                <c:pt idx="759">
                  <c:v>-3.0470926878152369</c:v>
                </c:pt>
                <c:pt idx="760">
                  <c:v>-3.0586096875983002</c:v>
                </c:pt>
                <c:pt idx="761">
                  <c:v>-3.0701267087109514</c:v>
                </c:pt>
                <c:pt idx="762">
                  <c:v>-3.0816437511528245</c:v>
                </c:pt>
                <c:pt idx="763">
                  <c:v>-3.0931608149235541</c:v>
                </c:pt>
                <c:pt idx="764">
                  <c:v>-3.1046779000227738</c:v>
                </c:pt>
                <c:pt idx="765">
                  <c:v>-3.116195006450118</c:v>
                </c:pt>
                <c:pt idx="766">
                  <c:v>-3.1277121342052214</c:v>
                </c:pt>
                <c:pt idx="767">
                  <c:v>-3.139229283287718</c:v>
                </c:pt>
                <c:pt idx="768">
                  <c:v>-3.1507464536972418</c:v>
                </c:pt>
                <c:pt idx="769">
                  <c:v>-3.162263645433427</c:v>
                </c:pt>
                <c:pt idx="770">
                  <c:v>-3.173780858495908</c:v>
                </c:pt>
                <c:pt idx="771">
                  <c:v>-3.1852980928843189</c:v>
                </c:pt>
                <c:pt idx="772">
                  <c:v>-3.1968153485982942</c:v>
                </c:pt>
                <c:pt idx="773">
                  <c:v>-3.2083326256374676</c:v>
                </c:pt>
                <c:pt idx="774">
                  <c:v>-3.219849924001474</c:v>
                </c:pt>
                <c:pt idx="775">
                  <c:v>-3.2313672436899474</c:v>
                </c:pt>
                <c:pt idx="776">
                  <c:v>-3.2428845847025221</c:v>
                </c:pt>
                <c:pt idx="777">
                  <c:v>-3.2544019470388319</c:v>
                </c:pt>
                <c:pt idx="778">
                  <c:v>-3.2659193306985115</c:v>
                </c:pt>
                <c:pt idx="779">
                  <c:v>-3.2774367356811953</c:v>
                </c:pt>
                <c:pt idx="780">
                  <c:v>-3.288954161986517</c:v>
                </c:pt>
                <c:pt idx="781">
                  <c:v>-3.3004716096141116</c:v>
                </c:pt>
                <c:pt idx="782">
                  <c:v>-3.3119890785636126</c:v>
                </c:pt>
                <c:pt idx="783">
                  <c:v>-3.323506568834655</c:v>
                </c:pt>
                <c:pt idx="784">
                  <c:v>-3.3350240804268725</c:v>
                </c:pt>
                <c:pt idx="785">
                  <c:v>-3.3465416133398995</c:v>
                </c:pt>
                <c:pt idx="786">
                  <c:v>-3.3580591675733706</c:v>
                </c:pt>
                <c:pt idx="787">
                  <c:v>-3.3695767431269199</c:v>
                </c:pt>
                <c:pt idx="788">
                  <c:v>-3.3810943400001818</c:v>
                </c:pt>
                <c:pt idx="789">
                  <c:v>-3.3926119581927905</c:v>
                </c:pt>
                <c:pt idx="790">
                  <c:v>-3.4041295977043804</c:v>
                </c:pt>
                <c:pt idx="791">
                  <c:v>-3.4156472585345856</c:v>
                </c:pt>
                <c:pt idx="792">
                  <c:v>-3.4271649406830402</c:v>
                </c:pt>
                <c:pt idx="793">
                  <c:v>-3.4386826441493792</c:v>
                </c:pt>
                <c:pt idx="794">
                  <c:v>-3.4502003689332361</c:v>
                </c:pt>
                <c:pt idx="795">
                  <c:v>-3.461718115034246</c:v>
                </c:pt>
                <c:pt idx="796">
                  <c:v>-3.4732358824520428</c:v>
                </c:pt>
                <c:pt idx="797">
                  <c:v>-3.4847536711862608</c:v>
                </c:pt>
                <c:pt idx="798">
                  <c:v>-3.4962714812365343</c:v>
                </c:pt>
                <c:pt idx="799">
                  <c:v>-3.5077893126024979</c:v>
                </c:pt>
                <c:pt idx="800">
                  <c:v>-3.5193071652837857</c:v>
                </c:pt>
                <c:pt idx="801">
                  <c:v>-3.5308250392800322</c:v>
                </c:pt>
                <c:pt idx="802">
                  <c:v>-3.5423429345908715</c:v>
                </c:pt>
                <c:pt idx="803">
                  <c:v>-3.553860851215938</c:v>
                </c:pt>
                <c:pt idx="804">
                  <c:v>-3.5653787891548663</c:v>
                </c:pt>
                <c:pt idx="805">
                  <c:v>-3.5768967484072904</c:v>
                </c:pt>
                <c:pt idx="806">
                  <c:v>-3.588414728972845</c:v>
                </c:pt>
                <c:pt idx="807">
                  <c:v>-3.5999327308511644</c:v>
                </c:pt>
                <c:pt idx="808">
                  <c:v>-3.6114507540418828</c:v>
                </c:pt>
                <c:pt idx="809">
                  <c:v>-3.6229687985446346</c:v>
                </c:pt>
                <c:pt idx="810">
                  <c:v>-3.634486864359054</c:v>
                </c:pt>
                <c:pt idx="811">
                  <c:v>-3.6460049514847754</c:v>
                </c:pt>
                <c:pt idx="812">
                  <c:v>-3.6575230599214335</c:v>
                </c:pt>
                <c:pt idx="813">
                  <c:v>-3.6690411896686626</c:v>
                </c:pt>
                <c:pt idx="814">
                  <c:v>-3.6805593407260968</c:v>
                </c:pt>
                <c:pt idx="815">
                  <c:v>-3.6920775130933707</c:v>
                </c:pt>
                <c:pt idx="816">
                  <c:v>-3.7035957067701188</c:v>
                </c:pt>
                <c:pt idx="817">
                  <c:v>-3.7151139217559752</c:v>
                </c:pt>
                <c:pt idx="818">
                  <c:v>-3.7266321580505744</c:v>
                </c:pt>
                <c:pt idx="819">
                  <c:v>-3.7381504156535508</c:v>
                </c:pt>
                <c:pt idx="820">
                  <c:v>-3.749668694564539</c:v>
                </c:pt>
                <c:pt idx="821">
                  <c:v>-3.7611869947831731</c:v>
                </c:pt>
                <c:pt idx="822">
                  <c:v>-3.7727053163090876</c:v>
                </c:pt>
                <c:pt idx="823">
                  <c:v>-3.7842236591419169</c:v>
                </c:pt>
                <c:pt idx="824">
                  <c:v>-3.7957420232812957</c:v>
                </c:pt>
                <c:pt idx="825">
                  <c:v>-3.807260408726858</c:v>
                </c:pt>
                <c:pt idx="826">
                  <c:v>-3.8187788154782383</c:v>
                </c:pt>
                <c:pt idx="827">
                  <c:v>-3.8302972435350711</c:v>
                </c:pt>
                <c:pt idx="828">
                  <c:v>-3.8418156928969909</c:v>
                </c:pt>
                <c:pt idx="829">
                  <c:v>-3.8533341635636322</c:v>
                </c:pt>
                <c:pt idx="830">
                  <c:v>-3.8648526555346292</c:v>
                </c:pt>
                <c:pt idx="831">
                  <c:v>-3.8763711688096167</c:v>
                </c:pt>
                <c:pt idx="832">
                  <c:v>-3.8878897033882289</c:v>
                </c:pt>
                <c:pt idx="833">
                  <c:v>-3.8994082592701003</c:v>
                </c:pt>
                <c:pt idx="834">
                  <c:v>-3.9109268364548648</c:v>
                </c:pt>
                <c:pt idx="835">
                  <c:v>-3.9224454349421576</c:v>
                </c:pt>
                <c:pt idx="836">
                  <c:v>-3.933964054731613</c:v>
                </c:pt>
                <c:pt idx="837">
                  <c:v>-3.9454826958228653</c:v>
                </c:pt>
                <c:pt idx="838">
                  <c:v>-3.9570013582155488</c:v>
                </c:pt>
                <c:pt idx="839">
                  <c:v>-3.9685200419092981</c:v>
                </c:pt>
                <c:pt idx="840">
                  <c:v>-3.9800387469037477</c:v>
                </c:pt>
                <c:pt idx="841">
                  <c:v>-3.9915574731985322</c:v>
                </c:pt>
                <c:pt idx="842">
                  <c:v>-4.003076220793286</c:v>
                </c:pt>
                <c:pt idx="843">
                  <c:v>-4.0145949896876436</c:v>
                </c:pt>
                <c:pt idx="844">
                  <c:v>-4.0261137798812392</c:v>
                </c:pt>
                <c:pt idx="845">
                  <c:v>-4.0376325913737077</c:v>
                </c:pt>
                <c:pt idx="846">
                  <c:v>-4.0491514241646831</c:v>
                </c:pt>
                <c:pt idx="847">
                  <c:v>-4.0606702782538004</c:v>
                </c:pt>
                <c:pt idx="848">
                  <c:v>-4.0721891536406938</c:v>
                </c:pt>
                <c:pt idx="849">
                  <c:v>-4.0837080503249981</c:v>
                </c:pt>
                <c:pt idx="850">
                  <c:v>-4.0952269683063474</c:v>
                </c:pt>
                <c:pt idx="851">
                  <c:v>-4.1067459075843766</c:v>
                </c:pt>
                <c:pt idx="852">
                  <c:v>-4.1182648681587199</c:v>
                </c:pt>
                <c:pt idx="853">
                  <c:v>-4.1297838500290123</c:v>
                </c:pt>
                <c:pt idx="854">
                  <c:v>-4.1413028531948877</c:v>
                </c:pt>
                <c:pt idx="855">
                  <c:v>-4.1528218776559811</c:v>
                </c:pt>
                <c:pt idx="856">
                  <c:v>-4.1643409234119266</c:v>
                </c:pt>
                <c:pt idx="857">
                  <c:v>-4.1758599904623592</c:v>
                </c:pt>
                <c:pt idx="858">
                  <c:v>-4.187379078806913</c:v>
                </c:pt>
                <c:pt idx="859">
                  <c:v>-4.1988981884452219</c:v>
                </c:pt>
                <c:pt idx="860">
                  <c:v>-4.2104173193769219</c:v>
                </c:pt>
                <c:pt idx="861">
                  <c:v>-4.2219364716016461</c:v>
                </c:pt>
                <c:pt idx="862">
                  <c:v>-4.2334556451190304</c:v>
                </c:pt>
                <c:pt idx="863">
                  <c:v>-4.2449748399287088</c:v>
                </c:pt>
                <c:pt idx="864">
                  <c:v>-4.2564940560303155</c:v>
                </c:pt>
                <c:pt idx="865">
                  <c:v>-4.2680132934234853</c:v>
                </c:pt>
                <c:pt idx="866">
                  <c:v>-4.2795325521078524</c:v>
                </c:pt>
                <c:pt idx="867">
                  <c:v>-4.2910518320830517</c:v>
                </c:pt>
                <c:pt idx="868">
                  <c:v>-4.3025711333487182</c:v>
                </c:pt>
                <c:pt idx="869">
                  <c:v>-4.3140904559044859</c:v>
                </c:pt>
                <c:pt idx="870">
                  <c:v>-4.3256097997499898</c:v>
                </c:pt>
                <c:pt idx="871">
                  <c:v>-4.337129164884864</c:v>
                </c:pt>
                <c:pt idx="872">
                  <c:v>-4.3486485513087434</c:v>
                </c:pt>
                <c:pt idx="873">
                  <c:v>-4.3601679590212621</c:v>
                </c:pt>
                <c:pt idx="874">
                  <c:v>-4.371687388022055</c:v>
                </c:pt>
                <c:pt idx="875">
                  <c:v>-4.3832068383107572</c:v>
                </c:pt>
                <c:pt idx="876">
                  <c:v>-4.3947263098870026</c:v>
                </c:pt>
                <c:pt idx="877">
                  <c:v>-4.4062458027504263</c:v>
                </c:pt>
                <c:pt idx="878">
                  <c:v>-4.4177653169006623</c:v>
                </c:pt>
                <c:pt idx="879">
                  <c:v>-4.4292848523373456</c:v>
                </c:pt>
                <c:pt idx="880">
                  <c:v>-4.4408044090601102</c:v>
                </c:pt>
                <c:pt idx="881">
                  <c:v>-4.4523239870685911</c:v>
                </c:pt>
                <c:pt idx="882">
                  <c:v>-4.4638435863624233</c:v>
                </c:pt>
                <c:pt idx="883">
                  <c:v>-4.4753632069412408</c:v>
                </c:pt>
                <c:pt idx="884">
                  <c:v>-4.4868828488046786</c:v>
                </c:pt>
                <c:pt idx="885">
                  <c:v>-4.4984025119523716</c:v>
                </c:pt>
                <c:pt idx="886">
                  <c:v>-4.509922196383954</c:v>
                </c:pt>
                <c:pt idx="887">
                  <c:v>-4.5214419020990606</c:v>
                </c:pt>
                <c:pt idx="888">
                  <c:v>-4.5329616290973256</c:v>
                </c:pt>
                <c:pt idx="889">
                  <c:v>-4.5444813773783839</c:v>
                </c:pt>
                <c:pt idx="890">
                  <c:v>-4.5560011469418704</c:v>
                </c:pt>
                <c:pt idx="891">
                  <c:v>-4.5675209377874193</c:v>
                </c:pt>
                <c:pt idx="892">
                  <c:v>-4.5790407499146655</c:v>
                </c:pt>
                <c:pt idx="893">
                  <c:v>-4.5905605833232439</c:v>
                </c:pt>
                <c:pt idx="894">
                  <c:v>-4.6020804380127887</c:v>
                </c:pt>
                <c:pt idx="895">
                  <c:v>-4.6136003139829347</c:v>
                </c:pt>
                <c:pt idx="896">
                  <c:v>-4.625120211233317</c:v>
                </c:pt>
                <c:pt idx="897">
                  <c:v>-4.6366401297635695</c:v>
                </c:pt>
                <c:pt idx="898">
                  <c:v>-4.6481600695733274</c:v>
                </c:pt>
                <c:pt idx="899">
                  <c:v>-4.6596800306622246</c:v>
                </c:pt>
                <c:pt idx="900">
                  <c:v>-4.671200013029897</c:v>
                </c:pt>
                <c:pt idx="901">
                  <c:v>-4.6827200166759786</c:v>
                </c:pt>
                <c:pt idx="902">
                  <c:v>-4.6942400416001036</c:v>
                </c:pt>
                <c:pt idx="903">
                  <c:v>-4.7057600878019077</c:v>
                </c:pt>
                <c:pt idx="904">
                  <c:v>-4.7172801552810251</c:v>
                </c:pt>
                <c:pt idx="905">
                  <c:v>-4.7288002440370898</c:v>
                </c:pt>
                <c:pt idx="906">
                  <c:v>-4.7403203540697376</c:v>
                </c:pt>
                <c:pt idx="907">
                  <c:v>-4.7518404853786027</c:v>
                </c:pt>
                <c:pt idx="908">
                  <c:v>-4.7633606379633191</c:v>
                </c:pt>
                <c:pt idx="909">
                  <c:v>-4.7748808118235226</c:v>
                </c:pt>
                <c:pt idx="910">
                  <c:v>-4.7864010069588474</c:v>
                </c:pt>
                <c:pt idx="911">
                  <c:v>-4.7979212233689283</c:v>
                </c:pt>
                <c:pt idx="912">
                  <c:v>-4.8094414610534004</c:v>
                </c:pt>
                <c:pt idx="913">
                  <c:v>-4.8209617200118977</c:v>
                </c:pt>
                <c:pt idx="914">
                  <c:v>-4.8324820002440552</c:v>
                </c:pt>
                <c:pt idx="915">
                  <c:v>-4.8440023017495077</c:v>
                </c:pt>
                <c:pt idx="916">
                  <c:v>-4.8555226245278904</c:v>
                </c:pt>
                <c:pt idx="917">
                  <c:v>-4.8670429685788372</c:v>
                </c:pt>
                <c:pt idx="918">
                  <c:v>-4.8785633339019832</c:v>
                </c:pt>
                <c:pt idx="919">
                  <c:v>-4.8900837204969632</c:v>
                </c:pt>
                <c:pt idx="920">
                  <c:v>-4.9016041283634113</c:v>
                </c:pt>
                <c:pt idx="921">
                  <c:v>-4.9131245575009634</c:v>
                </c:pt>
                <c:pt idx="922">
                  <c:v>-4.9246450079092536</c:v>
                </c:pt>
                <c:pt idx="923">
                  <c:v>-4.936165479587916</c:v>
                </c:pt>
                <c:pt idx="924">
                  <c:v>-4.9476859725365863</c:v>
                </c:pt>
                <c:pt idx="925">
                  <c:v>-4.9592064867548986</c:v>
                </c:pt>
                <c:pt idx="926">
                  <c:v>-4.970727022242488</c:v>
                </c:pt>
                <c:pt idx="927">
                  <c:v>-4.9822475789989893</c:v>
                </c:pt>
                <c:pt idx="928">
                  <c:v>-4.9937681570240375</c:v>
                </c:pt>
                <c:pt idx="929">
                  <c:v>-5.0052887563172668</c:v>
                </c:pt>
                <c:pt idx="930">
                  <c:v>-5.0168093768783129</c:v>
                </c:pt>
                <c:pt idx="931">
                  <c:v>-5.0283300187068098</c:v>
                </c:pt>
                <c:pt idx="932">
                  <c:v>-5.0398506818023927</c:v>
                </c:pt>
                <c:pt idx="933">
                  <c:v>-5.0513713661646955</c:v>
                </c:pt>
                <c:pt idx="934">
                  <c:v>-5.0628920717933541</c:v>
                </c:pt>
                <c:pt idx="935">
                  <c:v>-5.0744127986880025</c:v>
                </c:pt>
                <c:pt idx="936">
                  <c:v>-5.0859335468482758</c:v>
                </c:pt>
                <c:pt idx="937">
                  <c:v>-5.0974543162738088</c:v>
                </c:pt>
                <c:pt idx="938">
                  <c:v>-5.1089751069642357</c:v>
                </c:pt>
                <c:pt idx="939">
                  <c:v>-5.1204959189191923</c:v>
                </c:pt>
                <c:pt idx="940">
                  <c:v>-5.1320167521383127</c:v>
                </c:pt>
                <c:pt idx="941">
                  <c:v>-5.1435376066212317</c:v>
                </c:pt>
                <c:pt idx="942">
                  <c:v>-5.1550584823675845</c:v>
                </c:pt>
                <c:pt idx="943">
                  <c:v>-5.1665793793770058</c:v>
                </c:pt>
                <c:pt idx="944">
                  <c:v>-5.1781002976491308</c:v>
                </c:pt>
                <c:pt idx="945">
                  <c:v>-5.1896212371835935</c:v>
                </c:pt>
                <c:pt idx="946">
                  <c:v>-5.2011421979800296</c:v>
                </c:pt>
                <c:pt idx="947">
                  <c:v>-5.2126631800380734</c:v>
                </c:pt>
                <c:pt idx="948">
                  <c:v>-5.2241841833573597</c:v>
                </c:pt>
                <c:pt idx="949">
                  <c:v>-5.2357052079375235</c:v>
                </c:pt>
                <c:pt idx="950">
                  <c:v>-5.2472262537781997</c:v>
                </c:pt>
                <c:pt idx="951">
                  <c:v>-5.2587473208790234</c:v>
                </c:pt>
                <c:pt idx="952">
                  <c:v>-5.2702684092396286</c:v>
                </c:pt>
                <c:pt idx="953">
                  <c:v>-5.2817895188596502</c:v>
                </c:pt>
                <c:pt idx="954">
                  <c:v>-5.2933106497387241</c:v>
                </c:pt>
                <c:pt idx="955">
                  <c:v>-5.3048318018764844</c:v>
                </c:pt>
                <c:pt idx="956">
                  <c:v>-5.316352975272566</c:v>
                </c:pt>
                <c:pt idx="957">
                  <c:v>-5.3278741699266039</c:v>
                </c:pt>
                <c:pt idx="958">
                  <c:v>-5.339395385838233</c:v>
                </c:pt>
                <c:pt idx="959">
                  <c:v>-5.3509166230070884</c:v>
                </c:pt>
                <c:pt idx="960">
                  <c:v>-5.362437881432804</c:v>
                </c:pt>
                <c:pt idx="961">
                  <c:v>-5.3739591611150157</c:v>
                </c:pt>
                <c:pt idx="962">
                  <c:v>-5.3854804620533576</c:v>
                </c:pt>
                <c:pt idx="963">
                  <c:v>-5.3970017842474656</c:v>
                </c:pt>
                <c:pt idx="964">
                  <c:v>-5.4085231276969736</c:v>
                </c:pt>
                <c:pt idx="965">
                  <c:v>-5.4200444924015168</c:v>
                </c:pt>
                <c:pt idx="966">
                  <c:v>-5.4315658783607299</c:v>
                </c:pt>
                <c:pt idx="967">
                  <c:v>-5.443087285574248</c:v>
                </c:pt>
                <c:pt idx="968">
                  <c:v>-5.4546087140417061</c:v>
                </c:pt>
                <c:pt idx="969">
                  <c:v>-5.4661301637627391</c:v>
                </c:pt>
                <c:pt idx="970">
                  <c:v>-5.4776516347369819</c:v>
                </c:pt>
                <c:pt idx="971">
                  <c:v>-5.4891731269640696</c:v>
                </c:pt>
                <c:pt idx="972">
                  <c:v>-5.500694640443637</c:v>
                </c:pt>
                <c:pt idx="973">
                  <c:v>-5.5122161751753183</c:v>
                </c:pt>
                <c:pt idx="974">
                  <c:v>-5.5237377311587492</c:v>
                </c:pt>
                <c:pt idx="975">
                  <c:v>-5.5352593083935639</c:v>
                </c:pt>
                <c:pt idx="976">
                  <c:v>-5.5467809068793983</c:v>
                </c:pt>
                <c:pt idx="977">
                  <c:v>-5.5583025266158872</c:v>
                </c:pt>
                <c:pt idx="978">
                  <c:v>-5.5698241676026647</c:v>
                </c:pt>
                <c:pt idx="979">
                  <c:v>-5.5813458298393668</c:v>
                </c:pt>
                <c:pt idx="980">
                  <c:v>-5.5928675133256274</c:v>
                </c:pt>
                <c:pt idx="981">
                  <c:v>-5.6043892180610824</c:v>
                </c:pt>
                <c:pt idx="982">
                  <c:v>-5.6159109440453658</c:v>
                </c:pt>
                <c:pt idx="983">
                  <c:v>-5.6274326912781127</c:v>
                </c:pt>
                <c:pt idx="984">
                  <c:v>-5.6389544597589589</c:v>
                </c:pt>
                <c:pt idx="985">
                  <c:v>-5.6504762494875385</c:v>
                </c:pt>
                <c:pt idx="986">
                  <c:v>-5.6619980604634872</c:v>
                </c:pt>
                <c:pt idx="987">
                  <c:v>-5.6735198926864392</c:v>
                </c:pt>
                <c:pt idx="988">
                  <c:v>-5.6850417461560294</c:v>
                </c:pt>
                <c:pt idx="989">
                  <c:v>-5.6965636208718937</c:v>
                </c:pt>
                <c:pt idx="990">
                  <c:v>-5.7080855168336662</c:v>
                </c:pt>
                <c:pt idx="991">
                  <c:v>-5.7196074340409826</c:v>
                </c:pt>
                <c:pt idx="992">
                  <c:v>-5.7311293724934771</c:v>
                </c:pt>
                <c:pt idx="993">
                  <c:v>-5.7426513321907855</c:v>
                </c:pt>
                <c:pt idx="994">
                  <c:v>-5.7541733131325419</c:v>
                </c:pt>
                <c:pt idx="995">
                  <c:v>-5.7656953153183821</c:v>
                </c:pt>
                <c:pt idx="996">
                  <c:v>-5.7772173387479411</c:v>
                </c:pt>
                <c:pt idx="997">
                  <c:v>-5.7887393834208529</c:v>
                </c:pt>
                <c:pt idx="998">
                  <c:v>-5.8002614493367535</c:v>
                </c:pt>
                <c:pt idx="999">
                  <c:v>-5.8117835364952777</c:v>
                </c:pt>
                <c:pt idx="1000">
                  <c:v>-5.8233056448960596</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130.21787022830185</c:v>
                </c:pt>
                <c:pt idx="1">
                  <c:v>130.21787022830185</c:v>
                </c:pt>
                <c:pt idx="2">
                  <c:v>130.21787022830185</c:v>
                </c:pt>
                <c:pt idx="3">
                  <c:v>144.27145492590054</c:v>
                </c:pt>
                <c:pt idx="4">
                  <c:v>130.21787022830185</c:v>
                </c:pt>
                <c:pt idx="5">
                  <c:v>116.16428553070314</c:v>
                </c:pt>
                <c:pt idx="6">
                  <c:v>130.21787022830185</c:v>
                </c:pt>
              </c:numCache>
            </c:numRef>
          </c:xVal>
          <c:yVal>
            <c:numRef>
              <c:f>Trajecto!$C$141:$C$147</c:f>
              <c:numCache>
                <c:formatCode>0</c:formatCode>
                <c:ptCount val="7"/>
                <c:pt idx="0">
                  <c:v>562.14338790394822</c:v>
                </c:pt>
                <c:pt idx="1">
                  <c:v>140.53584697598706</c:v>
                </c:pt>
                <c:pt idx="2">
                  <c:v>0</c:v>
                </c:pt>
                <c:pt idx="3">
                  <c:v>28.10716939519741</c:v>
                </c:pt>
                <c:pt idx="4">
                  <c:v>0</c:v>
                </c:pt>
                <c:pt idx="5">
                  <c:v>28.10716939519741</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1.4154616787752428E-6</c:v>
                </c:pt>
                <c:pt idx="2">
                  <c:v>1.7629150514698544E-4</c:v>
                </c:pt>
                <c:pt idx="3">
                  <c:v>8.6597984581494143E-4</c:v>
                </c:pt>
                <c:pt idx="4">
                  <c:v>2.4120665697307856E-3</c:v>
                </c:pt>
                <c:pt idx="5">
                  <c:v>5.1564703929868842E-3</c:v>
                </c:pt>
                <c:pt idx="6">
                  <c:v>9.3550432267770958E-3</c:v>
                </c:pt>
                <c:pt idx="7">
                  <c:v>1.5090962603611757E-2</c:v>
                </c:pt>
                <c:pt idx="8">
                  <c:v>2.2360979636106726E-2</c:v>
                </c:pt>
                <c:pt idx="9">
                  <c:v>3.1161826465020907E-2</c:v>
                </c:pt>
                <c:pt idx="10">
                  <c:v>4.1490216332212664E-2</c:v>
                </c:pt>
                <c:pt idx="11">
                  <c:v>5.3342843654434265E-2</c:v>
                </c:pt>
                <c:pt idx="12">
                  <c:v>6.6716384097957493E-2</c:v>
                </c:pt>
                <c:pt idx="13">
                  <c:v>8.1607494654023477E-2</c:v>
                </c:pt>
                <c:pt idx="14">
                  <c:v>9.8012813715109628E-2</c:v>
                </c:pt>
                <c:pt idx="15">
                  <c:v>0.11592896115200674</c:v>
                </c:pt>
                <c:pt idx="16">
                  <c:v>0.13535253839169886</c:v>
                </c:pt>
                <c:pt idx="17">
                  <c:v>0.15628012849603876</c:v>
                </c:pt>
                <c:pt idx="18">
                  <c:v>0.17870829624121159</c:v>
                </c:pt>
                <c:pt idx="19">
                  <c:v>0.20263358819797947</c:v>
                </c:pt>
                <c:pt idx="20">
                  <c:v>0.22805253281269908</c:v>
                </c:pt>
                <c:pt idx="21">
                  <c:v>0.25496164048910519</c:v>
                </c:pt>
                <c:pt idx="22">
                  <c:v>0.28335740367085205</c:v>
                </c:pt>
                <c:pt idx="23">
                  <c:v>0.31323629692480526</c:v>
                </c:pt>
                <c:pt idx="24">
                  <c:v>0.34459477702507579</c:v>
                </c:pt>
                <c:pt idx="25">
                  <c:v>0.37742928303778911</c:v>
                </c:pt>
                <c:pt idx="26">
                  <c:v>0.41173623640658052</c:v>
                </c:pt>
                <c:pt idx="27">
                  <c:v>0.44751204103880948</c:v>
                </c:pt>
                <c:pt idx="28">
                  <c:v>0.48475308339248435</c:v>
                </c:pt>
                <c:pt idx="29">
                  <c:v>0.52345573256388978</c:v>
                </c:pt>
                <c:pt idx="30">
                  <c:v>0.56361634037590802</c:v>
                </c:pt>
                <c:pt idx="31">
                  <c:v>0.60523124146702678</c:v>
                </c:pt>
                <c:pt idx="32">
                  <c:v>0.64829675338102422</c:v>
                </c:pt>
                <c:pt idx="33">
                  <c:v>0.69280917665732333</c:v>
                </c:pt>
                <c:pt idx="34">
                  <c:v>0.73876479492200775</c:v>
                </c:pt>
                <c:pt idx="35">
                  <c:v>0.78624379449591952</c:v>
                </c:pt>
                <c:pt idx="36">
                  <c:v>0.83532909457697868</c:v>
                </c:pt>
                <c:pt idx="37">
                  <c:v>0.8860223854636613</c:v>
                </c:pt>
                <c:pt idx="38">
                  <c:v>0.93832521832744742</c:v>
                </c:pt>
                <c:pt idx="39">
                  <c:v>0.99223897146718187</c:v>
                </c:pt>
                <c:pt idx="40">
                  <c:v>1.0477648581601231</c:v>
                </c:pt>
                <c:pt idx="41">
                  <c:v>1.1049039339064601</c:v>
                </c:pt>
                <c:pt idx="42">
                  <c:v>1.1636571031297644</c:v>
                </c:pt>
                <c:pt idx="43">
                  <c:v>1.2240251253879675</c:v>
                </c:pt>
                <c:pt idx="44">
                  <c:v>1.2860086211427384</c:v>
                </c:pt>
                <c:pt idx="45">
                  <c:v>1.3496080771293977</c:v>
                </c:pt>
                <c:pt idx="46">
                  <c:v>1.4148238513645726</c:v>
                </c:pt>
                <c:pt idx="47">
                  <c:v>1.4816561778245418</c:v>
                </c:pt>
                <c:pt idx="48">
                  <c:v>1.5501051708235452</c:v>
                </c:pt>
                <c:pt idx="49">
                  <c:v>1.6201708291181312</c:v>
                </c:pt>
                <c:pt idx="50">
                  <c:v>1.6918530397608365</c:v>
                </c:pt>
                <c:pt idx="51">
                  <c:v>1.7651520584087785</c:v>
                </c:pt>
                <c:pt idx="52">
                  <c:v>1.8400689934426389</c:v>
                </c:pt>
                <c:pt idx="53">
                  <c:v>1.9166053377225638</c:v>
                </c:pt>
                <c:pt idx="54">
                  <c:v>1.9947624959713379</c:v>
                </c:pt>
                <c:pt idx="55">
                  <c:v>2.0745417873136085</c:v>
                </c:pt>
                <c:pt idx="56">
                  <c:v>2.1559444476803242</c:v>
                </c:pt>
                <c:pt idx="57">
                  <c:v>2.2389716320881137</c:v>
                </c:pt>
                <c:pt idx="58">
                  <c:v>2.3236244168024651</c:v>
                </c:pt>
                <c:pt idx="59">
                  <c:v>2.4099038013927983</c:v>
                </c:pt>
                <c:pt idx="60">
                  <c:v>2.4978107106868261</c:v>
                </c:pt>
                <c:pt idx="61">
                  <c:v>2.5873459966309857</c:v>
                </c:pt>
                <c:pt idx="62">
                  <c:v>2.6785104400631492</c:v>
                </c:pt>
                <c:pt idx="63">
                  <c:v>2.7713047524033287</c:v>
                </c:pt>
                <c:pt idx="64">
                  <c:v>2.8657295772676288</c:v>
                </c:pt>
                <c:pt idx="65">
                  <c:v>2.9617854920102848</c:v>
                </c:pt>
                <c:pt idx="66">
                  <c:v>3.0594730091982543</c:v>
                </c:pt>
                <c:pt idx="67">
                  <c:v>3.1587925780224837</c:v>
                </c:pt>
                <c:pt idx="68">
                  <c:v>3.2597445856496701</c:v>
                </c:pt>
                <c:pt idx="69">
                  <c:v>3.3623293585180445</c:v>
                </c:pt>
                <c:pt idx="70">
                  <c:v>3.4665471635804561</c:v>
                </c:pt>
                <c:pt idx="71">
                  <c:v>3.572398209497798</c:v>
                </c:pt>
                <c:pt idx="72">
                  <c:v>3.6798826477855955</c:v>
                </c:pt>
                <c:pt idx="73">
                  <c:v>3.7890005739163906</c:v>
                </c:pt>
                <c:pt idx="74">
                  <c:v>3.8997520283803615</c:v>
                </c:pt>
                <c:pt idx="75">
                  <c:v>4.0121369977064685</c:v>
                </c:pt>
                <c:pt idx="76">
                  <c:v>4.1261554154462443</c:v>
                </c:pt>
                <c:pt idx="77">
                  <c:v>4.2418071631222221</c:v>
                </c:pt>
                <c:pt idx="78">
                  <c:v>4.3590920711428573</c:v>
                </c:pt>
                <c:pt idx="79">
                  <c:v>4.4780099196856851</c:v>
                </c:pt>
                <c:pt idx="80">
                  <c:v>4.5985604395503321</c:v>
                </c:pt>
                <c:pt idx="81">
                  <c:v>4.7207433129829228</c:v>
                </c:pt>
                <c:pt idx="82">
                  <c:v>4.8445581744732973</c:v>
                </c:pt>
                <c:pt idx="83">
                  <c:v>4.9700046115263907</c:v>
                </c:pt>
                <c:pt idx="84">
                  <c:v>5.0970821654090406</c:v>
                </c:pt>
                <c:pt idx="85">
                  <c:v>5.2257903318733998</c:v>
                </c:pt>
                <c:pt idx="86">
                  <c:v>5.3561285618580809</c:v>
                </c:pt>
                <c:pt idx="87">
                  <c:v>5.4880962621680744</c:v>
                </c:pt>
                <c:pt idx="88">
                  <c:v>5.6216927961344449</c:v>
                </c:pt>
                <c:pt idx="89">
                  <c:v>5.7569174842547222</c:v>
                </c:pt>
                <c:pt idx="90">
                  <c:v>5.8937696048148851</c:v>
                </c:pt>
                <c:pt idx="91">
                  <c:v>6.0322483944937613</c:v>
                </c:pt>
                <c:pt idx="92">
                  <c:v>6.1723530489506322</c:v>
                </c:pt>
                <c:pt idx="93">
                  <c:v>6.3140827233967851</c:v>
                </c:pt>
                <c:pt idx="94">
                  <c:v>6.4574365331517187</c:v>
                </c:pt>
                <c:pt idx="95">
                  <c:v>6.6024135541846638</c:v>
                </c:pt>
                <c:pt idx="96">
                  <c:v>6.7490128236420537</c:v>
                </c:pt>
                <c:pt idx="97">
                  <c:v>6.897233340361538</c:v>
                </c:pt>
                <c:pt idx="98">
                  <c:v>7.047074065373109</c:v>
                </c:pt>
                <c:pt idx="99">
                  <c:v>7.1985339223878739</c:v>
                </c:pt>
                <c:pt idx="100">
                  <c:v>7.3516117982749885</c:v>
                </c:pt>
                <c:pt idx="101">
                  <c:v>7.5063063045469161</c:v>
                </c:pt>
                <c:pt idx="102">
                  <c:v>7.6626155377561211</c:v>
                </c:pt>
                <c:pt idx="103">
                  <c:v>7.8205373175753401</c:v>
                </c:pt>
                <c:pt idx="104">
                  <c:v>7.9800694259771445</c:v>
                </c:pt>
                <c:pt idx="105">
                  <c:v>8.1412096077211622</c:v>
                </c:pt>
                <c:pt idx="106">
                  <c:v>8.3039555708307748</c:v>
                </c:pt>
                <c:pt idx="107">
                  <c:v>8.4683049870597173</c:v>
                </c:pt>
                <c:pt idx="108">
                  <c:v>8.6342554923489505</c:v>
                </c:pt>
                <c:pt idx="109">
                  <c:v>8.8018046872741955</c:v>
                </c:pt>
                <c:pt idx="110">
                  <c:v>8.970950137484472</c:v>
                </c:pt>
                <c:pt idx="111">
                  <c:v>9.1416893741319889</c:v>
                </c:pt>
                <c:pt idx="112">
                  <c:v>9.3140198942936934</c:v>
                </c:pt>
                <c:pt idx="113">
                  <c:v>9.4879391613848014</c:v>
                </c:pt>
                <c:pt idx="114">
                  <c:v>9.6634446055645871</c:v>
                </c:pt>
                <c:pt idx="115">
                  <c:v>9.8405336241347161</c:v>
                </c:pt>
                <c:pt idx="116">
                  <c:v>10.019203581930396</c:v>
                </c:pt>
                <c:pt idx="117">
                  <c:v>10.199451811704582</c:v>
                </c:pt>
                <c:pt idx="118">
                  <c:v>10.381275614505489</c:v>
                </c:pt>
                <c:pt idx="119">
                  <c:v>10.564672260047645</c:v>
                </c:pt>
                <c:pt idx="120">
                  <c:v>10.749638987076706</c:v>
                </c:pt>
                <c:pt idx="121">
                  <c:v>10.936173003728225</c:v>
                </c:pt>
                <c:pt idx="122">
                  <c:v>11.124271487880616</c:v>
                </c:pt>
                <c:pt idx="123">
                  <c:v>11.31393158750247</c:v>
                </c:pt>
                <c:pt idx="124">
                  <c:v>11.505150420994424</c:v>
                </c:pt>
                <c:pt idx="125">
                  <c:v>11.697925077525761</c:v>
                </c:pt>
                <c:pt idx="126">
                  <c:v>11.89225261736591</c:v>
                </c:pt>
                <c:pt idx="127">
                  <c:v>12.088130072211005</c:v>
                </c:pt>
                <c:pt idx="128">
                  <c:v>12.285554445505655</c:v>
                </c:pt>
                <c:pt idx="129">
                  <c:v>12.484522712760095</c:v>
                </c:pt>
                <c:pt idx="130">
                  <c:v>12.685031821862827</c:v>
                </c:pt>
                <c:pt idx="131">
                  <c:v>12.887078693388926</c:v>
                </c:pt>
                <c:pt idx="132">
                  <c:v>13.090660220904107</c:v>
                </c:pt>
                <c:pt idx="133">
                  <c:v>13.295773271264709</c:v>
                </c:pt>
                <c:pt idx="134">
                  <c:v>13.502414684913694</c:v>
                </c:pt>
                <c:pt idx="135">
                  <c:v>13.710581276172793</c:v>
                </c:pt>
                <c:pt idx="136">
                  <c:v>13.920269833530901</c:v>
                </c:pt>
                <c:pt idx="137">
                  <c:v>14.131477119928837</c:v>
                </c:pt>
                <c:pt idx="138">
                  <c:v>14.344199873040557</c:v>
                </c:pt>
                <c:pt idx="139">
                  <c:v>14.558434805550936</c:v>
                </c:pt>
                <c:pt idx="140">
                  <c:v>14.774178605430203</c:v>
                </c:pt>
                <c:pt idx="141">
                  <c:v>14.99142793620512</c:v>
                </c:pt>
                <c:pt idx="142">
                  <c:v>15.210179437227001</c:v>
                </c:pt>
                <c:pt idx="143">
                  <c:v>15.430429723936648</c:v>
                </c:pt>
                <c:pt idx="144">
                  <c:v>15.652175388126278</c:v>
                </c:pt>
                <c:pt idx="145">
                  <c:v>15.875412998198541</c:v>
                </c:pt>
                <c:pt idx="146">
                  <c:v>16.100139099422684</c:v>
                </c:pt>
                <c:pt idx="147">
                  <c:v>16.326350214187933</c:v>
                </c:pt>
                <c:pt idx="148">
                  <c:v>16.55404284225418</c:v>
                </c:pt>
                <c:pt idx="149">
                  <c:v>16.78321346100002</c:v>
                </c:pt>
                <c:pt idx="150">
                  <c:v>17.013858525668216</c:v>
                </c:pt>
                <c:pt idx="151">
                  <c:v>17.24597455514532</c:v>
                </c:pt>
                <c:pt idx="152">
                  <c:v>17.479558217984572</c:v>
                </c:pt>
                <c:pt idx="153">
                  <c:v>17.714606247380789</c:v>
                </c:pt>
                <c:pt idx="154">
                  <c:v>17.95111535589</c:v>
                </c:pt>
                <c:pt idx="155">
                  <c:v>18.189082235648531</c:v>
                </c:pt>
                <c:pt idx="156">
                  <c:v>18.428503558590052</c:v>
                </c:pt>
                <c:pt idx="157">
                  <c:v>18.669375976660589</c:v>
                </c:pt>
                <c:pt idx="158">
                  <c:v>18.911696122031547</c:v>
                </c:pt>
                <c:pt idx="159">
                  <c:v>19.155460607310808</c:v>
                </c:pt>
                <c:pt idx="160">
                  <c:v>19.400666025751928</c:v>
                </c:pt>
                <c:pt idx="161">
                  <c:v>19.64730895146149</c:v>
                </c:pt>
                <c:pt idx="162">
                  <c:v>19.895385939604612</c:v>
                </c:pt>
                <c:pt idx="163">
                  <c:v>20.144893526608701</c:v>
                </c:pt>
                <c:pt idx="164">
                  <c:v>20.395828230365456</c:v>
                </c:pt>
                <c:pt idx="165">
                  <c:v>20.648186550431145</c:v>
                </c:pt>
                <c:pt idx="166">
                  <c:v>20.901964968225229</c:v>
                </c:pt>
                <c:pt idx="167">
                  <c:v>21.157159947227321</c:v>
                </c:pt>
                <c:pt idx="168">
                  <c:v>21.413767933172537</c:v>
                </c:pt>
                <c:pt idx="169">
                  <c:v>21.671785354245269</c:v>
                </c:pt>
                <c:pt idx="170">
                  <c:v>21.931208621271399</c:v>
                </c:pt>
                <c:pt idx="171">
                  <c:v>22.192034127908965</c:v>
                </c:pt>
                <c:pt idx="172">
                  <c:v>22.454258250837363</c:v>
                </c:pt>
                <c:pt idx="173">
                  <c:v>22.717877349945041</c:v>
                </c:pt>
                <c:pt idx="174">
                  <c:v>22.982887768515766</c:v>
                </c:pt>
                <c:pt idx="175">
                  <c:v>23.249285833413442</c:v>
                </c:pt>
                <c:pt idx="176">
                  <c:v>23.517067855265541</c:v>
                </c:pt>
                <c:pt idx="177">
                  <c:v>23.786230128645155</c:v>
                </c:pt>
                <c:pt idx="178">
                  <c:v>24.056768932251671</c:v>
                </c:pt>
                <c:pt idx="179">
                  <c:v>24.328680529090136</c:v>
                </c:pt>
                <c:pt idx="180">
                  <c:v>24.601961166649264</c:v>
                </c:pt>
                <c:pt idx="181">
                  <c:v>24.876607077078198</c:v>
                </c:pt>
                <c:pt idx="182">
                  <c:v>25.15261447736194</c:v>
                </c:pt>
                <c:pt idx="183">
                  <c:v>25.429979569495551</c:v>
                </c:pt>
                <c:pt idx="184">
                  <c:v>25.708698540657096</c:v>
                </c:pt>
                <c:pt idx="185">
                  <c:v>25.988767563379376</c:v>
                </c:pt>
                <c:pt idx="186">
                  <c:v>26.270182795720427</c:v>
                </c:pt>
                <c:pt idx="187">
                  <c:v>26.552940381432837</c:v>
                </c:pt>
                <c:pt idx="188">
                  <c:v>26.837036450131894</c:v>
                </c:pt>
                <c:pt idx="189">
                  <c:v>27.122467117462545</c:v>
                </c:pt>
                <c:pt idx="190">
                  <c:v>27.409228485265231</c:v>
                </c:pt>
                <c:pt idx="191">
                  <c:v>27.697316641740567</c:v>
                </c:pt>
                <c:pt idx="192">
                  <c:v>27.986727661612907</c:v>
                </c:pt>
                <c:pt idx="193">
                  <c:v>28.277457606292796</c:v>
                </c:pt>
                <c:pt idx="194">
                  <c:v>28.569502524038331</c:v>
                </c:pt>
                <c:pt idx="195">
                  <c:v>28.862858450115429</c:v>
                </c:pt>
                <c:pt idx="196">
                  <c:v>29.157521406957024</c:v>
                </c:pt>
                <c:pt idx="197">
                  <c:v>29.453487404321198</c:v>
                </c:pt>
                <c:pt idx="198">
                  <c:v>29.750752439448267</c:v>
                </c:pt>
                <c:pt idx="199">
                  <c:v>30.049312497216825</c:v>
                </c:pt>
                <c:pt idx="200">
                  <c:v>30.349163550298748</c:v>
                </c:pt>
                <c:pt idx="201">
                  <c:v>30.650301559313185</c:v>
                </c:pt>
                <c:pt idx="202">
                  <c:v>30.952722472979538</c:v>
                </c:pt>
                <c:pt idx="203">
                  <c:v>31.256422228269436</c:v>
                </c:pt>
                <c:pt idx="204">
                  <c:v>31.561396750557712</c:v>
                </c:pt>
                <c:pt idx="205">
                  <c:v>31.867641953772406</c:v>
                </c:pt>
                <c:pt idx="206">
                  <c:v>32.175153740543777</c:v>
                </c:pt>
                <c:pt idx="207">
                  <c:v>32.483928002352364</c:v>
                </c:pt>
                <c:pt idx="208">
                  <c:v>32.793960619676064</c:v>
                </c:pt>
                <c:pt idx="209">
                  <c:v>33.105247462136283</c:v>
                </c:pt>
                <c:pt idx="210">
                  <c:v>33.417784388643106</c:v>
                </c:pt>
                <c:pt idx="211">
                  <c:v>33.731567247539573</c:v>
                </c:pt>
                <c:pt idx="212">
                  <c:v>34.046591876744991</c:v>
                </c:pt>
                <c:pt idx="213">
                  <c:v>34.362854103897305</c:v>
                </c:pt>
                <c:pt idx="214">
                  <c:v>34.68034974649462</c:v>
                </c:pt>
                <c:pt idx="215">
                  <c:v>34.999074612035713</c:v>
                </c:pt>
                <c:pt idx="216">
                  <c:v>35.319024498159727</c:v>
                </c:pt>
                <c:pt idx="217">
                  <c:v>35.640195192784901</c:v>
                </c:pt>
                <c:pt idx="218">
                  <c:v>35.962582474246453</c:v>
                </c:pt>
                <c:pt idx="219">
                  <c:v>36.286182111433519</c:v>
                </c:pt>
                <c:pt idx="220">
                  <c:v>36.610989863925262</c:v>
                </c:pt>
                <c:pt idx="221">
                  <c:v>36.937001482126071</c:v>
                </c:pt>
                <c:pt idx="222">
                  <c:v>37.264212707399892</c:v>
                </c:pt>
                <c:pt idx="223">
                  <c:v>37.592619272203677</c:v>
                </c:pt>
                <c:pt idx="224">
                  <c:v>37.92221690022</c:v>
                </c:pt>
                <c:pt idx="225">
                  <c:v>38.253001306488777</c:v>
                </c:pt>
                <c:pt idx="226">
                  <c:v>38.584968197538153</c:v>
                </c:pt>
                <c:pt idx="227">
                  <c:v>38.918113271514528</c:v>
                </c:pt>
                <c:pt idx="228">
                  <c:v>39.252432218311739</c:v>
                </c:pt>
                <c:pt idx="229">
                  <c:v>39.587920719699405</c:v>
                </c:pt>
                <c:pt idx="230">
                  <c:v>39.924574449450397</c:v>
                </c:pt>
                <c:pt idx="231">
                  <c:v>40.262389073467538</c:v>
                </c:pt>
                <c:pt idx="232">
                  <c:v>40.601360249909412</c:v>
                </c:pt>
                <c:pt idx="233">
                  <c:v>40.941483629315357</c:v>
                </c:pt>
                <c:pt idx="234">
                  <c:v>41.28275485472966</c:v>
                </c:pt>
                <c:pt idx="235">
                  <c:v>41.625169561824897</c:v>
                </c:pt>
                <c:pt idx="236">
                  <c:v>41.968723379024489</c:v>
                </c:pt>
                <c:pt idx="237">
                  <c:v>42.313411927624408</c:v>
                </c:pt>
                <c:pt idx="238">
                  <c:v>42.6592308219141</c:v>
                </c:pt>
                <c:pt idx="239">
                  <c:v>43.006175669296567</c:v>
                </c:pt>
                <c:pt idx="240">
                  <c:v>43.354242070407686</c:v>
                </c:pt>
                <c:pt idx="241">
                  <c:v>43.7034256192347</c:v>
                </c:pt>
                <c:pt idx="242">
                  <c:v>44.0537219032339</c:v>
                </c:pt>
                <c:pt idx="243">
                  <c:v>44.405126503447534</c:v>
                </c:pt>
                <c:pt idx="244">
                  <c:v>44.757634994619906</c:v>
                </c:pt>
                <c:pt idx="245">
                  <c:v>45.111242945312682</c:v>
                </c:pt>
                <c:pt idx="246">
                  <c:v>45.465945918019436</c:v>
                </c:pt>
                <c:pt idx="247">
                  <c:v>45.821739469279365</c:v>
                </c:pt>
                <c:pt idx="248">
                  <c:v>46.178619149790251</c:v>
                </c:pt>
                <c:pt idx="249">
                  <c:v>46.536580504520629</c:v>
                </c:pt>
                <c:pt idx="250">
                  <c:v>46.895619072821184</c:v>
                </c:pt>
                <c:pt idx="251">
                  <c:v>47.255729993223213</c:v>
                </c:pt>
                <c:pt idx="252">
                  <c:v>47.616907607777023</c:v>
                </c:pt>
                <c:pt idx="253">
                  <c:v>47.979145857281907</c:v>
                </c:pt>
                <c:pt idx="254">
                  <c:v>48.342438676993851</c:v>
                </c:pt>
                <c:pt idx="255">
                  <c:v>48.70677999677136</c:v>
                </c:pt>
                <c:pt idx="256">
                  <c:v>49.072163741219995</c:v>
                </c:pt>
                <c:pt idx="257">
                  <c:v>49.438583829835707</c:v>
                </c:pt>
                <c:pt idx="258">
                  <c:v>49.80603417714692</c:v>
                </c:pt>
                <c:pt idx="259">
                  <c:v>50.174508692855397</c:v>
                </c:pt>
                <c:pt idx="260">
                  <c:v>50.544001281975859</c:v>
                </c:pt>
                <c:pt idx="261">
                  <c:v>50.914505844974421</c:v>
                </c:pt>
                <c:pt idx="262">
                  <c:v>51.28601627790578</c:v>
                </c:pt>
                <c:pt idx="263">
                  <c:v>51.658526472549184</c:v>
                </c:pt>
                <c:pt idx="264">
                  <c:v>52.032030316543228</c:v>
                </c:pt>
                <c:pt idx="265">
                  <c:v>52.406521693519409</c:v>
                </c:pt>
                <c:pt idx="266">
                  <c:v>52.781994483234492</c:v>
                </c:pt>
                <c:pt idx="267">
                  <c:v>53.158442561701669</c:v>
                </c:pt>
                <c:pt idx="268">
                  <c:v>53.535859801320555</c:v>
                </c:pt>
                <c:pt idx="269">
                  <c:v>53.914240071005928</c:v>
                </c:pt>
                <c:pt idx="270">
                  <c:v>54.29357723631535</c:v>
                </c:pt>
                <c:pt idx="271">
                  <c:v>54.673865159575548</c:v>
                </c:pt>
                <c:pt idx="272">
                  <c:v>55.055097700007664</c:v>
                </c:pt>
                <c:pt idx="273">
                  <c:v>55.437268713851275</c:v>
                </c:pt>
                <c:pt idx="274">
                  <c:v>55.820372054487279</c:v>
                </c:pt>
                <c:pt idx="275">
                  <c:v>56.20440157255959</c:v>
                </c:pt>
                <c:pt idx="276">
                  <c:v>56.589351116095678</c:v>
                </c:pt>
                <c:pt idx="277">
                  <c:v>56.975214530625934</c:v>
                </c:pt>
                <c:pt idx="278">
                  <c:v>57.361985659301865</c:v>
                </c:pt>
                <c:pt idx="279">
                  <c:v>57.749658343013181</c:v>
                </c:pt>
                <c:pt idx="280">
                  <c:v>58.138226420503656</c:v>
                </c:pt>
                <c:pt idx="281">
                  <c:v>58.527683728485904</c:v>
                </c:pt>
                <c:pt idx="282">
                  <c:v>58.918024101754959</c:v>
                </c:pt>
                <c:pt idx="283">
                  <c:v>59.309241373300743</c:v>
                </c:pt>
                <c:pt idx="284">
                  <c:v>59.701329374419394</c:v>
                </c:pt>
                <c:pt idx="285">
                  <c:v>60.094281934823442</c:v>
                </c:pt>
                <c:pt idx="286">
                  <c:v>60.488092882750841</c:v>
                </c:pt>
                <c:pt idx="287">
                  <c:v>60.882756045072924</c:v>
                </c:pt>
                <c:pt idx="288">
                  <c:v>61.278265247401166</c:v>
                </c:pt>
                <c:pt idx="289">
                  <c:v>61.674614314192866</c:v>
                </c:pt>
                <c:pt idx="290">
                  <c:v>62.071797068855723</c:v>
                </c:pt>
                <c:pt idx="291">
                  <c:v>62.469807333851236</c:v>
                </c:pt>
                <c:pt idx="292">
                  <c:v>62.868638930797054</c:v>
                </c:pt>
                <c:pt idx="293">
                  <c:v>63.268285680568191</c:v>
                </c:pt>
                <c:pt idx="294">
                  <c:v>63.668741403397142</c:v>
                </c:pt>
                <c:pt idx="295">
                  <c:v>64.069999918972869</c:v>
                </c:pt>
                <c:pt idx="296">
                  <c:v>64.472055046538756</c:v>
                </c:pt>
                <c:pt idx="297">
                  <c:v>64.874900604989406</c:v>
                </c:pt>
                <c:pt idx="298">
                  <c:v>65.278525960388592</c:v>
                </c:pt>
                <c:pt idx="299">
                  <c:v>65.682911570881799</c:v>
                </c:pt>
                <c:pt idx="300">
                  <c:v>66.088033441403368</c:v>
                </c:pt>
                <c:pt idx="301">
                  <c:v>66.493867581243975</c:v>
                </c:pt>
                <c:pt idx="302">
                  <c:v>66.900390004650134</c:v>
                </c:pt>
                <c:pt idx="303">
                  <c:v>67.307576731410677</c:v>
                </c:pt>
                <c:pt idx="304">
                  <c:v>67.715403787430361</c:v>
                </c:pt>
                <c:pt idx="305">
                  <c:v>68.123847205290573</c:v>
                </c:pt>
                <c:pt idx="306">
                  <c:v>68.532883024797144</c:v>
                </c:pt>
                <c:pt idx="307">
                  <c:v>68.942487293515427</c:v>
                </c:pt>
                <c:pt idx="308">
                  <c:v>69.352636067292536</c:v>
                </c:pt>
                <c:pt idx="309">
                  <c:v>69.763305410766932</c:v>
                </c:pt>
                <c:pt idx="310">
                  <c:v>70.174471397865261</c:v>
                </c:pt>
                <c:pt idx="311">
                  <c:v>70.586110112286661</c:v>
                </c:pt>
                <c:pt idx="312">
                  <c:v>70.998197647974351</c:v>
                </c:pt>
                <c:pt idx="313">
                  <c:v>71.410710109574794</c:v>
                </c:pt>
                <c:pt idx="314">
                  <c:v>71.823623612884276</c:v>
                </c:pt>
                <c:pt idx="315">
                  <c:v>72.236914285283063</c:v>
                </c:pt>
                <c:pt idx="316">
                  <c:v>72.650558266157134</c:v>
                </c:pt>
                <c:pt idx="317">
                  <c:v>73.064531707307538</c:v>
                </c:pt>
                <c:pt idx="318">
                  <c:v>73.478810773347448</c:v>
                </c:pt>
                <c:pt idx="319">
                  <c:v>73.89337164208689</c:v>
                </c:pt>
                <c:pt idx="320">
                  <c:v>74.308190504905298</c:v>
                </c:pt>
                <c:pt idx="321">
                  <c:v>74.72324535931719</c:v>
                </c:pt>
                <c:pt idx="322">
                  <c:v>75.138517801605801</c:v>
                </c:pt>
                <c:pt idx="323">
                  <c:v>75.553991232672232</c:v>
                </c:pt>
                <c:pt idx="324">
                  <c:v>75.969649063708047</c:v>
                </c:pt>
                <c:pt idx="325">
                  <c:v>76.385474716341307</c:v>
                </c:pt>
                <c:pt idx="326">
                  <c:v>76.80145162277671</c:v>
                </c:pt>
                <c:pt idx="327">
                  <c:v>77.21756322592995</c:v>
                </c:pt>
                <c:pt idx="328">
                  <c:v>77.633792979556276</c:v>
                </c:pt>
                <c:pt idx="329">
                  <c:v>78.050124348373274</c:v>
                </c:pt>
                <c:pt idx="330">
                  <c:v>78.466540808177854</c:v>
                </c:pt>
                <c:pt idx="331">
                  <c:v>78.883025845957576</c:v>
                </c:pt>
                <c:pt idx="332">
                  <c:v>79.299562959996223</c:v>
                </c:pt>
                <c:pt idx="333">
                  <c:v>79.71613565997373</c:v>
                </c:pt>
                <c:pt idx="334">
                  <c:v>80.13272746706042</c:v>
                </c:pt>
                <c:pt idx="335">
                  <c:v>80.549321914005617</c:v>
                </c:pt>
                <c:pt idx="336">
                  <c:v>80.965902545220644</c:v>
                </c:pt>
                <c:pt idx="337">
                  <c:v>81.382452916856238</c:v>
                </c:pt>
                <c:pt idx="338">
                  <c:v>81.798956596874376</c:v>
                </c:pt>
                <c:pt idx="339">
                  <c:v>82.215397165114609</c:v>
                </c:pt>
                <c:pt idx="340">
                  <c:v>82.631758213354772</c:v>
                </c:pt>
                <c:pt idx="341">
                  <c:v>83.048023345366289</c:v>
                </c:pt>
                <c:pt idx="342">
                  <c:v>83.464176176963932</c:v>
                </c:pt>
                <c:pt idx="343">
                  <c:v>83.880200336050152</c:v>
                </c:pt>
                <c:pt idx="344">
                  <c:v>84.296079462653907</c:v>
                </c:pt>
                <c:pt idx="345">
                  <c:v>84.711797208964185</c:v>
                </c:pt>
                <c:pt idx="346">
                  <c:v>85.127337239357985</c:v>
                </c:pt>
                <c:pt idx="347">
                  <c:v>85.542683230423009</c:v>
                </c:pt>
                <c:pt idx="348">
                  <c:v>85.957819067032787</c:v>
                </c:pt>
                <c:pt idx="349">
                  <c:v>86.37272903836157</c:v>
                </c:pt>
                <c:pt idx="350">
                  <c:v>86.787397641494948</c:v>
                </c:pt>
                <c:pt idx="351">
                  <c:v>87.201809385086435</c:v>
                </c:pt>
                <c:pt idx="352">
                  <c:v>87.615948789346547</c:v>
                </c:pt>
                <c:pt idx="353">
                  <c:v>88.029800386027091</c:v>
                </c:pt>
                <c:pt idx="354">
                  <c:v>88.443348718400799</c:v>
                </c:pt>
                <c:pt idx="355">
                  <c:v>88.856578341236087</c:v>
                </c:pt>
                <c:pt idx="356">
                  <c:v>89.269473820767246</c:v>
                </c:pt>
                <c:pt idx="357">
                  <c:v>89.682019734659775</c:v>
                </c:pt>
                <c:pt idx="358">
                  <c:v>90.094200671971109</c:v>
                </c:pt>
                <c:pt idx="359">
                  <c:v>90.506001233106673</c:v>
                </c:pt>
                <c:pt idx="360">
                  <c:v>90.917410133847071</c:v>
                </c:pt>
                <c:pt idx="361">
                  <c:v>91.328424307860971</c:v>
                </c:pt>
                <c:pt idx="362">
                  <c:v>91.739044795093818</c:v>
                </c:pt>
                <c:pt idx="363">
                  <c:v>92.149272631703568</c:v>
                </c:pt>
                <c:pt idx="364">
                  <c:v>92.559108850079596</c:v>
                </c:pt>
                <c:pt idx="365">
                  <c:v>92.968554478861407</c:v>
                </c:pt>
                <c:pt idx="366">
                  <c:v>93.377610542957342</c:v>
                </c:pt>
                <c:pt idx="367">
                  <c:v>93.78627806356306</c:v>
                </c:pt>
                <c:pt idx="368">
                  <c:v>94.194558058179979</c:v>
                </c:pt>
                <c:pt idx="369">
                  <c:v>94.602451540633595</c:v>
                </c:pt>
                <c:pt idx="370">
                  <c:v>95.009959521091645</c:v>
                </c:pt>
                <c:pt idx="371">
                  <c:v>95.41708300608218</c:v>
                </c:pt>
                <c:pt idx="372">
                  <c:v>95.823822998511559</c:v>
                </c:pt>
                <c:pt idx="373">
                  <c:v>96.230180497682269</c:v>
                </c:pt>
                <c:pt idx="374">
                  <c:v>96.636156499310701</c:v>
                </c:pt>
                <c:pt idx="375">
                  <c:v>97.041751995544757</c:v>
                </c:pt>
                <c:pt idx="376">
                  <c:v>97.446967974981405</c:v>
                </c:pt>
                <c:pt idx="377">
                  <c:v>97.851805422684066</c:v>
                </c:pt>
                <c:pt idx="378">
                  <c:v>98.25626532019993</c:v>
                </c:pt>
                <c:pt idx="379">
                  <c:v>98.660348645577187</c:v>
                </c:pt>
                <c:pt idx="380">
                  <c:v>99.064056373382115</c:v>
                </c:pt>
                <c:pt idx="381">
                  <c:v>99.467389474716072</c:v>
                </c:pt>
                <c:pt idx="382">
                  <c:v>99.870348917232363</c:v>
                </c:pt>
                <c:pt idx="383">
                  <c:v>100.27293566515308</c:v>
                </c:pt>
                <c:pt idx="384">
                  <c:v>100.67515067928576</c:v>
                </c:pt>
                <c:pt idx="385">
                  <c:v>101.07699491703997</c:v>
                </c:pt>
                <c:pt idx="386">
                  <c:v>101.47846933244378</c:v>
                </c:pt>
                <c:pt idx="387">
                  <c:v>101.87957487616018</c:v>
                </c:pt>
                <c:pt idx="388">
                  <c:v>102.28031249550332</c:v>
                </c:pt>
                <c:pt idx="389">
                  <c:v>102.68068313445477</c:v>
                </c:pt>
                <c:pt idx="390">
                  <c:v>103.08068773367951</c:v>
                </c:pt>
                <c:pt idx="391">
                  <c:v>103.480327230542</c:v>
                </c:pt>
                <c:pt idx="392">
                  <c:v>103.87960255912205</c:v>
                </c:pt>
                <c:pt idx="393">
                  <c:v>104.2785146502306</c:v>
                </c:pt>
                <c:pt idx="394">
                  <c:v>104.67706443142548</c:v>
                </c:pt>
                <c:pt idx="395">
                  <c:v>105.07525282702693</c:v>
                </c:pt>
                <c:pt idx="396">
                  <c:v>105.47308075813321</c:v>
                </c:pt>
                <c:pt idx="397">
                  <c:v>105.87054914263595</c:v>
                </c:pt>
                <c:pt idx="398">
                  <c:v>106.26765889523556</c:v>
                </c:pt>
                <c:pt idx="399">
                  <c:v>106.66441092745637</c:v>
                </c:pt>
                <c:pt idx="400">
                  <c:v>107.06080614766186</c:v>
                </c:pt>
                <c:pt idx="401">
                  <c:v>111.00520380793645</c:v>
                </c:pt>
                <c:pt idx="402">
                  <c:v>114.91450328784668</c:v>
                </c:pt>
                <c:pt idx="403">
                  <c:v>118.78958400990582</c:v>
                </c:pt>
                <c:pt idx="404">
                  <c:v>122.63129567887907</c:v>
                </c:pt>
                <c:pt idx="405">
                  <c:v>126.44045965155557</c:v>
                </c:pt>
                <c:pt idx="406">
                  <c:v>130.21787022830185</c:v>
                </c:pt>
                <c:pt idx="407">
                  <c:v>133.96429587172381</c:v>
                </c:pt>
                <c:pt idx="408">
                  <c:v>137.68048035734378</c:v>
                </c:pt>
                <c:pt idx="409">
                  <c:v>141.3671438608167</c:v>
                </c:pt>
                <c:pt idx="410">
                  <c:v>145.0249839858599</c:v>
                </c:pt>
                <c:pt idx="411">
                  <c:v>148.65467673675298</c:v>
                </c:pt>
                <c:pt idx="412">
                  <c:v>152.25687743897282</c:v>
                </c:pt>
                <c:pt idx="413">
                  <c:v>155.83222161126321</c:v>
                </c:pt>
                <c:pt idx="414">
                  <c:v>159.38132579219419</c:v>
                </c:pt>
                <c:pt idx="415">
                  <c:v>162.90478832404384</c:v>
                </c:pt>
                <c:pt idx="416">
                  <c:v>166.40319009662963</c:v>
                </c:pt>
                <c:pt idx="417">
                  <c:v>169.87709525352915</c:v>
                </c:pt>
                <c:pt idx="418">
                  <c:v>173.32705186295661</c:v>
                </c:pt>
                <c:pt idx="419">
                  <c:v>176.75359255540315</c:v>
                </c:pt>
                <c:pt idx="420">
                  <c:v>180.15723513000208</c:v>
                </c:pt>
                <c:pt idx="421">
                  <c:v>183.53848313144584</c:v>
                </c:pt>
                <c:pt idx="422">
                  <c:v>186.89782639915674</c:v>
                </c:pt>
                <c:pt idx="423">
                  <c:v>190.23574159029891</c:v>
                </c:pt>
                <c:pt idx="424">
                  <c:v>193.55269267811266</c:v>
                </c:pt>
                <c:pt idx="425">
                  <c:v>196.84913142695444</c:v>
                </c:pt>
                <c:pt idx="426">
                  <c:v>200.12549784533499</c:v>
                </c:pt>
                <c:pt idx="427">
                  <c:v>203.38222061816393</c:v>
                </c:pt>
                <c:pt idx="428">
                  <c:v>206.61971751933103</c:v>
                </c:pt>
                <c:pt idx="429">
                  <c:v>209.83839580568281</c:v>
                </c:pt>
                <c:pt idx="430">
                  <c:v>213.03865259338474</c:v>
                </c:pt>
                <c:pt idx="431">
                  <c:v>216.22087521759855</c:v>
                </c:pt>
                <c:pt idx="432">
                  <c:v>219.38544157634459</c:v>
                </c:pt>
                <c:pt idx="433">
                  <c:v>222.53272045936635</c:v>
                </c:pt>
                <c:pt idx="434">
                  <c:v>225.66307186276345</c:v>
                </c:pt>
                <c:pt idx="435">
                  <c:v>228.7768472901127</c:v>
                </c:pt>
                <c:pt idx="436">
                  <c:v>231.87439004075321</c:v>
                </c:pt>
                <c:pt idx="437">
                  <c:v>234.95603548587042</c:v>
                </c:pt>
                <c:pt idx="438">
                  <c:v>238.02211133297607</c:v>
                </c:pt>
                <c:pt idx="439">
                  <c:v>241.07293787934569</c:v>
                </c:pt>
                <c:pt idx="440">
                  <c:v>244.10882825494105</c:v>
                </c:pt>
                <c:pt idx="441">
                  <c:v>247.13008865531449</c:v>
                </c:pt>
                <c:pt idx="442">
                  <c:v>250.13701856496249</c:v>
                </c:pt>
                <c:pt idx="443">
                  <c:v>253.12991097156797</c:v>
                </c:pt>
                <c:pt idx="444">
                  <c:v>256.10905257154548</c:v>
                </c:pt>
                <c:pt idx="445">
                  <c:v>259.07472396727894</c:v>
                </c:pt>
                <c:pt idx="446">
                  <c:v>262.02719985641801</c:v>
                </c:pt>
                <c:pt idx="447">
                  <c:v>264.96674921357885</c:v>
                </c:pt>
                <c:pt idx="448">
                  <c:v>267.89363546477347</c:v>
                </c:pt>
                <c:pt idx="449">
                  <c:v>270.80811665487295</c:v>
                </c:pt>
                <c:pt idx="450">
                  <c:v>273.71044560839175</c:v>
                </c:pt>
                <c:pt idx="451">
                  <c:v>276.60087008386279</c:v>
                </c:pt>
                <c:pt idx="452">
                  <c:v>279.4796329220564</c:v>
                </c:pt>
                <c:pt idx="453">
                  <c:v>282.34697218828063</c:v>
                </c:pt>
                <c:pt idx="454">
                  <c:v>285.20312130898594</c:v>
                </c:pt>
                <c:pt idx="455">
                  <c:v>288.04830920288197</c:v>
                </c:pt>
                <c:pt idx="456">
                  <c:v>290.88276040676118</c:v>
                </c:pt>
                <c:pt idx="457">
                  <c:v>293.70669519621077</c:v>
                </c:pt>
                <c:pt idx="458">
                  <c:v>296.52032970138151</c:v>
                </c:pt>
                <c:pt idx="459">
                  <c:v>299.32387601796967</c:v>
                </c:pt>
                <c:pt idx="460">
                  <c:v>302.11754231355695</c:v>
                </c:pt>
                <c:pt idx="461">
                  <c:v>304.9015329294408</c:v>
                </c:pt>
                <c:pt idx="462">
                  <c:v>307.67604847807667</c:v>
                </c:pt>
                <c:pt idx="463">
                  <c:v>310.44128593624333</c:v>
                </c:pt>
                <c:pt idx="464">
                  <c:v>313.1974387340299</c:v>
                </c:pt>
                <c:pt idx="465">
                  <c:v>315.94469683973381</c:v>
                </c:pt>
                <c:pt idx="466">
                  <c:v>318.68324684074747</c:v>
                </c:pt>
                <c:pt idx="467">
                  <c:v>321.41327202050115</c:v>
                </c:pt>
                <c:pt idx="468">
                  <c:v>324.13495243151868</c:v>
                </c:pt>
                <c:pt idx="469">
                  <c:v>326.84846496463155</c:v>
                </c:pt>
                <c:pt idx="470">
                  <c:v>329.55398341438683</c:v>
                </c:pt>
                <c:pt idx="471">
                  <c:v>332.25167854067286</c:v>
                </c:pt>
                <c:pt idx="472">
                  <c:v>334.94171812657532</c:v>
                </c:pt>
                <c:pt idx="473">
                  <c:v>337.62426703246598</c:v>
                </c:pt>
                <c:pt idx="474">
                  <c:v>340.29948724631305</c:v>
                </c:pt>
                <c:pt idx="475">
                  <c:v>342.96753793019207</c:v>
                </c:pt>
                <c:pt idx="476">
                  <c:v>345.62857546296271</c:v>
                </c:pt>
                <c:pt idx="477">
                  <c:v>348.28275347906492</c:v>
                </c:pt>
                <c:pt idx="478">
                  <c:v>350.93022290337478</c:v>
                </c:pt>
                <c:pt idx="479">
                  <c:v>353.57113198204735</c:v>
                </c:pt>
                <c:pt idx="480">
                  <c:v>356.20562630926048</c:v>
                </c:pt>
                <c:pt idx="481">
                  <c:v>358.83384884975925</c:v>
                </c:pt>
                <c:pt idx="482">
                  <c:v>361.45593995708714</c:v>
                </c:pt>
                <c:pt idx="483">
                  <c:v>364.0720373873761</c:v>
                </c:pt>
                <c:pt idx="484">
                  <c:v>366.6822763085529</c:v>
                </c:pt>
                <c:pt idx="485">
                  <c:v>369.28678930480589</c:v>
                </c:pt>
                <c:pt idx="486">
                  <c:v>371.88570637614288</c:v>
                </c:pt>
                <c:pt idx="487">
                  <c:v>374.47915493285774</c:v>
                </c:pt>
                <c:pt idx="488">
                  <c:v>377.06725978471172</c:v>
                </c:pt>
                <c:pt idx="489">
                  <c:v>379.65014312462642</c:v>
                </c:pt>
                <c:pt idx="490">
                  <c:v>382.22792450667629</c:v>
                </c:pt>
                <c:pt idx="491">
                  <c:v>384.80072081816519</c:v>
                </c:pt>
                <c:pt idx="492">
                  <c:v>387.36864624556955</c:v>
                </c:pt>
                <c:pt idx="493">
                  <c:v>389.93181223413563</c:v>
                </c:pt>
                <c:pt idx="494">
                  <c:v>392.49032744092779</c:v>
                </c:pt>
                <c:pt idx="495">
                  <c:v>395.04429768114369</c:v>
                </c:pt>
                <c:pt idx="496">
                  <c:v>397.59382586753816</c:v>
                </c:pt>
                <c:pt idx="497">
                  <c:v>400.13901194283687</c:v>
                </c:pt>
                <c:pt idx="498">
                  <c:v>402.67995280507142</c:v>
                </c:pt>
                <c:pt idx="499">
                  <c:v>405.21674222583425</c:v>
                </c:pt>
                <c:pt idx="500">
                  <c:v>407.74947076153569</c:v>
                </c:pt>
                <c:pt idx="501">
                  <c:v>410.27822565784737</c:v>
                </c:pt>
                <c:pt idx="502">
                  <c:v>412.80309074764097</c:v>
                </c:pt>
                <c:pt idx="503">
                  <c:v>415.32414634287613</c:v>
                </c:pt>
                <c:pt idx="504">
                  <c:v>417.84146912105939</c:v>
                </c:pt>
                <c:pt idx="505">
                  <c:v>420.3551320070859</c:v>
                </c:pt>
                <c:pt idx="506">
                  <c:v>422.86520405148394</c:v>
                </c:pt>
                <c:pt idx="507">
                  <c:v>425.37175030630573</c:v>
                </c:pt>
                <c:pt idx="508">
                  <c:v>427.87483170014065</c:v>
                </c:pt>
                <c:pt idx="509">
                  <c:v>430.37450491395896</c:v>
                </c:pt>
                <c:pt idx="510">
                  <c:v>432.87082225971528</c:v>
                </c:pt>
                <c:pt idx="511">
                  <c:v>435.36383156383692</c:v>
                </c:pt>
                <c:pt idx="512">
                  <c:v>437.85357605787942</c:v>
                </c:pt>
                <c:pt idx="513">
                  <c:v>440.34009427873343</c:v>
                </c:pt>
                <c:pt idx="514">
                  <c:v>442.82341998079744</c:v>
                </c:pt>
                <c:pt idx="515">
                  <c:v>445.3035820624803</c:v>
                </c:pt>
                <c:pt idx="516">
                  <c:v>447.78060450925295</c:v>
                </c:pt>
                <c:pt idx="517">
                  <c:v>450.25450635522895</c:v>
                </c:pt>
                <c:pt idx="518">
                  <c:v>452.72530166492209</c:v>
                </c:pt>
                <c:pt idx="519">
                  <c:v>455.19299953641456</c:v>
                </c:pt>
                <c:pt idx="520">
                  <c:v>457.65760412669022</c:v>
                </c:pt>
                <c:pt idx="521">
                  <c:v>460.1191146993682</c:v>
                </c:pt>
                <c:pt idx="522">
                  <c:v>462.57752569453731</c:v>
                </c:pt>
                <c:pt idx="523">
                  <c:v>465.03282681987309</c:v>
                </c:pt>
                <c:pt idx="524">
                  <c:v>467.48500316174244</c:v>
                </c:pt>
                <c:pt idx="525">
                  <c:v>469.93403531458995</c:v>
                </c:pt>
                <c:pt idx="526">
                  <c:v>472.37989952657267</c:v>
                </c:pt>
                <c:pt idx="527">
                  <c:v>474.82256785917588</c:v>
                </c:pt>
                <c:pt idx="528">
                  <c:v>477.26200835840757</c:v>
                </c:pt>
                <c:pt idx="529">
                  <c:v>479.69818523512475</c:v>
                </c:pt>
                <c:pt idx="530">
                  <c:v>482.13105905208715</c:v>
                </c:pt>
                <c:pt idx="531">
                  <c:v>484.56058691544592</c:v>
                </c:pt>
                <c:pt idx="532">
                  <c:v>486.986722668543</c:v>
                </c:pt>
                <c:pt idx="533">
                  <c:v>489.40941708610359</c:v>
                </c:pt>
                <c:pt idx="534">
                  <c:v>491.82861806713652</c:v>
                </c:pt>
                <c:pt idx="535">
                  <c:v>494.24427082509868</c:v>
                </c:pt>
                <c:pt idx="536">
                  <c:v>496.65631807412035</c:v>
                </c:pt>
                <c:pt idx="537">
                  <c:v>499.06470021032044</c:v>
                </c:pt>
                <c:pt idx="538">
                  <c:v>501.4693554874541</c:v>
                </c:pt>
                <c:pt idx="539">
                  <c:v>503.87022018633002</c:v>
                </c:pt>
                <c:pt idx="540">
                  <c:v>506.26722877760687</c:v>
                </c:pt>
                <c:pt idx="541">
                  <c:v>508.66031407772505</c:v>
                </c:pt>
                <c:pt idx="542">
                  <c:v>511.04940739785661</c:v>
                </c:pt>
                <c:pt idx="543">
                  <c:v>513.43443868585894</c:v>
                </c:pt>
                <c:pt idx="544">
                  <c:v>515.81533666130133</c:v>
                </c:pt>
                <c:pt idx="545">
                  <c:v>518.1920289437013</c:v>
                </c:pt>
                <c:pt idx="546">
                  <c:v>520.56444217415549</c:v>
                </c:pt>
                <c:pt idx="547">
                  <c:v>522.93250213058991</c:v>
                </c:pt>
                <c:pt idx="548">
                  <c:v>525.29613383687945</c:v>
                </c:pt>
                <c:pt idx="549">
                  <c:v>527.65526166610323</c:v>
                </c:pt>
                <c:pt idx="550">
                  <c:v>530.00980943821287</c:v>
                </c:pt>
                <c:pt idx="551">
                  <c:v>532.35970051239292</c:v>
                </c:pt>
                <c:pt idx="552">
                  <c:v>534.70485787439247</c:v>
                </c:pt>
                <c:pt idx="553">
                  <c:v>537.04520421910195</c:v>
                </c:pt>
                <c:pt idx="554">
                  <c:v>539.3806620286399</c:v>
                </c:pt>
                <c:pt idx="555">
                  <c:v>541.71115364620732</c:v>
                </c:pt>
                <c:pt idx="556">
                  <c:v>544.03660134595384</c:v>
                </c:pt>
                <c:pt idx="557">
                  <c:v>546.35692739908939</c:v>
                </c:pt>
                <c:pt idx="558">
                  <c:v>548.67205413646229</c:v>
                </c:pt>
                <c:pt idx="559">
                  <c:v>550.98190400781198</c:v>
                </c:pt>
                <c:pt idx="560">
                  <c:v>553.28639963789226</c:v>
                </c:pt>
                <c:pt idx="561">
                  <c:v>555.58546387964873</c:v>
                </c:pt>
                <c:pt idx="562">
                  <c:v>557.87901986462225</c:v>
                </c:pt>
                <c:pt idx="563">
                  <c:v>560.16699105073837</c:v>
                </c:pt>
                <c:pt idx="564">
                  <c:v>562.44930126763256</c:v>
                </c:pt>
                <c:pt idx="565">
                  <c:v>564.72587475965054</c:v>
                </c:pt>
                <c:pt idx="566">
                  <c:v>566.99663622665275</c:v>
                </c:pt>
                <c:pt idx="567">
                  <c:v>569.26151086274365</c:v>
                </c:pt>
                <c:pt idx="568">
                  <c:v>571.52042439303693</c:v>
                </c:pt>
                <c:pt idx="569">
                  <c:v>573.77330310856212</c:v>
                </c:pt>
                <c:pt idx="570">
                  <c:v>576.02007389940695</c:v>
                </c:pt>
                <c:pt idx="571">
                  <c:v>578.26066428618674</c:v>
                </c:pt>
                <c:pt idx="572">
                  <c:v>580.49500244992271</c:v>
                </c:pt>
                <c:pt idx="573">
                  <c:v>582.72301726040769</c:v>
                </c:pt>
                <c:pt idx="574">
                  <c:v>584.94463830312998</c:v>
                </c:pt>
                <c:pt idx="575">
                  <c:v>587.15979590482311</c:v>
                </c:pt>
                <c:pt idx="576">
                  <c:v>589.36842115770298</c:v>
                </c:pt>
                <c:pt idx="577">
                  <c:v>591.57044594245031</c:v>
                </c:pt>
                <c:pt idx="578">
                  <c:v>593.76580294999337</c:v>
                </c:pt>
                <c:pt idx="579">
                  <c:v>595.95442570213959</c:v>
                </c:pt>
                <c:pt idx="580">
                  <c:v>598.13624857110472</c:v>
                </c:pt>
                <c:pt idx="581">
                  <c:v>600.31120679798278</c:v>
                </c:pt>
                <c:pt idx="582">
                  <c:v>602.47923651019755</c:v>
                </c:pt>
                <c:pt idx="583">
                  <c:v>604.64027473797512</c:v>
                </c:pt>
                <c:pt idx="584">
                  <c:v>606.79425942987268</c:v>
                </c:pt>
                <c:pt idx="585">
                  <c:v>608.94112946739835</c:v>
                </c:pt>
                <c:pt idx="586">
                  <c:v>611.08082467875397</c:v>
                </c:pt>
                <c:pt idx="587">
                  <c:v>613.21328585172989</c:v>
                </c:pt>
                <c:pt idx="588">
                  <c:v>615.33845474578243</c:v>
                </c:pt>
                <c:pt idx="589">
                  <c:v>617.45627410331849</c:v>
                </c:pt>
                <c:pt idx="590">
                  <c:v>619.5666876602146</c:v>
                </c:pt>
                <c:pt idx="591">
                  <c:v>621.66964015559392</c:v>
                </c:pt>
                <c:pt idx="592">
                  <c:v>623.76507734088432</c:v>
                </c:pt>
                <c:pt idx="593">
                  <c:v>625.8529459881787</c:v>
                </c:pt>
                <c:pt idx="594">
                  <c:v>627.93319389792021</c:v>
                </c:pt>
                <c:pt idx="595">
                  <c:v>630.00576990593038</c:v>
                </c:pt>
                <c:pt idx="596">
                  <c:v>632.07062388980012</c:v>
                </c:pt>
                <c:pt idx="597">
                  <c:v>634.12770677466244</c:v>
                </c:pt>
                <c:pt idx="598">
                  <c:v>636.17697053836309</c:v>
                </c:pt>
                <c:pt idx="599">
                  <c:v>638.21836821604757</c:v>
                </c:pt>
                <c:pt idx="600">
                  <c:v>640.25185390417914</c:v>
                </c:pt>
                <c:pt idx="601">
                  <c:v>642.27738276400544</c:v>
                </c:pt>
                <c:pt idx="602">
                  <c:v>644.29491102448719</c:v>
                </c:pt>
                <c:pt idx="603">
                  <c:v>646.3043959847048</c:v>
                </c:pt>
                <c:pt idx="604">
                  <c:v>648.30579601575653</c:v>
                </c:pt>
                <c:pt idx="605">
                  <c:v>650.29907056216257</c:v>
                </c:pt>
                <c:pt idx="606">
                  <c:v>652.2841801427877</c:v>
                </c:pt>
                <c:pt idx="607">
                  <c:v>654.26108635129708</c:v>
                </c:pt>
                <c:pt idx="608">
                  <c:v>656.22975185615599</c:v>
                </c:pt>
                <c:pt idx="609">
                  <c:v>658.19014040018783</c:v>
                </c:pt>
                <c:pt idx="610">
                  <c:v>660.14221679970126</c:v>
                </c:pt>
                <c:pt idx="611">
                  <c:v>662.08594694319902</c:v>
                </c:pt>
                <c:pt idx="612">
                  <c:v>664.02129778968003</c:v>
                </c:pt>
                <c:pt idx="613">
                  <c:v>665.9482373665461</c:v>
                </c:pt>
                <c:pt idx="614">
                  <c:v>667.86673476712429</c:v>
                </c:pt>
                <c:pt idx="615">
                  <c:v>669.77676014781616</c:v>
                </c:pt>
                <c:pt idx="616">
                  <c:v>671.67828472488429</c:v>
                </c:pt>
                <c:pt idx="617">
                  <c:v>673.5712807708876</c:v>
                </c:pt>
                <c:pt idx="618">
                  <c:v>675.45572161077462</c:v>
                </c:pt>
                <c:pt idx="619">
                  <c:v>677.33158161764572</c:v>
                </c:pt>
                <c:pt idx="620">
                  <c:v>679.19883620819428</c:v>
                </c:pt>
                <c:pt idx="621">
                  <c:v>681.05746183783651</c:v>
                </c:pt>
                <c:pt idx="622">
                  <c:v>682.90743599554003</c:v>
                </c:pt>
                <c:pt idx="623">
                  <c:v>684.74873719836046</c:v>
                </c:pt>
                <c:pt idx="624">
                  <c:v>686.58134498569552</c:v>
                </c:pt>
                <c:pt idx="625">
                  <c:v>688.4052399132662</c:v>
                </c:pt>
                <c:pt idx="626">
                  <c:v>690.22040354683395</c:v>
                </c:pt>
                <c:pt idx="627">
                  <c:v>692.02681845566326</c:v>
                </c:pt>
                <c:pt idx="628">
                  <c:v>693.82446820573819</c:v>
                </c:pt>
                <c:pt idx="629">
                  <c:v>695.61333735274184</c:v>
                </c:pt>
                <c:pt idx="630">
                  <c:v>697.3934114348076</c:v>
                </c:pt>
                <c:pt idx="631">
                  <c:v>699.16467696504992</c:v>
                </c:pt>
                <c:pt idx="632">
                  <c:v>700.9271214238845</c:v>
                </c:pt>
                <c:pt idx="633">
                  <c:v>702.68073325114483</c:v>
                </c:pt>
                <c:pt idx="634">
                  <c:v>704.4255018380037</c:v>
                </c:pt>
                <c:pt idx="635">
                  <c:v>706.16141751870816</c:v>
                </c:pt>
                <c:pt idx="636">
                  <c:v>707.88847156213501</c:v>
                </c:pt>
                <c:pt idx="637">
                  <c:v>709.6066561631759</c:v>
                </c:pt>
                <c:pt idx="638">
                  <c:v>711.31596443395824</c:v>
                </c:pt>
                <c:pt idx="639">
                  <c:v>713.01639039491067</c:v>
                </c:pt>
                <c:pt idx="640">
                  <c:v>714.7079289656798</c:v>
                </c:pt>
                <c:pt idx="641">
                  <c:v>716.39057595590646</c:v>
                </c:pt>
                <c:pt idx="642">
                  <c:v>718.06432805586758</c:v>
                </c:pt>
                <c:pt idx="643">
                  <c:v>719.7291828269914</c:v>
                </c:pt>
                <c:pt idx="644">
                  <c:v>721.38513869225324</c:v>
                </c:pt>
                <c:pt idx="645">
                  <c:v>723.03219492645803</c:v>
                </c:pt>
                <c:pt idx="646">
                  <c:v>724.6703516464172</c:v>
                </c:pt>
                <c:pt idx="647">
                  <c:v>726.29960980102544</c:v>
                </c:pt>
                <c:pt idx="648">
                  <c:v>727.91997116124492</c:v>
                </c:pt>
                <c:pt idx="649">
                  <c:v>729.53143831000261</c:v>
                </c:pt>
                <c:pt idx="650">
                  <c:v>731.13401463200773</c:v>
                </c:pt>
                <c:pt idx="651">
                  <c:v>732.72770430349442</c:v>
                </c:pt>
                <c:pt idx="652">
                  <c:v>734.31251228189672</c:v>
                </c:pt>
                <c:pt idx="653">
                  <c:v>735.88844429546089</c:v>
                </c:pt>
                <c:pt idx="654">
                  <c:v>737.45550683280169</c:v>
                </c:pt>
                <c:pt idx="655">
                  <c:v>739.01370713240772</c:v>
                </c:pt>
                <c:pt idx="656">
                  <c:v>740.56305317210138</c:v>
                </c:pt>
                <c:pt idx="657">
                  <c:v>742.10355365845896</c:v>
                </c:pt>
                <c:pt idx="658">
                  <c:v>743.63521801619686</c:v>
                </c:pt>
                <c:pt idx="659">
                  <c:v>745.15805637752749</c:v>
                </c:pt>
                <c:pt idx="660">
                  <c:v>746.67207957149208</c:v>
                </c:pt>
                <c:pt idx="661">
                  <c:v>748.17729911327319</c:v>
                </c:pt>
                <c:pt idx="662">
                  <c:v>749.67372719349351</c:v>
                </c:pt>
                <c:pt idx="663">
                  <c:v>751.16137666750456</c:v>
                </c:pt>
                <c:pt idx="664">
                  <c:v>752.64026104467052</c:v>
                </c:pt>
                <c:pt idx="665">
                  <c:v>754.1103944776512</c:v>
                </c:pt>
                <c:pt idx="666">
                  <c:v>755.57179175168892</c:v>
                </c:pt>
                <c:pt idx="667">
                  <c:v>757.02446827390361</c:v>
                </c:pt>
                <c:pt idx="668">
                  <c:v>758.46844006259926</c:v>
                </c:pt>
                <c:pt idx="669">
                  <c:v>759.90372373658772</c:v>
                </c:pt>
                <c:pt idx="670">
                  <c:v>761.3303365045316</c:v>
                </c:pt>
                <c:pt idx="671">
                  <c:v>762.74829615431133</c:v>
                </c:pt>
                <c:pt idx="672">
                  <c:v>764.15762104242026</c:v>
                </c:pt>
                <c:pt idx="673">
                  <c:v>765.55833008339027</c:v>
                </c:pt>
                <c:pt idx="674">
                  <c:v>766.95044273925248</c:v>
                </c:pt>
                <c:pt idx="675">
                  <c:v>768.3339790090356</c:v>
                </c:pt>
                <c:pt idx="676">
                  <c:v>769.70895941830577</c:v>
                </c:pt>
                <c:pt idx="677">
                  <c:v>771.07540500875086</c:v>
                </c:pt>
                <c:pt idx="678">
                  <c:v>772.43333732781207</c:v>
                </c:pt>
                <c:pt idx="679">
                  <c:v>773.78277841836564</c:v>
                </c:pt>
                <c:pt idx="680">
                  <c:v>775.12375080845857</c:v>
                </c:pt>
                <c:pt idx="681">
                  <c:v>776.45627750109941</c:v>
                </c:pt>
                <c:pt idx="682">
                  <c:v>777.78038196410819</c:v>
                </c:pt>
                <c:pt idx="683">
                  <c:v>779.09608812002739</c:v>
                </c:pt>
                <c:pt idx="684">
                  <c:v>780.40342033609647</c:v>
                </c:pt>
                <c:pt idx="685">
                  <c:v>781.70240341429201</c:v>
                </c:pt>
                <c:pt idx="686">
                  <c:v>782.99306258143656</c:v>
                </c:pt>
                <c:pt idx="687">
                  <c:v>784.27542347937754</c:v>
                </c:pt>
                <c:pt idx="688">
                  <c:v>785.54951215523818</c:v>
                </c:pt>
                <c:pt idx="689">
                  <c:v>786.81535505174361</c:v>
                </c:pt>
                <c:pt idx="690">
                  <c:v>788.07297899762239</c:v>
                </c:pt>
                <c:pt idx="691">
                  <c:v>789.32241119808646</c:v>
                </c:pt>
                <c:pt idx="692">
                  <c:v>790.56367922539096</c:v>
                </c:pt>
                <c:pt idx="693">
                  <c:v>791.79681100947516</c:v>
                </c:pt>
                <c:pt idx="694">
                  <c:v>793.02183482868656</c:v>
                </c:pt>
                <c:pt idx="695">
                  <c:v>794.23877930058882</c:v>
                </c:pt>
                <c:pt idx="696">
                  <c:v>795.44767337285646</c:v>
                </c:pt>
                <c:pt idx="697">
                  <c:v>796.64854631425544</c:v>
                </c:pt>
                <c:pt idx="698">
                  <c:v>796.64854631425544</c:v>
                </c:pt>
                <c:pt idx="699">
                  <c:v>796.64854631425544</c:v>
                </c:pt>
                <c:pt idx="700">
                  <c:v>796.64854631425544</c:v>
                </c:pt>
                <c:pt idx="701">
                  <c:v>796.64854631425544</c:v>
                </c:pt>
                <c:pt idx="702">
                  <c:v>796.64854631425544</c:v>
                </c:pt>
                <c:pt idx="703">
                  <c:v>796.64854631425544</c:v>
                </c:pt>
                <c:pt idx="704">
                  <c:v>796.64854631425544</c:v>
                </c:pt>
                <c:pt idx="705">
                  <c:v>796.64854631425544</c:v>
                </c:pt>
                <c:pt idx="706">
                  <c:v>796.64854631425544</c:v>
                </c:pt>
                <c:pt idx="707">
                  <c:v>796.64854631425544</c:v>
                </c:pt>
                <c:pt idx="708">
                  <c:v>796.64854631425544</c:v>
                </c:pt>
                <c:pt idx="709">
                  <c:v>796.64854631425544</c:v>
                </c:pt>
                <c:pt idx="710">
                  <c:v>796.64854631425544</c:v>
                </c:pt>
                <c:pt idx="711">
                  <c:v>796.64854631425544</c:v>
                </c:pt>
                <c:pt idx="712">
                  <c:v>796.64854631425544</c:v>
                </c:pt>
                <c:pt idx="713">
                  <c:v>796.64854631425544</c:v>
                </c:pt>
                <c:pt idx="714">
                  <c:v>796.64854631425544</c:v>
                </c:pt>
                <c:pt idx="715">
                  <c:v>796.64854631425544</c:v>
                </c:pt>
                <c:pt idx="716">
                  <c:v>796.64854631425544</c:v>
                </c:pt>
                <c:pt idx="717">
                  <c:v>796.64854631425544</c:v>
                </c:pt>
                <c:pt idx="718">
                  <c:v>796.64854631425544</c:v>
                </c:pt>
                <c:pt idx="719">
                  <c:v>796.64854631425544</c:v>
                </c:pt>
                <c:pt idx="720">
                  <c:v>796.64854631425544</c:v>
                </c:pt>
                <c:pt idx="721">
                  <c:v>796.64854631425544</c:v>
                </c:pt>
                <c:pt idx="722">
                  <c:v>796.64854631425544</c:v>
                </c:pt>
                <c:pt idx="723">
                  <c:v>796.64854631425544</c:v>
                </c:pt>
                <c:pt idx="724">
                  <c:v>796.64854631425544</c:v>
                </c:pt>
                <c:pt idx="725">
                  <c:v>796.64854631425544</c:v>
                </c:pt>
                <c:pt idx="726">
                  <c:v>796.64854631425544</c:v>
                </c:pt>
                <c:pt idx="727">
                  <c:v>796.64854631425544</c:v>
                </c:pt>
                <c:pt idx="728">
                  <c:v>796.64854631425544</c:v>
                </c:pt>
                <c:pt idx="729">
                  <c:v>796.64854631425544</c:v>
                </c:pt>
                <c:pt idx="730">
                  <c:v>796.64854631425544</c:v>
                </c:pt>
                <c:pt idx="731">
                  <c:v>796.64854631425544</c:v>
                </c:pt>
                <c:pt idx="732">
                  <c:v>796.64854631425544</c:v>
                </c:pt>
                <c:pt idx="733">
                  <c:v>796.64854631425544</c:v>
                </c:pt>
                <c:pt idx="734">
                  <c:v>796.64854631425544</c:v>
                </c:pt>
                <c:pt idx="735">
                  <c:v>796.64854631425544</c:v>
                </c:pt>
                <c:pt idx="736">
                  <c:v>796.64854631425544</c:v>
                </c:pt>
                <c:pt idx="737">
                  <c:v>796.64854631425544</c:v>
                </c:pt>
                <c:pt idx="738">
                  <c:v>796.64854631425544</c:v>
                </c:pt>
                <c:pt idx="739">
                  <c:v>796.64854631425544</c:v>
                </c:pt>
                <c:pt idx="740">
                  <c:v>796.64854631425544</c:v>
                </c:pt>
                <c:pt idx="741">
                  <c:v>796.64854631425544</c:v>
                </c:pt>
                <c:pt idx="742">
                  <c:v>796.64854631425544</c:v>
                </c:pt>
                <c:pt idx="743">
                  <c:v>796.64854631425544</c:v>
                </c:pt>
                <c:pt idx="744">
                  <c:v>796.64854631425544</c:v>
                </c:pt>
                <c:pt idx="745">
                  <c:v>796.64854631425544</c:v>
                </c:pt>
                <c:pt idx="746">
                  <c:v>796.64854631425544</c:v>
                </c:pt>
                <c:pt idx="747">
                  <c:v>796.64854631425544</c:v>
                </c:pt>
                <c:pt idx="748">
                  <c:v>796.64854631425544</c:v>
                </c:pt>
                <c:pt idx="749">
                  <c:v>796.64854631425544</c:v>
                </c:pt>
                <c:pt idx="750">
                  <c:v>796.64854631425544</c:v>
                </c:pt>
                <c:pt idx="751">
                  <c:v>796.64854631425544</c:v>
                </c:pt>
                <c:pt idx="752">
                  <c:v>796.64854631425544</c:v>
                </c:pt>
                <c:pt idx="753">
                  <c:v>796.64854631425544</c:v>
                </c:pt>
                <c:pt idx="754">
                  <c:v>796.64854631425544</c:v>
                </c:pt>
                <c:pt idx="755">
                  <c:v>796.64854631425544</c:v>
                </c:pt>
                <c:pt idx="756">
                  <c:v>796.64854631425544</c:v>
                </c:pt>
                <c:pt idx="757">
                  <c:v>796.64854631425544</c:v>
                </c:pt>
                <c:pt idx="758">
                  <c:v>796.64854631425544</c:v>
                </c:pt>
                <c:pt idx="759">
                  <c:v>796.64854631425544</c:v>
                </c:pt>
                <c:pt idx="760">
                  <c:v>796.64854631425544</c:v>
                </c:pt>
                <c:pt idx="761">
                  <c:v>796.64854631425544</c:v>
                </c:pt>
                <c:pt idx="762">
                  <c:v>796.64854631425544</c:v>
                </c:pt>
                <c:pt idx="763">
                  <c:v>796.64854631425544</c:v>
                </c:pt>
                <c:pt idx="764">
                  <c:v>796.64854631425544</c:v>
                </c:pt>
                <c:pt idx="765">
                  <c:v>796.64854631425544</c:v>
                </c:pt>
                <c:pt idx="766">
                  <c:v>796.64854631425544</c:v>
                </c:pt>
                <c:pt idx="767">
                  <c:v>796.64854631425544</c:v>
                </c:pt>
                <c:pt idx="768">
                  <c:v>796.64854631425544</c:v>
                </c:pt>
                <c:pt idx="769">
                  <c:v>796.64854631425544</c:v>
                </c:pt>
                <c:pt idx="770">
                  <c:v>796.64854631425544</c:v>
                </c:pt>
                <c:pt idx="771">
                  <c:v>796.64854631425544</c:v>
                </c:pt>
                <c:pt idx="772">
                  <c:v>796.64854631425544</c:v>
                </c:pt>
                <c:pt idx="773">
                  <c:v>796.64854631425544</c:v>
                </c:pt>
                <c:pt idx="774">
                  <c:v>796.64854631425544</c:v>
                </c:pt>
                <c:pt idx="775">
                  <c:v>796.64854631425544</c:v>
                </c:pt>
                <c:pt idx="776">
                  <c:v>796.64854631425544</c:v>
                </c:pt>
                <c:pt idx="777">
                  <c:v>796.64854631425544</c:v>
                </c:pt>
                <c:pt idx="778">
                  <c:v>796.64854631425544</c:v>
                </c:pt>
                <c:pt idx="779">
                  <c:v>796.64854631425544</c:v>
                </c:pt>
                <c:pt idx="780">
                  <c:v>796.64854631425544</c:v>
                </c:pt>
                <c:pt idx="781">
                  <c:v>796.64854631425544</c:v>
                </c:pt>
                <c:pt idx="782">
                  <c:v>796.64854631425544</c:v>
                </c:pt>
                <c:pt idx="783">
                  <c:v>796.64854631425544</c:v>
                </c:pt>
                <c:pt idx="784">
                  <c:v>796.64854631425544</c:v>
                </c:pt>
                <c:pt idx="785">
                  <c:v>796.64854631425544</c:v>
                </c:pt>
                <c:pt idx="786">
                  <c:v>796.64854631425544</c:v>
                </c:pt>
                <c:pt idx="787">
                  <c:v>796.64854631425544</c:v>
                </c:pt>
                <c:pt idx="788">
                  <c:v>796.64854631425544</c:v>
                </c:pt>
                <c:pt idx="789">
                  <c:v>796.64854631425544</c:v>
                </c:pt>
                <c:pt idx="790">
                  <c:v>796.64854631425544</c:v>
                </c:pt>
                <c:pt idx="791">
                  <c:v>796.64854631425544</c:v>
                </c:pt>
                <c:pt idx="792">
                  <c:v>796.64854631425544</c:v>
                </c:pt>
                <c:pt idx="793">
                  <c:v>796.64854631425544</c:v>
                </c:pt>
                <c:pt idx="794">
                  <c:v>796.64854631425544</c:v>
                </c:pt>
                <c:pt idx="795">
                  <c:v>796.64854631425544</c:v>
                </c:pt>
                <c:pt idx="796">
                  <c:v>796.64854631425544</c:v>
                </c:pt>
                <c:pt idx="797">
                  <c:v>796.64854631425544</c:v>
                </c:pt>
                <c:pt idx="798">
                  <c:v>796.64854631425544</c:v>
                </c:pt>
                <c:pt idx="799">
                  <c:v>796.64854631425544</c:v>
                </c:pt>
                <c:pt idx="800">
                  <c:v>796.64854631425544</c:v>
                </c:pt>
                <c:pt idx="801">
                  <c:v>796.64854631425544</c:v>
                </c:pt>
                <c:pt idx="802">
                  <c:v>796.64854631425544</c:v>
                </c:pt>
                <c:pt idx="803">
                  <c:v>796.64854631425544</c:v>
                </c:pt>
                <c:pt idx="804">
                  <c:v>796.64854631425544</c:v>
                </c:pt>
                <c:pt idx="805">
                  <c:v>796.64854631425544</c:v>
                </c:pt>
                <c:pt idx="806">
                  <c:v>796.64854631425544</c:v>
                </c:pt>
                <c:pt idx="807">
                  <c:v>796.64854631425544</c:v>
                </c:pt>
                <c:pt idx="808">
                  <c:v>796.64854631425544</c:v>
                </c:pt>
                <c:pt idx="809">
                  <c:v>796.64854631425544</c:v>
                </c:pt>
                <c:pt idx="810">
                  <c:v>796.64854631425544</c:v>
                </c:pt>
                <c:pt idx="811">
                  <c:v>796.64854631425544</c:v>
                </c:pt>
                <c:pt idx="812">
                  <c:v>796.64854631425544</c:v>
                </c:pt>
                <c:pt idx="813">
                  <c:v>796.64854631425544</c:v>
                </c:pt>
                <c:pt idx="814">
                  <c:v>796.64854631425544</c:v>
                </c:pt>
                <c:pt idx="815">
                  <c:v>796.64854631425544</c:v>
                </c:pt>
                <c:pt idx="816">
                  <c:v>796.64854631425544</c:v>
                </c:pt>
                <c:pt idx="817">
                  <c:v>796.64854631425544</c:v>
                </c:pt>
                <c:pt idx="818">
                  <c:v>796.64854631425544</c:v>
                </c:pt>
                <c:pt idx="819">
                  <c:v>796.64854631425544</c:v>
                </c:pt>
                <c:pt idx="820">
                  <c:v>796.64854631425544</c:v>
                </c:pt>
                <c:pt idx="821">
                  <c:v>796.64854631425544</c:v>
                </c:pt>
                <c:pt idx="822">
                  <c:v>796.64854631425544</c:v>
                </c:pt>
                <c:pt idx="823">
                  <c:v>796.64854631425544</c:v>
                </c:pt>
                <c:pt idx="824">
                  <c:v>796.64854631425544</c:v>
                </c:pt>
                <c:pt idx="825">
                  <c:v>796.64854631425544</c:v>
                </c:pt>
                <c:pt idx="826">
                  <c:v>796.64854631425544</c:v>
                </c:pt>
                <c:pt idx="827">
                  <c:v>796.64854631425544</c:v>
                </c:pt>
                <c:pt idx="828">
                  <c:v>796.64854631425544</c:v>
                </c:pt>
                <c:pt idx="829">
                  <c:v>796.64854631425544</c:v>
                </c:pt>
                <c:pt idx="830">
                  <c:v>796.64854631425544</c:v>
                </c:pt>
                <c:pt idx="831">
                  <c:v>796.64854631425544</c:v>
                </c:pt>
                <c:pt idx="832">
                  <c:v>796.64854631425544</c:v>
                </c:pt>
                <c:pt idx="833">
                  <c:v>796.64854631425544</c:v>
                </c:pt>
                <c:pt idx="834">
                  <c:v>796.64854631425544</c:v>
                </c:pt>
                <c:pt idx="835">
                  <c:v>796.64854631425544</c:v>
                </c:pt>
                <c:pt idx="836">
                  <c:v>796.64854631425544</c:v>
                </c:pt>
                <c:pt idx="837">
                  <c:v>796.64854631425544</c:v>
                </c:pt>
                <c:pt idx="838">
                  <c:v>796.64854631425544</c:v>
                </c:pt>
                <c:pt idx="839">
                  <c:v>796.64854631425544</c:v>
                </c:pt>
                <c:pt idx="840">
                  <c:v>796.64854631425544</c:v>
                </c:pt>
                <c:pt idx="841">
                  <c:v>796.64854631425544</c:v>
                </c:pt>
                <c:pt idx="842">
                  <c:v>796.64854631425544</c:v>
                </c:pt>
                <c:pt idx="843">
                  <c:v>796.64854631425544</c:v>
                </c:pt>
                <c:pt idx="844">
                  <c:v>796.64854631425544</c:v>
                </c:pt>
                <c:pt idx="845">
                  <c:v>796.64854631425544</c:v>
                </c:pt>
                <c:pt idx="846">
                  <c:v>796.64854631425544</c:v>
                </c:pt>
                <c:pt idx="847">
                  <c:v>796.64854631425544</c:v>
                </c:pt>
                <c:pt idx="848">
                  <c:v>796.64854631425544</c:v>
                </c:pt>
                <c:pt idx="849">
                  <c:v>796.64854631425544</c:v>
                </c:pt>
                <c:pt idx="850">
                  <c:v>796.64854631425544</c:v>
                </c:pt>
                <c:pt idx="851">
                  <c:v>796.64854631425544</c:v>
                </c:pt>
                <c:pt idx="852">
                  <c:v>796.64854631425544</c:v>
                </c:pt>
                <c:pt idx="853">
                  <c:v>796.64854631425544</c:v>
                </c:pt>
                <c:pt idx="854">
                  <c:v>796.64854631425544</c:v>
                </c:pt>
                <c:pt idx="855">
                  <c:v>796.64854631425544</c:v>
                </c:pt>
                <c:pt idx="856">
                  <c:v>796.64854631425544</c:v>
                </c:pt>
                <c:pt idx="857">
                  <c:v>796.64854631425544</c:v>
                </c:pt>
                <c:pt idx="858">
                  <c:v>796.64854631425544</c:v>
                </c:pt>
                <c:pt idx="859">
                  <c:v>796.64854631425544</c:v>
                </c:pt>
                <c:pt idx="860">
                  <c:v>796.64854631425544</c:v>
                </c:pt>
                <c:pt idx="861">
                  <c:v>796.64854631425544</c:v>
                </c:pt>
                <c:pt idx="862">
                  <c:v>796.64854631425544</c:v>
                </c:pt>
                <c:pt idx="863">
                  <c:v>796.64854631425544</c:v>
                </c:pt>
                <c:pt idx="864">
                  <c:v>796.64854631425544</c:v>
                </c:pt>
                <c:pt idx="865">
                  <c:v>796.64854631425544</c:v>
                </c:pt>
                <c:pt idx="866">
                  <c:v>796.64854631425544</c:v>
                </c:pt>
                <c:pt idx="867">
                  <c:v>796.64854631425544</c:v>
                </c:pt>
                <c:pt idx="868">
                  <c:v>796.64854631425544</c:v>
                </c:pt>
                <c:pt idx="869">
                  <c:v>796.64854631425544</c:v>
                </c:pt>
                <c:pt idx="870">
                  <c:v>796.64854631425544</c:v>
                </c:pt>
                <c:pt idx="871">
                  <c:v>796.64854631425544</c:v>
                </c:pt>
                <c:pt idx="872">
                  <c:v>796.64854631425544</c:v>
                </c:pt>
                <c:pt idx="873">
                  <c:v>796.64854631425544</c:v>
                </c:pt>
                <c:pt idx="874">
                  <c:v>796.64854631425544</c:v>
                </c:pt>
                <c:pt idx="875">
                  <c:v>796.64854631425544</c:v>
                </c:pt>
                <c:pt idx="876">
                  <c:v>796.64854631425544</c:v>
                </c:pt>
                <c:pt idx="877">
                  <c:v>796.64854631425544</c:v>
                </c:pt>
                <c:pt idx="878">
                  <c:v>796.64854631425544</c:v>
                </c:pt>
                <c:pt idx="879">
                  <c:v>796.64854631425544</c:v>
                </c:pt>
                <c:pt idx="880">
                  <c:v>796.64854631425544</c:v>
                </c:pt>
                <c:pt idx="881">
                  <c:v>796.64854631425544</c:v>
                </c:pt>
                <c:pt idx="882">
                  <c:v>796.64854631425544</c:v>
                </c:pt>
                <c:pt idx="883">
                  <c:v>796.64854631425544</c:v>
                </c:pt>
                <c:pt idx="884">
                  <c:v>796.64854631425544</c:v>
                </c:pt>
                <c:pt idx="885">
                  <c:v>796.64854631425544</c:v>
                </c:pt>
                <c:pt idx="886">
                  <c:v>796.64854631425544</c:v>
                </c:pt>
                <c:pt idx="887">
                  <c:v>796.64854631425544</c:v>
                </c:pt>
                <c:pt idx="888">
                  <c:v>796.64854631425544</c:v>
                </c:pt>
                <c:pt idx="889">
                  <c:v>796.64854631425544</c:v>
                </c:pt>
                <c:pt idx="890">
                  <c:v>796.64854631425544</c:v>
                </c:pt>
                <c:pt idx="891">
                  <c:v>796.64854631425544</c:v>
                </c:pt>
                <c:pt idx="892">
                  <c:v>796.64854631425544</c:v>
                </c:pt>
                <c:pt idx="893">
                  <c:v>796.64854631425544</c:v>
                </c:pt>
                <c:pt idx="894">
                  <c:v>796.64854631425544</c:v>
                </c:pt>
                <c:pt idx="895">
                  <c:v>796.64854631425544</c:v>
                </c:pt>
                <c:pt idx="896">
                  <c:v>796.64854631425544</c:v>
                </c:pt>
                <c:pt idx="897">
                  <c:v>796.64854631425544</c:v>
                </c:pt>
                <c:pt idx="898">
                  <c:v>796.64854631425544</c:v>
                </c:pt>
                <c:pt idx="899">
                  <c:v>796.64854631425544</c:v>
                </c:pt>
                <c:pt idx="900">
                  <c:v>796.64854631425544</c:v>
                </c:pt>
                <c:pt idx="901">
                  <c:v>796.64854631425544</c:v>
                </c:pt>
                <c:pt idx="902">
                  <c:v>796.64854631425544</c:v>
                </c:pt>
                <c:pt idx="903">
                  <c:v>796.64854631425544</c:v>
                </c:pt>
                <c:pt idx="904">
                  <c:v>796.64854631425544</c:v>
                </c:pt>
                <c:pt idx="905">
                  <c:v>796.64854631425544</c:v>
                </c:pt>
                <c:pt idx="906">
                  <c:v>796.64854631425544</c:v>
                </c:pt>
                <c:pt idx="907">
                  <c:v>796.64854631425544</c:v>
                </c:pt>
                <c:pt idx="908">
                  <c:v>796.64854631425544</c:v>
                </c:pt>
                <c:pt idx="909">
                  <c:v>796.64854631425544</c:v>
                </c:pt>
                <c:pt idx="910">
                  <c:v>796.64854631425544</c:v>
                </c:pt>
                <c:pt idx="911">
                  <c:v>796.64854631425544</c:v>
                </c:pt>
                <c:pt idx="912">
                  <c:v>796.64854631425544</c:v>
                </c:pt>
                <c:pt idx="913">
                  <c:v>796.64854631425544</c:v>
                </c:pt>
                <c:pt idx="914">
                  <c:v>796.64854631425544</c:v>
                </c:pt>
                <c:pt idx="915">
                  <c:v>796.64854631425544</c:v>
                </c:pt>
                <c:pt idx="916">
                  <c:v>796.64854631425544</c:v>
                </c:pt>
                <c:pt idx="917">
                  <c:v>796.64854631425544</c:v>
                </c:pt>
                <c:pt idx="918">
                  <c:v>796.64854631425544</c:v>
                </c:pt>
                <c:pt idx="919">
                  <c:v>796.64854631425544</c:v>
                </c:pt>
                <c:pt idx="920">
                  <c:v>796.64854631425544</c:v>
                </c:pt>
                <c:pt idx="921">
                  <c:v>796.64854631425544</c:v>
                </c:pt>
                <c:pt idx="922">
                  <c:v>796.64854631425544</c:v>
                </c:pt>
                <c:pt idx="923">
                  <c:v>796.64854631425544</c:v>
                </c:pt>
                <c:pt idx="924">
                  <c:v>796.64854631425544</c:v>
                </c:pt>
                <c:pt idx="925">
                  <c:v>796.64854631425544</c:v>
                </c:pt>
                <c:pt idx="926">
                  <c:v>796.64854631425544</c:v>
                </c:pt>
                <c:pt idx="927">
                  <c:v>796.64854631425544</c:v>
                </c:pt>
                <c:pt idx="928">
                  <c:v>796.64854631425544</c:v>
                </c:pt>
                <c:pt idx="929">
                  <c:v>796.64854631425544</c:v>
                </c:pt>
                <c:pt idx="930">
                  <c:v>796.64854631425544</c:v>
                </c:pt>
                <c:pt idx="931">
                  <c:v>796.64854631425544</c:v>
                </c:pt>
                <c:pt idx="932">
                  <c:v>796.64854631425544</c:v>
                </c:pt>
                <c:pt idx="933">
                  <c:v>796.64854631425544</c:v>
                </c:pt>
                <c:pt idx="934">
                  <c:v>796.64854631425544</c:v>
                </c:pt>
                <c:pt idx="935">
                  <c:v>796.64854631425544</c:v>
                </c:pt>
                <c:pt idx="936">
                  <c:v>796.64854631425544</c:v>
                </c:pt>
                <c:pt idx="937">
                  <c:v>796.64854631425544</c:v>
                </c:pt>
                <c:pt idx="938">
                  <c:v>796.64854631425544</c:v>
                </c:pt>
                <c:pt idx="939">
                  <c:v>796.64854631425544</c:v>
                </c:pt>
                <c:pt idx="940">
                  <c:v>796.64854631425544</c:v>
                </c:pt>
                <c:pt idx="941">
                  <c:v>796.64854631425544</c:v>
                </c:pt>
                <c:pt idx="942">
                  <c:v>796.64854631425544</c:v>
                </c:pt>
                <c:pt idx="943">
                  <c:v>796.64854631425544</c:v>
                </c:pt>
                <c:pt idx="944">
                  <c:v>796.64854631425544</c:v>
                </c:pt>
                <c:pt idx="945">
                  <c:v>796.64854631425544</c:v>
                </c:pt>
                <c:pt idx="946">
                  <c:v>796.64854631425544</c:v>
                </c:pt>
                <c:pt idx="947">
                  <c:v>796.64854631425544</c:v>
                </c:pt>
                <c:pt idx="948">
                  <c:v>796.64854631425544</c:v>
                </c:pt>
                <c:pt idx="949">
                  <c:v>796.64854631425544</c:v>
                </c:pt>
                <c:pt idx="950">
                  <c:v>796.64854631425544</c:v>
                </c:pt>
                <c:pt idx="951">
                  <c:v>796.64854631425544</c:v>
                </c:pt>
                <c:pt idx="952">
                  <c:v>796.64854631425544</c:v>
                </c:pt>
                <c:pt idx="953">
                  <c:v>796.64854631425544</c:v>
                </c:pt>
                <c:pt idx="954">
                  <c:v>796.64854631425544</c:v>
                </c:pt>
                <c:pt idx="955">
                  <c:v>796.64854631425544</c:v>
                </c:pt>
                <c:pt idx="956">
                  <c:v>796.64854631425544</c:v>
                </c:pt>
                <c:pt idx="957">
                  <c:v>796.64854631425544</c:v>
                </c:pt>
                <c:pt idx="958">
                  <c:v>796.64854631425544</c:v>
                </c:pt>
                <c:pt idx="959">
                  <c:v>796.64854631425544</c:v>
                </c:pt>
                <c:pt idx="960">
                  <c:v>796.64854631425544</c:v>
                </c:pt>
                <c:pt idx="961">
                  <c:v>796.64854631425544</c:v>
                </c:pt>
                <c:pt idx="962">
                  <c:v>796.64854631425544</c:v>
                </c:pt>
                <c:pt idx="963">
                  <c:v>796.64854631425544</c:v>
                </c:pt>
                <c:pt idx="964">
                  <c:v>796.64854631425544</c:v>
                </c:pt>
                <c:pt idx="965">
                  <c:v>796.64854631425544</c:v>
                </c:pt>
                <c:pt idx="966">
                  <c:v>796.64854631425544</c:v>
                </c:pt>
                <c:pt idx="967">
                  <c:v>796.64854631425544</c:v>
                </c:pt>
                <c:pt idx="968">
                  <c:v>796.64854631425544</c:v>
                </c:pt>
                <c:pt idx="969">
                  <c:v>796.64854631425544</c:v>
                </c:pt>
                <c:pt idx="970">
                  <c:v>796.64854631425544</c:v>
                </c:pt>
                <c:pt idx="971">
                  <c:v>796.64854631425544</c:v>
                </c:pt>
                <c:pt idx="972">
                  <c:v>796.64854631425544</c:v>
                </c:pt>
                <c:pt idx="973">
                  <c:v>796.64854631425544</c:v>
                </c:pt>
                <c:pt idx="974">
                  <c:v>796.64854631425544</c:v>
                </c:pt>
                <c:pt idx="975">
                  <c:v>796.64854631425544</c:v>
                </c:pt>
                <c:pt idx="976">
                  <c:v>796.64854631425544</c:v>
                </c:pt>
                <c:pt idx="977">
                  <c:v>796.64854631425544</c:v>
                </c:pt>
                <c:pt idx="978">
                  <c:v>796.64854631425544</c:v>
                </c:pt>
                <c:pt idx="979">
                  <c:v>796.64854631425544</c:v>
                </c:pt>
                <c:pt idx="980">
                  <c:v>796.64854631425544</c:v>
                </c:pt>
                <c:pt idx="981">
                  <c:v>796.64854631425544</c:v>
                </c:pt>
                <c:pt idx="982">
                  <c:v>796.64854631425544</c:v>
                </c:pt>
                <c:pt idx="983">
                  <c:v>796.64854631425544</c:v>
                </c:pt>
                <c:pt idx="984">
                  <c:v>796.64854631425544</c:v>
                </c:pt>
                <c:pt idx="985">
                  <c:v>796.64854631425544</c:v>
                </c:pt>
                <c:pt idx="986">
                  <c:v>796.64854631425544</c:v>
                </c:pt>
                <c:pt idx="987">
                  <c:v>796.64854631425544</c:v>
                </c:pt>
                <c:pt idx="988">
                  <c:v>796.64854631425544</c:v>
                </c:pt>
                <c:pt idx="989">
                  <c:v>796.64854631425544</c:v>
                </c:pt>
                <c:pt idx="990">
                  <c:v>796.64854631425544</c:v>
                </c:pt>
                <c:pt idx="991">
                  <c:v>796.64854631425544</c:v>
                </c:pt>
                <c:pt idx="992">
                  <c:v>796.64854631425544</c:v>
                </c:pt>
                <c:pt idx="993">
                  <c:v>796.64854631425544</c:v>
                </c:pt>
                <c:pt idx="994">
                  <c:v>796.64854631425544</c:v>
                </c:pt>
                <c:pt idx="995">
                  <c:v>796.64854631425544</c:v>
                </c:pt>
                <c:pt idx="996">
                  <c:v>796.64854631425544</c:v>
                </c:pt>
                <c:pt idx="997">
                  <c:v>796.64854631425544</c:v>
                </c:pt>
                <c:pt idx="998">
                  <c:v>796.64854631425544</c:v>
                </c:pt>
                <c:pt idx="999">
                  <c:v>796.64854631425544</c:v>
                </c:pt>
                <c:pt idx="1000">
                  <c:v>796.64854631425544</c:v>
                </c:pt>
              </c:numCache>
            </c:numRef>
          </c:xVal>
          <c:yVal>
            <c:numRef>
              <c:f>Calculs!$AE$4:$AE$1004</c:f>
              <c:numCache>
                <c:formatCode>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115.64438142363433</c:v>
                </c:pt>
              </c:numCache>
            </c:numRef>
          </c:xVal>
          <c:yVal>
            <c:numRef>
              <c:f>Trajecto!$C$158</c:f>
              <c:numCache>
                <c:formatCode>0</c:formatCode>
                <c:ptCount val="1"/>
                <c:pt idx="0">
                  <c:v>629.84610467659991</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681.18386632791328</c:v>
                </c:pt>
              </c:numCache>
            </c:numRef>
          </c:xVal>
          <c:yVal>
            <c:numRef>
              <c:f>Trajecto!$C$159</c:f>
              <c:numCache>
                <c:formatCode>0</c:formatCode>
                <c:ptCount val="1"/>
                <c:pt idx="0">
                  <c:v>630.39345807798861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{B1B75A91-3DFD-4573-B67B-C3E980731609}</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450.25450635522895</c:v>
                </c:pt>
                <c:pt idx="1">
                  <c:v>473.25450635522895</c:v>
                </c:pt>
                <c:pt idx="2">
                  <c:v>473.25450635522895</c:v>
                </c:pt>
                <c:pt idx="3">
                  <c:v>450.25450635522895</c:v>
                </c:pt>
                <c:pt idx="4">
                  <c:v>473.25450635522895</c:v>
                </c:pt>
                <c:pt idx="5">
                  <c:v>473.25450635522895</c:v>
                </c:pt>
                <c:pt idx="6">
                  <c:v>458.25450635522895</c:v>
                </c:pt>
                <c:pt idx="7">
                  <c:v>458.25450635522895</c:v>
                </c:pt>
                <c:pt idx="8">
                  <c:v>473.25450635522895</c:v>
                </c:pt>
                <c:pt idx="9">
                  <c:v>458.25450635522895</c:v>
                </c:pt>
                <c:pt idx="10">
                  <c:v>457.85450635522898</c:v>
                </c:pt>
                <c:pt idx="11">
                  <c:v>457.05450635522897</c:v>
                </c:pt>
                <c:pt idx="12">
                  <c:v>456.25450635522895</c:v>
                </c:pt>
                <c:pt idx="13">
                  <c:v>455.25450635522895</c:v>
                </c:pt>
                <c:pt idx="14">
                  <c:v>454.05450635522897</c:v>
                </c:pt>
                <c:pt idx="15">
                  <c:v>450.25450635522895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450.25450635522895</c:v>
                </c:pt>
                <c:pt idx="1">
                  <c:v>427.25450635522895</c:v>
                </c:pt>
                <c:pt idx="2">
                  <c:v>427.25450635522895</c:v>
                </c:pt>
                <c:pt idx="3">
                  <c:v>450.25450635522895</c:v>
                </c:pt>
                <c:pt idx="4">
                  <c:v>427.25450635522895</c:v>
                </c:pt>
                <c:pt idx="5">
                  <c:v>427.25450635522895</c:v>
                </c:pt>
                <c:pt idx="6">
                  <c:v>442.25450635522895</c:v>
                </c:pt>
                <c:pt idx="7">
                  <c:v>442.25450635522895</c:v>
                </c:pt>
                <c:pt idx="8">
                  <c:v>427.25450635522895</c:v>
                </c:pt>
                <c:pt idx="9">
                  <c:v>442.25450635522895</c:v>
                </c:pt>
                <c:pt idx="10">
                  <c:v>442.65450635522893</c:v>
                </c:pt>
                <c:pt idx="11">
                  <c:v>443.45450635522894</c:v>
                </c:pt>
                <c:pt idx="12">
                  <c:v>444.25450635522895</c:v>
                </c:pt>
                <c:pt idx="13">
                  <c:v>445.25450635522895</c:v>
                </c:pt>
                <c:pt idx="14">
                  <c:v>446.45450635522894</c:v>
                </c:pt>
                <c:pt idx="15">
                  <c:v>450.25450635522895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{33C8C563-887F-4F19-950C-1B9786A2BE1D}</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450.25450635522895</c:v>
                </c:pt>
                <c:pt idx="1">
                  <c:v>450.25450635522895</c:v>
                </c:pt>
                <c:pt idx="2">
                  <c:v>460.25450635522895</c:v>
                </c:pt>
                <c:pt idx="3">
                  <c:v>450.25450635522895</c:v>
                </c:pt>
                <c:pt idx="4">
                  <c:v>460.25450635522895</c:v>
                </c:pt>
                <c:pt idx="5">
                  <c:v>463.25450635522895</c:v>
                </c:pt>
                <c:pt idx="6">
                  <c:v>467.25450635522895</c:v>
                </c:pt>
                <c:pt idx="7">
                  <c:v>470.25450635522895</c:v>
                </c:pt>
                <c:pt idx="8">
                  <c:v>475.25450635522895</c:v>
                </c:pt>
                <c:pt idx="9">
                  <c:v>480.25450635522895</c:v>
                </c:pt>
                <c:pt idx="10">
                  <c:v>486.25450635522895</c:v>
                </c:pt>
                <c:pt idx="11">
                  <c:v>498.25450635522895</c:v>
                </c:pt>
                <c:pt idx="12">
                  <c:v>512.25450635522895</c:v>
                </c:pt>
                <c:pt idx="13">
                  <c:v>487.25450635522895</c:v>
                </c:pt>
                <c:pt idx="14">
                  <c:v>480.25450635522895</c:v>
                </c:pt>
                <c:pt idx="15">
                  <c:v>465.25450635522895</c:v>
                </c:pt>
                <c:pt idx="16">
                  <c:v>450.25450635522895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450.25450635522895</c:v>
                </c:pt>
                <c:pt idx="1">
                  <c:v>450.25450635522895</c:v>
                </c:pt>
                <c:pt idx="2">
                  <c:v>440.25450635522895</c:v>
                </c:pt>
                <c:pt idx="3">
                  <c:v>450.25450635522895</c:v>
                </c:pt>
                <c:pt idx="4">
                  <c:v>440.25450635522895</c:v>
                </c:pt>
                <c:pt idx="5">
                  <c:v>437.25450635522895</c:v>
                </c:pt>
                <c:pt idx="6">
                  <c:v>433.25450635522895</c:v>
                </c:pt>
                <c:pt idx="7">
                  <c:v>430.25450635522895</c:v>
                </c:pt>
                <c:pt idx="8">
                  <c:v>425.25450635522895</c:v>
                </c:pt>
                <c:pt idx="9">
                  <c:v>420.25450635522895</c:v>
                </c:pt>
                <c:pt idx="10">
                  <c:v>414.25450635522895</c:v>
                </c:pt>
                <c:pt idx="11">
                  <c:v>402.25450635522895</c:v>
                </c:pt>
                <c:pt idx="12">
                  <c:v>388.25450635522895</c:v>
                </c:pt>
                <c:pt idx="13">
                  <c:v>413.25450635522895</c:v>
                </c:pt>
                <c:pt idx="14">
                  <c:v>420.25450635522895</c:v>
                </c:pt>
                <c:pt idx="15">
                  <c:v>435.25450635522895</c:v>
                </c:pt>
                <c:pt idx="16">
                  <c:v>450.25450635522895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450.25450635522895</c:v>
                </c:pt>
                <c:pt idx="1">
                  <c:v>467.25450635522895</c:v>
                </c:pt>
                <c:pt idx="2">
                  <c:v>461.25450635522895</c:v>
                </c:pt>
                <c:pt idx="3">
                  <c:v>450.25450635522895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450.25450635522895</c:v>
                </c:pt>
                <c:pt idx="1">
                  <c:v>433.25450635522895</c:v>
                </c:pt>
                <c:pt idx="2">
                  <c:v>439.25450635522895</c:v>
                </c:pt>
                <c:pt idx="3">
                  <c:v>450.25450635522895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{CF9612B5-D669-4BE3-8180-B2286F9BC74A}</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462.57752569453731</c:v>
                </c:pt>
                <c:pt idx="1">
                  <c:v>462.57752569453731</c:v>
                </c:pt>
                <c:pt idx="2">
                  <c:v>462.57752569453731</c:v>
                </c:pt>
                <c:pt idx="3">
                  <c:v>494.06983092836731</c:v>
                </c:pt>
                <c:pt idx="4">
                  <c:v>462.57752569453731</c:v>
                </c:pt>
                <c:pt idx="5">
                  <c:v>431.08522046070732</c:v>
                </c:pt>
                <c:pt idx="6">
                  <c:v>462.57752569453731</c:v>
                </c:pt>
              </c:numCache>
            </c:numRef>
          </c:xVal>
          <c:yVal>
            <c:numRef>
              <c:f>Trajecto!$C$124:$C$130</c:f>
              <c:numCache>
                <c:formatCode>0</c:formatCode>
                <c:ptCount val="7"/>
                <c:pt idx="0">
                  <c:v>1259.6922093531998</c:v>
                </c:pt>
                <c:pt idx="1">
                  <c:v>629.84610467659991</c:v>
                </c:pt>
                <c:pt idx="2">
                  <c:v>0</c:v>
                </c:pt>
                <c:pt idx="3">
                  <c:v>62.984610467659991</c:v>
                </c:pt>
                <c:pt idx="4">
                  <c:v>0</c:v>
                </c:pt>
                <c:pt idx="5">
                  <c:v>62.984610467659991</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1260.7869161559772</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1259.1800434899233</c:v>
                </c:pt>
                <c:pt idx="524">
                  <c:v>1258.5704296553056</c:v>
                </c:pt>
                <c:pt idx="525">
                  <c:v>1257.8634977262079</c:v>
                </c:pt>
                <c:pt idx="526">
                  <c:v>1257.0593805478532</c:v>
                </c:pt>
                <c:pt idx="527">
                  <c:v>1256.1582144088356</c:v>
                </c:pt>
                <c:pt idx="528">
                  <c:v>1255.1601394878817</c:v>
                </c:pt>
                <c:pt idx="529">
                  <c:v>1254.0653002709803</c:v>
                </c:pt>
                <c:pt idx="530">
                  <c:v>1252.8738459380634</c:v>
                </c:pt>
                <c:pt idx="531">
                  <c:v>1251.5859307189362</c:v>
                </c:pt>
                <c:pt idx="532">
                  <c:v>1250.2017142186194</c:v>
                </c:pt>
                <c:pt idx="533">
                  <c:v>1248.721361712654</c:v>
                </c:pt>
                <c:pt idx="534">
                  <c:v>1247.1450444132454</c:v>
                </c:pt>
                <c:pt idx="535">
                  <c:v>1245.4729397073688</c:v>
                </c:pt>
                <c:pt idx="536">
                  <c:v>1243.7052313681459</c:v>
                </c:pt>
                <c:pt idx="537">
                  <c:v>1241.8421097409237</c:v>
                </c:pt>
                <c:pt idx="538">
                  <c:v>1239.8837719055634</c:v>
                </c:pt>
                <c:pt idx="539">
                  <c:v>1237.8304218164699</c:v>
                </c:pt>
                <c:pt idx="540">
                  <c:v>1235.682270421891</c:v>
                </c:pt>
                <c:pt idx="541">
                  <c:v>1233.4395357639783</c:v>
                </c:pt>
                <c:pt idx="542">
                  <c:v>1231.1024430610505</c:v>
                </c:pt>
                <c:pt idx="543">
                  <c:v>1228.6712247734274</c:v>
                </c:pt>
                <c:pt idx="544">
                  <c:v>1226.146120654128</c:v>
                </c:pt>
                <c:pt idx="545">
                  <c:v>1223.5273777856401</c:v>
                </c:pt>
                <c:pt idx="546">
                  <c:v>1220.815250603885</c:v>
                </c:pt>
                <c:pt idx="547">
                  <c:v>1218.0100009104158</c:v>
                </c:pt>
                <c:pt idx="548">
                  <c:v>1215.1118978738029</c:v>
                </c:pt>
                <c:pt idx="549">
                  <c:v>1212.1212180210857</c:v>
                </c:pt>
                <c:pt idx="550">
                  <c:v>1209.0382452200886</c:v>
                </c:pt>
                <c:pt idx="551">
                  <c:v>1205.8632706533347</c:v>
                </c:pt>
                <c:pt idx="552">
                  <c:v>1202.596592784224</c:v>
                </c:pt>
                <c:pt idx="553">
                  <c:v>1199.2385173160824</c:v>
                </c:pt>
                <c:pt idx="554">
                  <c:v>1195.7893571446364</c:v>
                </c:pt>
                <c:pt idx="555">
                  <c:v>1192.2494323044143</c:v>
                </c:pt>
                <c:pt idx="556">
                  <c:v>1188.6190699095368</c:v>
                </c:pt>
                <c:pt idx="557">
                  <c:v>1184.8986040893101</c:v>
                </c:pt>
                <c:pt idx="558">
                  <c:v>1181.0883759190092</c:v>
                </c:pt>
                <c:pt idx="559">
                  <c:v>1177.1887333461966</c:v>
                </c:pt>
                <c:pt idx="560">
                  <c:v>1173.2000311128986</c:v>
                </c:pt>
                <c:pt idx="561">
                  <c:v>1169.1226306739316</c:v>
                </c:pt>
                <c:pt idx="562">
                  <c:v>1164.9569001116502</c:v>
                </c:pt>
                <c:pt idx="563">
                  <c:v>1160.7032140473652</c:v>
                </c:pt>
                <c:pt idx="564">
                  <c:v>1156.3619535496621</c:v>
                </c:pt>
                <c:pt idx="565">
                  <c:v>1151.9335060398339</c:v>
                </c:pt>
                <c:pt idx="566">
                  <c:v>1147.4182651946278</c:v>
                </c:pt>
                <c:pt idx="567">
                  <c:v>1142.816630846489</c:v>
                </c:pt>
                <c:pt idx="568">
                  <c:v>1138.1290088814767</c:v>
                </c:pt>
                <c:pt idx="569">
                  <c:v>1133.3558111350139</c:v>
                </c:pt>
                <c:pt idx="570">
                  <c:v>1128.4974552856238</c:v>
                </c:pt>
                <c:pt idx="571">
                  <c:v>1123.5543647467975</c:v>
                </c:pt>
                <c:pt idx="572">
                  <c:v>1118.5269685571279</c:v>
                </c:pt>
                <c:pt idx="573">
                  <c:v>1113.4157012688406</c:v>
                </c:pt>
                <c:pt idx="574">
                  <c:v>1108.221002834845</c:v>
                </c:pt>
                <c:pt idx="575">
                  <c:v>1102.9433184944198</c:v>
                </c:pt>
                <c:pt idx="576">
                  <c:v>1097.5830986576495</c:v>
                </c:pt>
                <c:pt idx="577">
                  <c:v>1092.1407987887144</c:v>
                </c:pt>
                <c:pt idx="578">
                  <c:v>1086.6168792881404</c:v>
                </c:pt>
                <c:pt idx="579">
                  <c:v>1081.0118053741062</c:v>
                </c:pt>
                <c:pt idx="580">
                  <c:v>1075.3260469629033</c:v>
                </c:pt>
                <c:pt idx="581">
                  <c:v>1069.5600785486395</c:v>
                </c:pt>
                <c:pt idx="582">
                  <c:v>1063.714379082277</c:v>
                </c:pt>
                <c:pt idx="583">
                  <c:v>1057.7894318500894</c:v>
                </c:pt>
                <c:pt idx="584">
                  <c:v>1051.7857243516205</c:v>
                </c:pt>
                <c:pt idx="585">
                  <c:v>1045.7037481772265</c:v>
                </c:pt>
                <c:pt idx="586">
                  <c:v>1039.5439988852793</c:v>
                </c:pt>
                <c:pt idx="587">
                  <c:v>1033.3069758791062</c:v>
                </c:pt>
                <c:pt idx="588">
                  <c:v>1026.9931822837411</c:v>
                </c:pt>
                <c:pt idx="589">
                  <c:v>1020.6031248225584</c:v>
                </c:pt>
                <c:pt idx="590">
                  <c:v>1014.1373136938572</c:v>
                </c:pt>
                <c:pt idx="591">
                  <c:v>1007.5962624474682</c:v>
                </c:pt>
                <c:pt idx="592">
                  <c:v>1000.9804878614447</c:v>
                </c:pt>
                <c:pt idx="593">
                  <c:v>994.29050981890418</c:v>
                </c:pt>
                <c:pt idx="594">
                  <c:v>987.52685118508384</c:v>
                </c:pt>
                <c:pt idx="595">
                  <c:v>980.6900376846678</c:v>
                </c:pt>
                <c:pt idx="596">
                  <c:v>973.7805977794485</c:v>
                </c:pt>
                <c:pt idx="597">
                  <c:v>966.79906254637808</c:v>
                </c:pt>
                <c:pt idx="598">
                  <c:v>959.74596555606558</c:v>
                </c:pt>
                <c:pt idx="599">
                  <c:v>952.6218427517756</c:v>
                </c:pt>
                <c:pt idx="600">
                  <c:v>945.42723232898004</c:v>
                </c:pt>
                <c:pt idx="601">
                  <c:v>938.16267461551524</c:v>
                </c:pt>
                <c:pt idx="602">
                  <c:v>930.82871195239397</c:v>
                </c:pt>
                <c:pt idx="603">
                  <c:v>923.4258885753203</c:v>
                </c:pt>
                <c:pt idx="604">
                  <c:v>915.95475049695563</c:v>
                </c:pt>
                <c:pt idx="605">
                  <c:v>908.41584538997949</c:v>
                </c:pt>
                <c:pt idx="606">
                  <c:v>900.80972247099089</c:v>
                </c:pt>
                <c:pt idx="607">
                  <c:v>893.13693238529163</c:v>
                </c:pt>
                <c:pt idx="608">
                  <c:v>885.39802709259334</c:v>
                </c:pt>
                <c:pt idx="609">
                  <c:v>877.59355975368806</c:v>
                </c:pt>
                <c:pt idx="610">
                  <c:v>869.72408461811995</c:v>
                </c:pt>
                <c:pt idx="611">
                  <c:v>861.79015691289658</c:v>
                </c:pt>
                <c:pt idx="612">
                  <c:v>853.79233273227385</c:v>
                </c:pt>
                <c:pt idx="613">
                  <c:v>845.73116892864959</c:v>
                </c:pt>
                <c:pt idx="614">
                  <c:v>837.60722300459872</c:v>
                </c:pt>
                <c:pt idx="615">
                  <c:v>829.42105300608102</c:v>
                </c:pt>
                <c:pt idx="616">
                  <c:v>821.17321741685203</c:v>
                </c:pt>
                <c:pt idx="617">
                  <c:v>812.86427505410597</c:v>
                </c:pt>
                <c:pt idx="618">
                  <c:v>804.49478496537768</c:v>
                </c:pt>
                <c:pt idx="619">
                  <c:v>796.06530632673025</c:v>
                </c:pt>
                <c:pt idx="620">
                  <c:v>787.57639834225324</c:v>
                </c:pt>
                <c:pt idx="621">
                  <c:v>779.02862014489449</c:v>
                </c:pt>
                <c:pt idx="622">
                  <c:v>770.42253069864864</c:v>
                </c:pt>
                <c:pt idx="623">
                  <c:v>761.75868870212298</c:v>
                </c:pt>
                <c:pt idx="624">
                  <c:v>753.03765249350045</c:v>
                </c:pt>
                <c:pt idx="625">
                  <c:v>744.25997995691807</c:v>
                </c:pt>
                <c:pt idx="626">
                  <c:v>735.42622843027959</c:v>
                </c:pt>
                <c:pt idx="627">
                  <c:v>726.53695461451639</c:v>
                </c:pt>
                <c:pt idx="628">
                  <c:v>717.59271448431309</c:v>
                </c:pt>
                <c:pt idx="629">
                  <c:v>708.59406320031167</c:v>
                </c:pt>
                <c:pt idx="630">
                  <c:v>699.54155502280594</c:v>
                </c:pt>
                <c:pt idx="631">
                  <c:v>690.43574322693837</c:v>
                </c:pt>
                <c:pt idx="632">
                  <c:v>681.27718001940991</c:v>
                </c:pt>
                <c:pt idx="633">
                  <c:v>672.06641645671198</c:v>
                </c:pt>
                <c:pt idx="634">
                  <c:v>662.80400236488822</c:v>
                </c:pt>
                <c:pt idx="635">
                  <c:v>653.49048626083436</c:v>
                </c:pt>
                <c:pt idx="636">
                  <c:v>644.12641527514154</c:v>
                </c:pt>
                <c:pt idx="637">
                  <c:v>634.7123350764881</c:v>
                </c:pt>
                <c:pt idx="638">
                  <c:v>625.24878979758489</c:v>
                </c:pt>
                <c:pt idx="639">
                  <c:v>615.73632196267613</c:v>
                </c:pt>
                <c:pt idx="640">
                  <c:v>606.17547241659872</c:v>
                </c:pt>
                <c:pt idx="641">
                  <c:v>596.56678025540111</c:v>
                </c:pt>
                <c:pt idx="642">
                  <c:v>586.91078275852215</c:v>
                </c:pt>
                <c:pt idx="643">
                  <c:v>577.20801532252926</c:v>
                </c:pt>
                <c:pt idx="644">
                  <c:v>567.45901139641421</c:v>
                </c:pt>
                <c:pt idx="645">
                  <c:v>557.66430241844523</c:v>
                </c:pt>
                <c:pt idx="646">
                  <c:v>547.82441775457119</c:v>
                </c:pt>
                <c:pt idx="647">
                  <c:v>537.93988463837468</c:v>
                </c:pt>
                <c:pt idx="648">
                  <c:v>528.01122811256971</c:v>
                </c:pt>
                <c:pt idx="649">
                  <c:v>518.03897097203708</c:v>
                </c:pt>
                <c:pt idx="650">
                  <c:v>508.02363370839339</c:v>
                </c:pt>
                <c:pt idx="651">
                  <c:v>497.96573445608499</c:v>
                </c:pt>
                <c:pt idx="652">
                  <c:v>487.8657889400003</c:v>
                </c:pt>
                <c:pt idx="653">
                  <c:v>477.72431042459226</c:v>
                </c:pt>
                <c:pt idx="654">
                  <c:v>467.54180966450173</c:v>
                </c:pt>
                <c:pt idx="655">
                  <c:v>457.31879485667235</c:v>
                </c:pt>
                <c:pt idx="656">
                  <c:v>447.05577159394738</c:v>
                </c:pt>
                <c:pt idx="657">
                  <c:v>436.75324282013713</c:v>
                </c:pt>
                <c:pt idx="658">
                  <c:v>426.41170878654617</c:v>
                </c:pt>
                <c:pt idx="659">
                  <c:v>416.03166700994865</c:v>
                </c:pt>
                <c:pt idx="660">
                  <c:v>405.6136122319993</c:v>
                </c:pt>
                <c:pt idx="661">
                  <c:v>395.15803638006753</c:v>
                </c:pt>
                <c:pt idx="662">
                  <c:v>384.66542852948135</c:v>
                </c:pt>
                <c:pt idx="663">
                  <c:v>374.1362748671674</c:v>
                </c:pt>
                <c:pt idx="664">
                  <c:v>363.57105865667336</c:v>
                </c:pt>
                <c:pt idx="665">
                  <c:v>352.97026020455786</c:v>
                </c:pt>
                <c:pt idx="666">
                  <c:v>342.33435682813348</c:v>
                </c:pt>
                <c:pt idx="667">
                  <c:v>331.66382282454703</c:v>
                </c:pt>
                <c:pt idx="668">
                  <c:v>320.95912944118231</c:v>
                </c:pt>
                <c:pt idx="669">
                  <c:v>310.22074484736891</c:v>
                </c:pt>
                <c:pt idx="670">
                  <c:v>299.44913410738104</c:v>
                </c:pt>
                <c:pt idx="671">
                  <c:v>288.64475915471019</c:v>
                </c:pt>
                <c:pt idx="672">
                  <c:v>277.80807876759422</c:v>
                </c:pt>
                <c:pt idx="673">
                  <c:v>266.93954854578692</c:v>
                </c:pt>
                <c:pt idx="674">
                  <c:v>256.03962088854973</c:v>
                </c:pt>
                <c:pt idx="675">
                  <c:v>245.1087449738493</c:v>
                </c:pt>
                <c:pt idx="676">
                  <c:v>234.14736673874222</c:v>
                </c:pt>
                <c:pt idx="677">
                  <c:v>223.15592886093003</c:v>
                </c:pt>
                <c:pt idx="678">
                  <c:v>212.13487074146599</c:v>
                </c:pt>
                <c:pt idx="679">
                  <c:v>201.08462848859585</c:v>
                </c:pt>
                <c:pt idx="680">
                  <c:v>190.00563490271423</c:v>
                </c:pt>
                <c:pt idx="681">
                  <c:v>178.89831946241839</c:v>
                </c:pt>
                <c:pt idx="682">
                  <c:v>167.76310831164074</c:v>
                </c:pt>
                <c:pt idx="683">
                  <c:v>156.60042424784203</c:v>
                </c:pt>
                <c:pt idx="684">
                  <c:v>145.41068671124617</c:v>
                </c:pt>
                <c:pt idx="685">
                  <c:v>134.1943117750983</c:v>
                </c:pt>
                <c:pt idx="686">
                  <c:v>122.95171213692733</c:v>
                </c:pt>
                <c:pt idx="687">
                  <c:v>111.68329711079437</c:v>
                </c:pt>
                <c:pt idx="688">
                  <c:v>100.38947262050826</c:v>
                </c:pt>
                <c:pt idx="689">
                  <c:v>89.070641193789413</c:v>
                </c:pt>
                <c:pt idx="690">
                  <c:v>77.727201957363349</c:v>
                </c:pt>
                <c:pt idx="691">
                  <c:v>66.359550632965266</c:v>
                </c:pt>
                <c:pt idx="692">
                  <c:v>54.968079534236828</c:v>
                </c:pt>
                <c:pt idx="693">
                  <c:v>43.553177564496757</c:v>
                </c:pt>
                <c:pt idx="694">
                  <c:v>32.115230215366473</c:v>
                </c:pt>
                <c:pt idx="695">
                  <c:v>20.654619566232427</c:v>
                </c:pt>
                <c:pt idx="696">
                  <c:v>9.1717242845266185</c:v>
                </c:pt>
                <c:pt idx="697">
                  <c:v>-2.3330803731930203</c:v>
                </c:pt>
                <c:pt idx="698">
                  <c:v>-2.3445960498271026</c:v>
                </c:pt>
                <c:pt idx="699">
                  <c:v>-2.3561117478134586</c:v>
                </c:pt>
                <c:pt idx="700">
                  <c:v>-2.3676274671517223</c:v>
                </c:pt>
                <c:pt idx="701">
                  <c:v>-2.3791432078415276</c:v>
                </c:pt>
                <c:pt idx="702">
                  <c:v>-2.3906589698825087</c:v>
                </c:pt>
                <c:pt idx="703">
                  <c:v>-2.4021747532742994</c:v>
                </c:pt>
                <c:pt idx="704">
                  <c:v>-2.4136905580165338</c:v>
                </c:pt>
                <c:pt idx="705">
                  <c:v>-2.4252063841088458</c:v>
                </c:pt>
                <c:pt idx="706">
                  <c:v>-2.4367222315508696</c:v>
                </c:pt>
                <c:pt idx="707">
                  <c:v>-2.4482381003422393</c:v>
                </c:pt>
                <c:pt idx="708">
                  <c:v>-2.4597539904825885</c:v>
                </c:pt>
                <c:pt idx="709">
                  <c:v>-2.4712699019715516</c:v>
                </c:pt>
                <c:pt idx="710">
                  <c:v>-2.4827858348087624</c:v>
                </c:pt>
                <c:pt idx="711">
                  <c:v>-2.4943017889938552</c:v>
                </c:pt>
                <c:pt idx="712">
                  <c:v>-2.5058177645264639</c:v>
                </c:pt>
                <c:pt idx="713">
                  <c:v>-2.5173337614062223</c:v>
                </c:pt>
                <c:pt idx="714">
                  <c:v>-2.5288497796327647</c:v>
                </c:pt>
                <c:pt idx="715">
                  <c:v>-2.540365819205725</c:v>
                </c:pt>
                <c:pt idx="716">
                  <c:v>-2.5518818801247374</c:v>
                </c:pt>
                <c:pt idx="717">
                  <c:v>-2.5633979623894358</c:v>
                </c:pt>
                <c:pt idx="718">
                  <c:v>-2.5749140659994545</c:v>
                </c:pt>
                <c:pt idx="719">
                  <c:v>-2.5864301909544274</c:v>
                </c:pt>
                <c:pt idx="720">
                  <c:v>-2.5979463372539886</c:v>
                </c:pt>
                <c:pt idx="721">
                  <c:v>-2.6094625048977722</c:v>
                </c:pt>
                <c:pt idx="722">
                  <c:v>-2.6209786938854123</c:v>
                </c:pt>
                <c:pt idx="723">
                  <c:v>-2.6324949042165429</c:v>
                </c:pt>
                <c:pt idx="724">
                  <c:v>-2.6440111358907981</c:v>
                </c:pt>
                <c:pt idx="725">
                  <c:v>-2.6555273889078119</c:v>
                </c:pt>
                <c:pt idx="726">
                  <c:v>-2.6670436632672185</c:v>
                </c:pt>
                <c:pt idx="727">
                  <c:v>-2.678559958968652</c:v>
                </c:pt>
                <c:pt idx="728">
                  <c:v>-2.6900762760117463</c:v>
                </c:pt>
                <c:pt idx="729">
                  <c:v>-2.7015926143961355</c:v>
                </c:pt>
                <c:pt idx="730">
                  <c:v>-2.7131089741214538</c:v>
                </c:pt>
                <c:pt idx="731">
                  <c:v>-2.7246253551873356</c:v>
                </c:pt>
                <c:pt idx="732">
                  <c:v>-2.7361417575934146</c:v>
                </c:pt>
                <c:pt idx="733">
                  <c:v>-2.7476581813393248</c:v>
                </c:pt>
                <c:pt idx="734">
                  <c:v>-2.7591746264247008</c:v>
                </c:pt>
                <c:pt idx="735">
                  <c:v>-2.7706910928491761</c:v>
                </c:pt>
                <c:pt idx="736">
                  <c:v>-2.7822075806123854</c:v>
                </c:pt>
                <c:pt idx="737">
                  <c:v>-2.7937240897139626</c:v>
                </c:pt>
                <c:pt idx="738">
                  <c:v>-2.8052406201535418</c:v>
                </c:pt>
                <c:pt idx="739">
                  <c:v>-2.8167571719307571</c:v>
                </c:pt>
                <c:pt idx="740">
                  <c:v>-2.8282737450452426</c:v>
                </c:pt>
                <c:pt idx="741">
                  <c:v>-2.8397903394966324</c:v>
                </c:pt>
                <c:pt idx="742">
                  <c:v>-2.8513069552845609</c:v>
                </c:pt>
                <c:pt idx="743">
                  <c:v>-2.8628235924086622</c:v>
                </c:pt>
                <c:pt idx="744">
                  <c:v>-2.87434025086857</c:v>
                </c:pt>
                <c:pt idx="745">
                  <c:v>-2.8858569306639188</c:v>
                </c:pt>
                <c:pt idx="746">
                  <c:v>-2.897373631794343</c:v>
                </c:pt>
                <c:pt idx="747">
                  <c:v>-2.9088903542594764</c:v>
                </c:pt>
                <c:pt idx="748">
                  <c:v>-2.9204070980589534</c:v>
                </c:pt>
                <c:pt idx="749">
                  <c:v>-2.9319238631924076</c:v>
                </c:pt>
                <c:pt idx="750">
                  <c:v>-2.9434406496594736</c:v>
                </c:pt>
                <c:pt idx="751">
                  <c:v>-2.9549574574597854</c:v>
                </c:pt>
                <c:pt idx="752">
                  <c:v>-2.9664742865929776</c:v>
                </c:pt>
                <c:pt idx="753">
                  <c:v>-2.9779911370586842</c:v>
                </c:pt>
                <c:pt idx="754">
                  <c:v>-2.9895080088565389</c:v>
                </c:pt>
                <c:pt idx="755">
                  <c:v>-3.0010249019861766</c:v>
                </c:pt>
                <c:pt idx="756">
                  <c:v>-3.0125418164472308</c:v>
                </c:pt>
                <c:pt idx="757">
                  <c:v>-3.0240587522393363</c:v>
                </c:pt>
                <c:pt idx="758">
                  <c:v>-3.035575709362127</c:v>
                </c:pt>
                <c:pt idx="759">
                  <c:v>-3.0470926878152369</c:v>
                </c:pt>
                <c:pt idx="760">
                  <c:v>-3.0586096875983002</c:v>
                </c:pt>
                <c:pt idx="761">
                  <c:v>-3.0701267087109514</c:v>
                </c:pt>
                <c:pt idx="762">
                  <c:v>-3.0816437511528245</c:v>
                </c:pt>
                <c:pt idx="763">
                  <c:v>-3.0931608149235541</c:v>
                </c:pt>
                <c:pt idx="764">
                  <c:v>-3.1046779000227738</c:v>
                </c:pt>
                <c:pt idx="765">
                  <c:v>-3.116195006450118</c:v>
                </c:pt>
                <c:pt idx="766">
                  <c:v>-3.1277121342052214</c:v>
                </c:pt>
                <c:pt idx="767">
                  <c:v>-3.139229283287718</c:v>
                </c:pt>
                <c:pt idx="768">
                  <c:v>-3.1507464536972418</c:v>
                </c:pt>
                <c:pt idx="769">
                  <c:v>-3.162263645433427</c:v>
                </c:pt>
                <c:pt idx="770">
                  <c:v>-3.173780858495908</c:v>
                </c:pt>
                <c:pt idx="771">
                  <c:v>-3.1852980928843189</c:v>
                </c:pt>
                <c:pt idx="772">
                  <c:v>-3.1968153485982942</c:v>
                </c:pt>
                <c:pt idx="773">
                  <c:v>-3.2083326256374676</c:v>
                </c:pt>
                <c:pt idx="774">
                  <c:v>-3.219849924001474</c:v>
                </c:pt>
                <c:pt idx="775">
                  <c:v>-3.2313672436899474</c:v>
                </c:pt>
                <c:pt idx="776">
                  <c:v>-3.2428845847025221</c:v>
                </c:pt>
                <c:pt idx="777">
                  <c:v>-3.2544019470388319</c:v>
                </c:pt>
                <c:pt idx="778">
                  <c:v>-3.2659193306985115</c:v>
                </c:pt>
                <c:pt idx="779">
                  <c:v>-3.2774367356811953</c:v>
                </c:pt>
                <c:pt idx="780">
                  <c:v>-3.288954161986517</c:v>
                </c:pt>
                <c:pt idx="781">
                  <c:v>-3.3004716096141116</c:v>
                </c:pt>
                <c:pt idx="782">
                  <c:v>-3.3119890785636126</c:v>
                </c:pt>
                <c:pt idx="783">
                  <c:v>-3.323506568834655</c:v>
                </c:pt>
                <c:pt idx="784">
                  <c:v>-3.3350240804268725</c:v>
                </c:pt>
                <c:pt idx="785">
                  <c:v>-3.3465416133398995</c:v>
                </c:pt>
                <c:pt idx="786">
                  <c:v>-3.3580591675733706</c:v>
                </c:pt>
                <c:pt idx="787">
                  <c:v>-3.3695767431269199</c:v>
                </c:pt>
                <c:pt idx="788">
                  <c:v>-3.3810943400001818</c:v>
                </c:pt>
                <c:pt idx="789">
                  <c:v>-3.3926119581927905</c:v>
                </c:pt>
                <c:pt idx="790">
                  <c:v>-3.4041295977043804</c:v>
                </c:pt>
                <c:pt idx="791">
                  <c:v>-3.4156472585345856</c:v>
                </c:pt>
                <c:pt idx="792">
                  <c:v>-3.4271649406830402</c:v>
                </c:pt>
                <c:pt idx="793">
                  <c:v>-3.4386826441493792</c:v>
                </c:pt>
                <c:pt idx="794">
                  <c:v>-3.4502003689332361</c:v>
                </c:pt>
                <c:pt idx="795">
                  <c:v>-3.461718115034246</c:v>
                </c:pt>
                <c:pt idx="796">
                  <c:v>-3.4732358824520428</c:v>
                </c:pt>
                <c:pt idx="797">
                  <c:v>-3.4847536711862608</c:v>
                </c:pt>
                <c:pt idx="798">
                  <c:v>-3.4962714812365343</c:v>
                </c:pt>
                <c:pt idx="799">
                  <c:v>-3.5077893126024979</c:v>
                </c:pt>
                <c:pt idx="800">
                  <c:v>-3.5193071652837857</c:v>
                </c:pt>
                <c:pt idx="801">
                  <c:v>-3.5308250392800322</c:v>
                </c:pt>
                <c:pt idx="802">
                  <c:v>-3.5423429345908715</c:v>
                </c:pt>
                <c:pt idx="803">
                  <c:v>-3.553860851215938</c:v>
                </c:pt>
                <c:pt idx="804">
                  <c:v>-3.5653787891548663</c:v>
                </c:pt>
                <c:pt idx="805">
                  <c:v>-3.5768967484072904</c:v>
                </c:pt>
                <c:pt idx="806">
                  <c:v>-3.588414728972845</c:v>
                </c:pt>
                <c:pt idx="807">
                  <c:v>-3.5999327308511644</c:v>
                </c:pt>
                <c:pt idx="808">
                  <c:v>-3.6114507540418828</c:v>
                </c:pt>
                <c:pt idx="809">
                  <c:v>-3.6229687985446346</c:v>
                </c:pt>
                <c:pt idx="810">
                  <c:v>-3.634486864359054</c:v>
                </c:pt>
                <c:pt idx="811">
                  <c:v>-3.6460049514847754</c:v>
                </c:pt>
                <c:pt idx="812">
                  <c:v>-3.6575230599214335</c:v>
                </c:pt>
                <c:pt idx="813">
                  <c:v>-3.6690411896686626</c:v>
                </c:pt>
                <c:pt idx="814">
                  <c:v>-3.6805593407260968</c:v>
                </c:pt>
                <c:pt idx="815">
                  <c:v>-3.6920775130933707</c:v>
                </c:pt>
                <c:pt idx="816">
                  <c:v>-3.7035957067701188</c:v>
                </c:pt>
                <c:pt idx="817">
                  <c:v>-3.7151139217559752</c:v>
                </c:pt>
                <c:pt idx="818">
                  <c:v>-3.7266321580505744</c:v>
                </c:pt>
                <c:pt idx="819">
                  <c:v>-3.7381504156535508</c:v>
                </c:pt>
                <c:pt idx="820">
                  <c:v>-3.749668694564539</c:v>
                </c:pt>
                <c:pt idx="821">
                  <c:v>-3.7611869947831731</c:v>
                </c:pt>
                <c:pt idx="822">
                  <c:v>-3.7727053163090876</c:v>
                </c:pt>
                <c:pt idx="823">
                  <c:v>-3.7842236591419169</c:v>
                </c:pt>
                <c:pt idx="824">
                  <c:v>-3.7957420232812957</c:v>
                </c:pt>
                <c:pt idx="825">
                  <c:v>-3.807260408726858</c:v>
                </c:pt>
                <c:pt idx="826">
                  <c:v>-3.8187788154782383</c:v>
                </c:pt>
                <c:pt idx="827">
                  <c:v>-3.8302972435350711</c:v>
                </c:pt>
                <c:pt idx="828">
                  <c:v>-3.8418156928969909</c:v>
                </c:pt>
                <c:pt idx="829">
                  <c:v>-3.8533341635636322</c:v>
                </c:pt>
                <c:pt idx="830">
                  <c:v>-3.8648526555346292</c:v>
                </c:pt>
                <c:pt idx="831">
                  <c:v>-3.8763711688096167</c:v>
                </c:pt>
                <c:pt idx="832">
                  <c:v>-3.8878897033882289</c:v>
                </c:pt>
                <c:pt idx="833">
                  <c:v>-3.8994082592701003</c:v>
                </c:pt>
                <c:pt idx="834">
                  <c:v>-3.9109268364548648</c:v>
                </c:pt>
                <c:pt idx="835">
                  <c:v>-3.9224454349421576</c:v>
                </c:pt>
                <c:pt idx="836">
                  <c:v>-3.933964054731613</c:v>
                </c:pt>
                <c:pt idx="837">
                  <c:v>-3.9454826958228653</c:v>
                </c:pt>
                <c:pt idx="838">
                  <c:v>-3.9570013582155488</c:v>
                </c:pt>
                <c:pt idx="839">
                  <c:v>-3.9685200419092981</c:v>
                </c:pt>
                <c:pt idx="840">
                  <c:v>-3.9800387469037477</c:v>
                </c:pt>
                <c:pt idx="841">
                  <c:v>-3.9915574731985322</c:v>
                </c:pt>
                <c:pt idx="842">
                  <c:v>-4.003076220793286</c:v>
                </c:pt>
                <c:pt idx="843">
                  <c:v>-4.0145949896876436</c:v>
                </c:pt>
                <c:pt idx="844">
                  <c:v>-4.0261137798812392</c:v>
                </c:pt>
                <c:pt idx="845">
                  <c:v>-4.0376325913737077</c:v>
                </c:pt>
                <c:pt idx="846">
                  <c:v>-4.0491514241646831</c:v>
                </c:pt>
                <c:pt idx="847">
                  <c:v>-4.0606702782538004</c:v>
                </c:pt>
                <c:pt idx="848">
                  <c:v>-4.0721891536406938</c:v>
                </c:pt>
                <c:pt idx="849">
                  <c:v>-4.0837080503249981</c:v>
                </c:pt>
                <c:pt idx="850">
                  <c:v>-4.0952269683063474</c:v>
                </c:pt>
                <c:pt idx="851">
                  <c:v>-4.1067459075843766</c:v>
                </c:pt>
                <c:pt idx="852">
                  <c:v>-4.1182648681587199</c:v>
                </c:pt>
                <c:pt idx="853">
                  <c:v>-4.1297838500290123</c:v>
                </c:pt>
                <c:pt idx="854">
                  <c:v>-4.1413028531948877</c:v>
                </c:pt>
                <c:pt idx="855">
                  <c:v>-4.1528218776559811</c:v>
                </c:pt>
                <c:pt idx="856">
                  <c:v>-4.1643409234119266</c:v>
                </c:pt>
                <c:pt idx="857">
                  <c:v>-4.1758599904623592</c:v>
                </c:pt>
                <c:pt idx="858">
                  <c:v>-4.187379078806913</c:v>
                </c:pt>
                <c:pt idx="859">
                  <c:v>-4.1988981884452219</c:v>
                </c:pt>
                <c:pt idx="860">
                  <c:v>-4.2104173193769219</c:v>
                </c:pt>
                <c:pt idx="861">
                  <c:v>-4.2219364716016461</c:v>
                </c:pt>
                <c:pt idx="862">
                  <c:v>-4.2334556451190304</c:v>
                </c:pt>
                <c:pt idx="863">
                  <c:v>-4.2449748399287088</c:v>
                </c:pt>
                <c:pt idx="864">
                  <c:v>-4.2564940560303155</c:v>
                </c:pt>
                <c:pt idx="865">
                  <c:v>-4.2680132934234853</c:v>
                </c:pt>
                <c:pt idx="866">
                  <c:v>-4.2795325521078524</c:v>
                </c:pt>
                <c:pt idx="867">
                  <c:v>-4.2910518320830517</c:v>
                </c:pt>
                <c:pt idx="868">
                  <c:v>-4.3025711333487182</c:v>
                </c:pt>
                <c:pt idx="869">
                  <c:v>-4.3140904559044859</c:v>
                </c:pt>
                <c:pt idx="870">
                  <c:v>-4.3256097997499898</c:v>
                </c:pt>
                <c:pt idx="871">
                  <c:v>-4.337129164884864</c:v>
                </c:pt>
                <c:pt idx="872">
                  <c:v>-4.3486485513087434</c:v>
                </c:pt>
                <c:pt idx="873">
                  <c:v>-4.3601679590212621</c:v>
                </c:pt>
                <c:pt idx="874">
                  <c:v>-4.371687388022055</c:v>
                </c:pt>
                <c:pt idx="875">
                  <c:v>-4.3832068383107572</c:v>
                </c:pt>
                <c:pt idx="876">
                  <c:v>-4.3947263098870026</c:v>
                </c:pt>
                <c:pt idx="877">
                  <c:v>-4.4062458027504263</c:v>
                </c:pt>
                <c:pt idx="878">
                  <c:v>-4.4177653169006623</c:v>
                </c:pt>
                <c:pt idx="879">
                  <c:v>-4.4292848523373456</c:v>
                </c:pt>
                <c:pt idx="880">
                  <c:v>-4.4408044090601102</c:v>
                </c:pt>
                <c:pt idx="881">
                  <c:v>-4.4523239870685911</c:v>
                </c:pt>
                <c:pt idx="882">
                  <c:v>-4.4638435863624233</c:v>
                </c:pt>
                <c:pt idx="883">
                  <c:v>-4.4753632069412408</c:v>
                </c:pt>
                <c:pt idx="884">
                  <c:v>-4.4868828488046786</c:v>
                </c:pt>
                <c:pt idx="885">
                  <c:v>-4.4984025119523716</c:v>
                </c:pt>
                <c:pt idx="886">
                  <c:v>-4.509922196383954</c:v>
                </c:pt>
                <c:pt idx="887">
                  <c:v>-4.5214419020990606</c:v>
                </c:pt>
                <c:pt idx="888">
                  <c:v>-4.5329616290973256</c:v>
                </c:pt>
                <c:pt idx="889">
                  <c:v>-4.5444813773783839</c:v>
                </c:pt>
                <c:pt idx="890">
                  <c:v>-4.5560011469418704</c:v>
                </c:pt>
                <c:pt idx="891">
                  <c:v>-4.5675209377874193</c:v>
                </c:pt>
                <c:pt idx="892">
                  <c:v>-4.5790407499146655</c:v>
                </c:pt>
                <c:pt idx="893">
                  <c:v>-4.5905605833232439</c:v>
                </c:pt>
                <c:pt idx="894">
                  <c:v>-4.6020804380127887</c:v>
                </c:pt>
                <c:pt idx="895">
                  <c:v>-4.6136003139829347</c:v>
                </c:pt>
                <c:pt idx="896">
                  <c:v>-4.625120211233317</c:v>
                </c:pt>
                <c:pt idx="897">
                  <c:v>-4.6366401297635695</c:v>
                </c:pt>
                <c:pt idx="898">
                  <c:v>-4.6481600695733274</c:v>
                </c:pt>
                <c:pt idx="899">
                  <c:v>-4.6596800306622246</c:v>
                </c:pt>
                <c:pt idx="900">
                  <c:v>-4.671200013029897</c:v>
                </c:pt>
                <c:pt idx="901">
                  <c:v>-4.6827200166759786</c:v>
                </c:pt>
                <c:pt idx="902">
                  <c:v>-4.6942400416001036</c:v>
                </c:pt>
                <c:pt idx="903">
                  <c:v>-4.7057600878019077</c:v>
                </c:pt>
                <c:pt idx="904">
                  <c:v>-4.7172801552810251</c:v>
                </c:pt>
                <c:pt idx="905">
                  <c:v>-4.7288002440370898</c:v>
                </c:pt>
                <c:pt idx="906">
                  <c:v>-4.7403203540697376</c:v>
                </c:pt>
                <c:pt idx="907">
                  <c:v>-4.7518404853786027</c:v>
                </c:pt>
                <c:pt idx="908">
                  <c:v>-4.7633606379633191</c:v>
                </c:pt>
                <c:pt idx="909">
                  <c:v>-4.7748808118235226</c:v>
                </c:pt>
                <c:pt idx="910">
                  <c:v>-4.7864010069588474</c:v>
                </c:pt>
                <c:pt idx="911">
                  <c:v>-4.7979212233689283</c:v>
                </c:pt>
                <c:pt idx="912">
                  <c:v>-4.8094414610534004</c:v>
                </c:pt>
                <c:pt idx="913">
                  <c:v>-4.8209617200118977</c:v>
                </c:pt>
                <c:pt idx="914">
                  <c:v>-4.8324820002440552</c:v>
                </c:pt>
                <c:pt idx="915">
                  <c:v>-4.8440023017495077</c:v>
                </c:pt>
                <c:pt idx="916">
                  <c:v>-4.8555226245278904</c:v>
                </c:pt>
                <c:pt idx="917">
                  <c:v>-4.8670429685788372</c:v>
                </c:pt>
                <c:pt idx="918">
                  <c:v>-4.8785633339019832</c:v>
                </c:pt>
                <c:pt idx="919">
                  <c:v>-4.8900837204969632</c:v>
                </c:pt>
                <c:pt idx="920">
                  <c:v>-4.9016041283634113</c:v>
                </c:pt>
                <c:pt idx="921">
                  <c:v>-4.9131245575009634</c:v>
                </c:pt>
                <c:pt idx="922">
                  <c:v>-4.9246450079092536</c:v>
                </c:pt>
                <c:pt idx="923">
                  <c:v>-4.936165479587916</c:v>
                </c:pt>
                <c:pt idx="924">
                  <c:v>-4.9476859725365863</c:v>
                </c:pt>
                <c:pt idx="925">
                  <c:v>-4.9592064867548986</c:v>
                </c:pt>
                <c:pt idx="926">
                  <c:v>-4.970727022242488</c:v>
                </c:pt>
                <c:pt idx="927">
                  <c:v>-4.9822475789989893</c:v>
                </c:pt>
                <c:pt idx="928">
                  <c:v>-4.9937681570240375</c:v>
                </c:pt>
                <c:pt idx="929">
                  <c:v>-5.0052887563172668</c:v>
                </c:pt>
                <c:pt idx="930">
                  <c:v>-5.0168093768783129</c:v>
                </c:pt>
                <c:pt idx="931">
                  <c:v>-5.0283300187068098</c:v>
                </c:pt>
                <c:pt idx="932">
                  <c:v>-5.0398506818023927</c:v>
                </c:pt>
                <c:pt idx="933">
                  <c:v>-5.0513713661646955</c:v>
                </c:pt>
                <c:pt idx="934">
                  <c:v>-5.0628920717933541</c:v>
                </c:pt>
                <c:pt idx="935">
                  <c:v>-5.0744127986880025</c:v>
                </c:pt>
                <c:pt idx="936">
                  <c:v>-5.0859335468482758</c:v>
                </c:pt>
                <c:pt idx="937">
                  <c:v>-5.0974543162738088</c:v>
                </c:pt>
                <c:pt idx="938">
                  <c:v>-5.1089751069642357</c:v>
                </c:pt>
                <c:pt idx="939">
                  <c:v>-5.1204959189191923</c:v>
                </c:pt>
                <c:pt idx="940">
                  <c:v>-5.1320167521383127</c:v>
                </c:pt>
                <c:pt idx="941">
                  <c:v>-5.1435376066212317</c:v>
                </c:pt>
                <c:pt idx="942">
                  <c:v>-5.1550584823675845</c:v>
                </c:pt>
                <c:pt idx="943">
                  <c:v>-5.1665793793770058</c:v>
                </c:pt>
                <c:pt idx="944">
                  <c:v>-5.1781002976491308</c:v>
                </c:pt>
                <c:pt idx="945">
                  <c:v>-5.1896212371835935</c:v>
                </c:pt>
                <c:pt idx="946">
                  <c:v>-5.2011421979800296</c:v>
                </c:pt>
                <c:pt idx="947">
                  <c:v>-5.2126631800380734</c:v>
                </c:pt>
                <c:pt idx="948">
                  <c:v>-5.2241841833573597</c:v>
                </c:pt>
                <c:pt idx="949">
                  <c:v>-5.2357052079375235</c:v>
                </c:pt>
                <c:pt idx="950">
                  <c:v>-5.2472262537781997</c:v>
                </c:pt>
                <c:pt idx="951">
                  <c:v>-5.2587473208790234</c:v>
                </c:pt>
                <c:pt idx="952">
                  <c:v>-5.2702684092396286</c:v>
                </c:pt>
                <c:pt idx="953">
                  <c:v>-5.2817895188596502</c:v>
                </c:pt>
                <c:pt idx="954">
                  <c:v>-5.2933106497387241</c:v>
                </c:pt>
                <c:pt idx="955">
                  <c:v>-5.3048318018764844</c:v>
                </c:pt>
                <c:pt idx="956">
                  <c:v>-5.316352975272566</c:v>
                </c:pt>
                <c:pt idx="957">
                  <c:v>-5.3278741699266039</c:v>
                </c:pt>
                <c:pt idx="958">
                  <c:v>-5.339395385838233</c:v>
                </c:pt>
                <c:pt idx="959">
                  <c:v>-5.3509166230070884</c:v>
                </c:pt>
                <c:pt idx="960">
                  <c:v>-5.362437881432804</c:v>
                </c:pt>
                <c:pt idx="961">
                  <c:v>-5.3739591611150157</c:v>
                </c:pt>
                <c:pt idx="962">
                  <c:v>-5.3854804620533576</c:v>
                </c:pt>
                <c:pt idx="963">
                  <c:v>-5.3970017842474656</c:v>
                </c:pt>
                <c:pt idx="964">
                  <c:v>-5.4085231276969736</c:v>
                </c:pt>
                <c:pt idx="965">
                  <c:v>-5.4200444924015168</c:v>
                </c:pt>
                <c:pt idx="966">
                  <c:v>-5.4315658783607299</c:v>
                </c:pt>
                <c:pt idx="967">
                  <c:v>-5.443087285574248</c:v>
                </c:pt>
                <c:pt idx="968">
                  <c:v>-5.4546087140417061</c:v>
                </c:pt>
                <c:pt idx="969">
                  <c:v>-5.4661301637627391</c:v>
                </c:pt>
                <c:pt idx="970">
                  <c:v>-5.4776516347369819</c:v>
                </c:pt>
                <c:pt idx="971">
                  <c:v>-5.4891731269640696</c:v>
                </c:pt>
                <c:pt idx="972">
                  <c:v>-5.500694640443637</c:v>
                </c:pt>
                <c:pt idx="973">
                  <c:v>-5.5122161751753183</c:v>
                </c:pt>
                <c:pt idx="974">
                  <c:v>-5.5237377311587492</c:v>
                </c:pt>
                <c:pt idx="975">
                  <c:v>-5.5352593083935639</c:v>
                </c:pt>
                <c:pt idx="976">
                  <c:v>-5.5467809068793983</c:v>
                </c:pt>
                <c:pt idx="977">
                  <c:v>-5.5583025266158872</c:v>
                </c:pt>
                <c:pt idx="978">
                  <c:v>-5.5698241676026647</c:v>
                </c:pt>
                <c:pt idx="979">
                  <c:v>-5.5813458298393668</c:v>
                </c:pt>
                <c:pt idx="980">
                  <c:v>-5.5928675133256274</c:v>
                </c:pt>
                <c:pt idx="981">
                  <c:v>-5.6043892180610824</c:v>
                </c:pt>
                <c:pt idx="982">
                  <c:v>-5.6159109440453658</c:v>
                </c:pt>
                <c:pt idx="983">
                  <c:v>-5.6274326912781127</c:v>
                </c:pt>
                <c:pt idx="984">
                  <c:v>-5.6389544597589589</c:v>
                </c:pt>
                <c:pt idx="985">
                  <c:v>-5.6504762494875385</c:v>
                </c:pt>
                <c:pt idx="986">
                  <c:v>-5.6619980604634872</c:v>
                </c:pt>
                <c:pt idx="987">
                  <c:v>-5.6735198926864392</c:v>
                </c:pt>
                <c:pt idx="988">
                  <c:v>-5.6850417461560294</c:v>
                </c:pt>
                <c:pt idx="989">
                  <c:v>-5.6965636208718937</c:v>
                </c:pt>
                <c:pt idx="990">
                  <c:v>-5.7080855168336662</c:v>
                </c:pt>
                <c:pt idx="991">
                  <c:v>-5.7196074340409826</c:v>
                </c:pt>
                <c:pt idx="992">
                  <c:v>-5.7311293724934771</c:v>
                </c:pt>
                <c:pt idx="993">
                  <c:v>-5.7426513321907855</c:v>
                </c:pt>
                <c:pt idx="994">
                  <c:v>-5.7541733131325419</c:v>
                </c:pt>
                <c:pt idx="995">
                  <c:v>-5.7656953153183821</c:v>
                </c:pt>
                <c:pt idx="996">
                  <c:v>-5.7772173387479411</c:v>
                </c:pt>
                <c:pt idx="997">
                  <c:v>-5.7887393834208529</c:v>
                </c:pt>
                <c:pt idx="998">
                  <c:v>-5.8002614493367535</c:v>
                </c:pt>
                <c:pt idx="999">
                  <c:v>-5.8117835364952777</c:v>
                </c:pt>
                <c:pt idx="1000">
                  <c:v>-5.8233056448960596</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Calculs!$K$4:$K$1004</c:f>
              <c:numCache>
                <c:formatCode>0.00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1259.1800434899233</c:v>
                </c:pt>
                <c:pt idx="524">
                  <c:v>1258.5704296553056</c:v>
                </c:pt>
                <c:pt idx="525">
                  <c:v>1257.8634977262079</c:v>
                </c:pt>
                <c:pt idx="526">
                  <c:v>1257.0593805478532</c:v>
                </c:pt>
                <c:pt idx="527">
                  <c:v>1256.1582144088356</c:v>
                </c:pt>
                <c:pt idx="528">
                  <c:v>1255.1601394878817</c:v>
                </c:pt>
                <c:pt idx="529">
                  <c:v>1254.0653002709803</c:v>
                </c:pt>
                <c:pt idx="530">
                  <c:v>1252.8738459380634</c:v>
                </c:pt>
                <c:pt idx="531">
                  <c:v>1251.5859307189362</c:v>
                </c:pt>
                <c:pt idx="532">
                  <c:v>1250.2017142186194</c:v>
                </c:pt>
                <c:pt idx="533">
                  <c:v>1248.721361712654</c:v>
                </c:pt>
                <c:pt idx="534">
                  <c:v>1247.1450444132454</c:v>
                </c:pt>
                <c:pt idx="535">
                  <c:v>1245.4729397073688</c:v>
                </c:pt>
                <c:pt idx="536">
                  <c:v>1243.7052313681459</c:v>
                </c:pt>
                <c:pt idx="537">
                  <c:v>1241.8421097409237</c:v>
                </c:pt>
                <c:pt idx="538">
                  <c:v>1239.8837719055634</c:v>
                </c:pt>
                <c:pt idx="539">
                  <c:v>1237.8304218164699</c:v>
                </c:pt>
                <c:pt idx="540">
                  <c:v>1235.682270421891</c:v>
                </c:pt>
                <c:pt idx="541">
                  <c:v>1233.4395357639783</c:v>
                </c:pt>
                <c:pt idx="542">
                  <c:v>1231.1024430610505</c:v>
                </c:pt>
                <c:pt idx="543">
                  <c:v>1228.6712247734274</c:v>
                </c:pt>
                <c:pt idx="544">
                  <c:v>1226.146120654128</c:v>
                </c:pt>
                <c:pt idx="545">
                  <c:v>1223.5273777856401</c:v>
                </c:pt>
                <c:pt idx="546">
                  <c:v>1220.815250603885</c:v>
                </c:pt>
                <c:pt idx="547">
                  <c:v>1218.0100009104158</c:v>
                </c:pt>
                <c:pt idx="548">
                  <c:v>1215.1118978738029</c:v>
                </c:pt>
                <c:pt idx="549">
                  <c:v>1212.1212180210857</c:v>
                </c:pt>
                <c:pt idx="550">
                  <c:v>1209.0382452200886</c:v>
                </c:pt>
                <c:pt idx="551">
                  <c:v>1205.8632706533347</c:v>
                </c:pt>
                <c:pt idx="552">
                  <c:v>1202.596592784224</c:v>
                </c:pt>
                <c:pt idx="553">
                  <c:v>1199.2385173160824</c:v>
                </c:pt>
                <c:pt idx="554">
                  <c:v>1195.7893571446364</c:v>
                </c:pt>
                <c:pt idx="555">
                  <c:v>1192.2494323044143</c:v>
                </c:pt>
                <c:pt idx="556">
                  <c:v>1188.6190699095368</c:v>
                </c:pt>
                <c:pt idx="557">
                  <c:v>1184.8986040893101</c:v>
                </c:pt>
                <c:pt idx="558">
                  <c:v>1181.0883759190092</c:v>
                </c:pt>
                <c:pt idx="559">
                  <c:v>1177.1887333461966</c:v>
                </c:pt>
                <c:pt idx="560">
                  <c:v>1173.2000311128986</c:v>
                </c:pt>
                <c:pt idx="561">
                  <c:v>1169.1226306739316</c:v>
                </c:pt>
                <c:pt idx="562">
                  <c:v>1164.9569001116502</c:v>
                </c:pt>
                <c:pt idx="563">
                  <c:v>1160.7032140473652</c:v>
                </c:pt>
                <c:pt idx="564">
                  <c:v>1156.3619535496621</c:v>
                </c:pt>
                <c:pt idx="565">
                  <c:v>1151.9335060398339</c:v>
                </c:pt>
                <c:pt idx="566">
                  <c:v>1147.4182651946278</c:v>
                </c:pt>
                <c:pt idx="567">
                  <c:v>1142.816630846489</c:v>
                </c:pt>
                <c:pt idx="568">
                  <c:v>1138.1290088814767</c:v>
                </c:pt>
                <c:pt idx="569">
                  <c:v>1133.3558111350139</c:v>
                </c:pt>
                <c:pt idx="570">
                  <c:v>1128.4974552856238</c:v>
                </c:pt>
                <c:pt idx="571">
                  <c:v>1123.5543647467975</c:v>
                </c:pt>
                <c:pt idx="572">
                  <c:v>1118.5269685571279</c:v>
                </c:pt>
                <c:pt idx="573">
                  <c:v>1113.4157012688406</c:v>
                </c:pt>
                <c:pt idx="574">
                  <c:v>1108.221002834845</c:v>
                </c:pt>
                <c:pt idx="575">
                  <c:v>1102.9433184944198</c:v>
                </c:pt>
                <c:pt idx="576">
                  <c:v>1097.5830986576495</c:v>
                </c:pt>
                <c:pt idx="577">
                  <c:v>1092.1407987887144</c:v>
                </c:pt>
                <c:pt idx="578">
                  <c:v>1086.6168792881404</c:v>
                </c:pt>
                <c:pt idx="579">
                  <c:v>1081.0118053741062</c:v>
                </c:pt>
                <c:pt idx="580">
                  <c:v>1075.3260469629033</c:v>
                </c:pt>
                <c:pt idx="581">
                  <c:v>1069.5600785486395</c:v>
                </c:pt>
                <c:pt idx="582">
                  <c:v>1063.714379082277</c:v>
                </c:pt>
                <c:pt idx="583">
                  <c:v>1057.7894318500894</c:v>
                </c:pt>
                <c:pt idx="584">
                  <c:v>1051.7857243516205</c:v>
                </c:pt>
                <c:pt idx="585">
                  <c:v>1045.7037481772265</c:v>
                </c:pt>
                <c:pt idx="586">
                  <c:v>1039.5439988852793</c:v>
                </c:pt>
                <c:pt idx="587">
                  <c:v>1033.3069758791062</c:v>
                </c:pt>
                <c:pt idx="588">
                  <c:v>1026.9931822837411</c:v>
                </c:pt>
                <c:pt idx="589">
                  <c:v>1020.6031248225584</c:v>
                </c:pt>
                <c:pt idx="590">
                  <c:v>1014.1373136938572</c:v>
                </c:pt>
                <c:pt idx="591">
                  <c:v>1007.5962624474682</c:v>
                </c:pt>
                <c:pt idx="592">
                  <c:v>1000.9804878614447</c:v>
                </c:pt>
                <c:pt idx="593">
                  <c:v>994.29050981890418</c:v>
                </c:pt>
                <c:pt idx="594">
                  <c:v>987.52685118508384</c:v>
                </c:pt>
                <c:pt idx="595">
                  <c:v>980.6900376846678</c:v>
                </c:pt>
                <c:pt idx="596">
                  <c:v>973.7805977794485</c:v>
                </c:pt>
                <c:pt idx="597">
                  <c:v>966.79906254637808</c:v>
                </c:pt>
                <c:pt idx="598">
                  <c:v>959.74596555606558</c:v>
                </c:pt>
                <c:pt idx="599">
                  <c:v>952.6218427517756</c:v>
                </c:pt>
                <c:pt idx="600">
                  <c:v>945.42723232898004</c:v>
                </c:pt>
                <c:pt idx="601">
                  <c:v>938.16267461551524</c:v>
                </c:pt>
                <c:pt idx="602">
                  <c:v>930.82871195239397</c:v>
                </c:pt>
                <c:pt idx="603">
                  <c:v>923.4258885753203</c:v>
                </c:pt>
                <c:pt idx="604">
                  <c:v>915.95475049695563</c:v>
                </c:pt>
                <c:pt idx="605">
                  <c:v>908.41584538997949</c:v>
                </c:pt>
                <c:pt idx="606">
                  <c:v>900.80972247099089</c:v>
                </c:pt>
                <c:pt idx="607">
                  <c:v>893.13693238529163</c:v>
                </c:pt>
                <c:pt idx="608">
                  <c:v>885.39802709259334</c:v>
                </c:pt>
                <c:pt idx="609">
                  <c:v>877.59355975368806</c:v>
                </c:pt>
                <c:pt idx="610">
                  <c:v>869.72408461811995</c:v>
                </c:pt>
                <c:pt idx="611">
                  <c:v>861.79015691289658</c:v>
                </c:pt>
                <c:pt idx="612">
                  <c:v>853.79233273227385</c:v>
                </c:pt>
                <c:pt idx="613">
                  <c:v>845.73116892864959</c:v>
                </c:pt>
                <c:pt idx="614">
                  <c:v>837.60722300459872</c:v>
                </c:pt>
                <c:pt idx="615">
                  <c:v>829.42105300608102</c:v>
                </c:pt>
                <c:pt idx="616">
                  <c:v>821.17321741685203</c:v>
                </c:pt>
                <c:pt idx="617">
                  <c:v>812.86427505410597</c:v>
                </c:pt>
                <c:pt idx="618">
                  <c:v>804.49478496537768</c:v>
                </c:pt>
                <c:pt idx="619">
                  <c:v>796.06530632673025</c:v>
                </c:pt>
                <c:pt idx="620">
                  <c:v>787.57639834225324</c:v>
                </c:pt>
                <c:pt idx="621">
                  <c:v>779.02862014489449</c:v>
                </c:pt>
                <c:pt idx="622">
                  <c:v>770.42253069864864</c:v>
                </c:pt>
                <c:pt idx="623">
                  <c:v>761.75868870212298</c:v>
                </c:pt>
                <c:pt idx="624">
                  <c:v>753.03765249350045</c:v>
                </c:pt>
                <c:pt idx="625">
                  <c:v>744.25997995691807</c:v>
                </c:pt>
                <c:pt idx="626">
                  <c:v>735.42622843027959</c:v>
                </c:pt>
                <c:pt idx="627">
                  <c:v>726.53695461451639</c:v>
                </c:pt>
                <c:pt idx="628">
                  <c:v>717.59271448431309</c:v>
                </c:pt>
                <c:pt idx="629">
                  <c:v>708.59406320031167</c:v>
                </c:pt>
                <c:pt idx="630">
                  <c:v>699.54155502280594</c:v>
                </c:pt>
                <c:pt idx="631">
                  <c:v>690.43574322693837</c:v>
                </c:pt>
                <c:pt idx="632">
                  <c:v>681.27718001940991</c:v>
                </c:pt>
                <c:pt idx="633">
                  <c:v>672.06641645671198</c:v>
                </c:pt>
                <c:pt idx="634">
                  <c:v>662.80400236488822</c:v>
                </c:pt>
                <c:pt idx="635">
                  <c:v>653.49048626083436</c:v>
                </c:pt>
                <c:pt idx="636">
                  <c:v>644.12641527514154</c:v>
                </c:pt>
                <c:pt idx="637">
                  <c:v>634.7123350764881</c:v>
                </c:pt>
                <c:pt idx="638">
                  <c:v>625.24878979758489</c:v>
                </c:pt>
                <c:pt idx="639">
                  <c:v>615.73632196267613</c:v>
                </c:pt>
                <c:pt idx="640">
                  <c:v>606.17547241659872</c:v>
                </c:pt>
                <c:pt idx="641">
                  <c:v>596.56678025540111</c:v>
                </c:pt>
                <c:pt idx="642">
                  <c:v>586.91078275852215</c:v>
                </c:pt>
                <c:pt idx="643">
                  <c:v>577.20801532252926</c:v>
                </c:pt>
                <c:pt idx="644">
                  <c:v>567.45901139641421</c:v>
                </c:pt>
                <c:pt idx="645">
                  <c:v>557.66430241844523</c:v>
                </c:pt>
                <c:pt idx="646">
                  <c:v>547.82441775457119</c:v>
                </c:pt>
                <c:pt idx="647">
                  <c:v>537.93988463837468</c:v>
                </c:pt>
                <c:pt idx="648">
                  <c:v>528.01122811256971</c:v>
                </c:pt>
                <c:pt idx="649">
                  <c:v>518.03897097203708</c:v>
                </c:pt>
                <c:pt idx="650">
                  <c:v>508.02363370839339</c:v>
                </c:pt>
                <c:pt idx="651">
                  <c:v>497.96573445608499</c:v>
                </c:pt>
                <c:pt idx="652">
                  <c:v>487.8657889400003</c:v>
                </c:pt>
                <c:pt idx="653">
                  <c:v>477.72431042459226</c:v>
                </c:pt>
                <c:pt idx="654">
                  <c:v>467.54180966450173</c:v>
                </c:pt>
                <c:pt idx="655">
                  <c:v>457.31879485667235</c:v>
                </c:pt>
                <c:pt idx="656">
                  <c:v>447.05577159394738</c:v>
                </c:pt>
                <c:pt idx="657">
                  <c:v>436.75324282013713</c:v>
                </c:pt>
                <c:pt idx="658">
                  <c:v>426.41170878654617</c:v>
                </c:pt>
                <c:pt idx="659">
                  <c:v>416.03166700994865</c:v>
                </c:pt>
                <c:pt idx="660">
                  <c:v>405.6136122319993</c:v>
                </c:pt>
                <c:pt idx="661">
                  <c:v>395.15803638006753</c:v>
                </c:pt>
                <c:pt idx="662">
                  <c:v>384.66542852948135</c:v>
                </c:pt>
                <c:pt idx="663">
                  <c:v>374.1362748671674</c:v>
                </c:pt>
                <c:pt idx="664">
                  <c:v>363.57105865667336</c:v>
                </c:pt>
                <c:pt idx="665">
                  <c:v>352.97026020455786</c:v>
                </c:pt>
                <c:pt idx="666">
                  <c:v>342.33435682813348</c:v>
                </c:pt>
                <c:pt idx="667">
                  <c:v>331.66382282454703</c:v>
                </c:pt>
                <c:pt idx="668">
                  <c:v>320.95912944118231</c:v>
                </c:pt>
                <c:pt idx="669">
                  <c:v>310.22074484736891</c:v>
                </c:pt>
                <c:pt idx="670">
                  <c:v>299.44913410738104</c:v>
                </c:pt>
                <c:pt idx="671">
                  <c:v>288.64475915471019</c:v>
                </c:pt>
                <c:pt idx="672">
                  <c:v>277.80807876759422</c:v>
                </c:pt>
                <c:pt idx="673">
                  <c:v>266.93954854578692</c:v>
                </c:pt>
                <c:pt idx="674">
                  <c:v>256.03962088854973</c:v>
                </c:pt>
                <c:pt idx="675">
                  <c:v>245.1087449738493</c:v>
                </c:pt>
                <c:pt idx="676">
                  <c:v>234.14736673874222</c:v>
                </c:pt>
                <c:pt idx="677">
                  <c:v>223.15592886093003</c:v>
                </c:pt>
                <c:pt idx="678">
                  <c:v>212.13487074146599</c:v>
                </c:pt>
                <c:pt idx="679">
                  <c:v>201.08462848859585</c:v>
                </c:pt>
                <c:pt idx="680">
                  <c:v>190.00563490271423</c:v>
                </c:pt>
                <c:pt idx="681">
                  <c:v>178.89831946241839</c:v>
                </c:pt>
                <c:pt idx="682">
                  <c:v>167.76310831164074</c:v>
                </c:pt>
                <c:pt idx="683">
                  <c:v>156.60042424784203</c:v>
                </c:pt>
                <c:pt idx="684">
                  <c:v>145.41068671124617</c:v>
                </c:pt>
                <c:pt idx="685">
                  <c:v>134.1943117750983</c:v>
                </c:pt>
                <c:pt idx="686">
                  <c:v>122.95171213692733</c:v>
                </c:pt>
                <c:pt idx="687">
                  <c:v>111.68329711079437</c:v>
                </c:pt>
                <c:pt idx="688">
                  <c:v>100.38947262050826</c:v>
                </c:pt>
                <c:pt idx="689">
                  <c:v>89.070641193789413</c:v>
                </c:pt>
                <c:pt idx="690">
                  <c:v>77.727201957363349</c:v>
                </c:pt>
                <c:pt idx="691">
                  <c:v>66.359550632965266</c:v>
                </c:pt>
                <c:pt idx="692">
                  <c:v>54.968079534236828</c:v>
                </c:pt>
                <c:pt idx="693">
                  <c:v>43.553177564496757</c:v>
                </c:pt>
                <c:pt idx="694">
                  <c:v>32.115230215366473</c:v>
                </c:pt>
                <c:pt idx="695">
                  <c:v>20.654619566232427</c:v>
                </c:pt>
                <c:pt idx="696">
                  <c:v>9.1717242845266185</c:v>
                </c:pt>
                <c:pt idx="697">
                  <c:v>-2.3330803731930203</c:v>
                </c:pt>
                <c:pt idx="698">
                  <c:v>-2.3445960498271026</c:v>
                </c:pt>
                <c:pt idx="699">
                  <c:v>-2.3561117478134586</c:v>
                </c:pt>
                <c:pt idx="700">
                  <c:v>-2.3676274671517223</c:v>
                </c:pt>
                <c:pt idx="701">
                  <c:v>-2.3791432078415276</c:v>
                </c:pt>
                <c:pt idx="702">
                  <c:v>-2.3906589698825087</c:v>
                </c:pt>
                <c:pt idx="703">
                  <c:v>-2.4021747532742994</c:v>
                </c:pt>
                <c:pt idx="704">
                  <c:v>-2.4136905580165338</c:v>
                </c:pt>
                <c:pt idx="705">
                  <c:v>-2.4252063841088458</c:v>
                </c:pt>
                <c:pt idx="706">
                  <c:v>-2.4367222315508696</c:v>
                </c:pt>
                <c:pt idx="707">
                  <c:v>-2.4482381003422393</c:v>
                </c:pt>
                <c:pt idx="708">
                  <c:v>-2.4597539904825885</c:v>
                </c:pt>
                <c:pt idx="709">
                  <c:v>-2.4712699019715516</c:v>
                </c:pt>
                <c:pt idx="710">
                  <c:v>-2.4827858348087624</c:v>
                </c:pt>
                <c:pt idx="711">
                  <c:v>-2.4943017889938552</c:v>
                </c:pt>
                <c:pt idx="712">
                  <c:v>-2.5058177645264639</c:v>
                </c:pt>
                <c:pt idx="713">
                  <c:v>-2.5173337614062223</c:v>
                </c:pt>
                <c:pt idx="714">
                  <c:v>-2.5288497796327647</c:v>
                </c:pt>
                <c:pt idx="715">
                  <c:v>-2.540365819205725</c:v>
                </c:pt>
                <c:pt idx="716">
                  <c:v>-2.5518818801247374</c:v>
                </c:pt>
                <c:pt idx="717">
                  <c:v>-2.5633979623894358</c:v>
                </c:pt>
                <c:pt idx="718">
                  <c:v>-2.5749140659994545</c:v>
                </c:pt>
                <c:pt idx="719">
                  <c:v>-2.5864301909544274</c:v>
                </c:pt>
                <c:pt idx="720">
                  <c:v>-2.5979463372539886</c:v>
                </c:pt>
                <c:pt idx="721">
                  <c:v>-2.6094625048977722</c:v>
                </c:pt>
                <c:pt idx="722">
                  <c:v>-2.6209786938854123</c:v>
                </c:pt>
                <c:pt idx="723">
                  <c:v>-2.6324949042165429</c:v>
                </c:pt>
                <c:pt idx="724">
                  <c:v>-2.6440111358907981</c:v>
                </c:pt>
                <c:pt idx="725">
                  <c:v>-2.6555273889078119</c:v>
                </c:pt>
                <c:pt idx="726">
                  <c:v>-2.6670436632672185</c:v>
                </c:pt>
                <c:pt idx="727">
                  <c:v>-2.678559958968652</c:v>
                </c:pt>
                <c:pt idx="728">
                  <c:v>-2.6900762760117463</c:v>
                </c:pt>
                <c:pt idx="729">
                  <c:v>-2.7015926143961355</c:v>
                </c:pt>
                <c:pt idx="730">
                  <c:v>-2.7131089741214538</c:v>
                </c:pt>
                <c:pt idx="731">
                  <c:v>-2.7246253551873356</c:v>
                </c:pt>
                <c:pt idx="732">
                  <c:v>-2.7361417575934146</c:v>
                </c:pt>
                <c:pt idx="733">
                  <c:v>-2.7476581813393248</c:v>
                </c:pt>
                <c:pt idx="734">
                  <c:v>-2.7591746264247008</c:v>
                </c:pt>
                <c:pt idx="735">
                  <c:v>-2.7706910928491761</c:v>
                </c:pt>
                <c:pt idx="736">
                  <c:v>-2.7822075806123854</c:v>
                </c:pt>
                <c:pt idx="737">
                  <c:v>-2.7937240897139626</c:v>
                </c:pt>
                <c:pt idx="738">
                  <c:v>-2.8052406201535418</c:v>
                </c:pt>
                <c:pt idx="739">
                  <c:v>-2.8167571719307571</c:v>
                </c:pt>
                <c:pt idx="740">
                  <c:v>-2.8282737450452426</c:v>
                </c:pt>
                <c:pt idx="741">
                  <c:v>-2.8397903394966324</c:v>
                </c:pt>
                <c:pt idx="742">
                  <c:v>-2.8513069552845609</c:v>
                </c:pt>
                <c:pt idx="743">
                  <c:v>-2.8628235924086622</c:v>
                </c:pt>
                <c:pt idx="744">
                  <c:v>-2.87434025086857</c:v>
                </c:pt>
                <c:pt idx="745">
                  <c:v>-2.8858569306639188</c:v>
                </c:pt>
                <c:pt idx="746">
                  <c:v>-2.897373631794343</c:v>
                </c:pt>
                <c:pt idx="747">
                  <c:v>-2.9088903542594764</c:v>
                </c:pt>
                <c:pt idx="748">
                  <c:v>-2.9204070980589534</c:v>
                </c:pt>
                <c:pt idx="749">
                  <c:v>-2.9319238631924076</c:v>
                </c:pt>
                <c:pt idx="750">
                  <c:v>-2.9434406496594736</c:v>
                </c:pt>
                <c:pt idx="751">
                  <c:v>-2.9549574574597854</c:v>
                </c:pt>
                <c:pt idx="752">
                  <c:v>-2.9664742865929776</c:v>
                </c:pt>
                <c:pt idx="753">
                  <c:v>-2.9779911370586842</c:v>
                </c:pt>
                <c:pt idx="754">
                  <c:v>-2.9895080088565389</c:v>
                </c:pt>
                <c:pt idx="755">
                  <c:v>-3.0010249019861766</c:v>
                </c:pt>
                <c:pt idx="756">
                  <c:v>-3.0125418164472308</c:v>
                </c:pt>
                <c:pt idx="757">
                  <c:v>-3.0240587522393363</c:v>
                </c:pt>
                <c:pt idx="758">
                  <c:v>-3.035575709362127</c:v>
                </c:pt>
                <c:pt idx="759">
                  <c:v>-3.0470926878152369</c:v>
                </c:pt>
                <c:pt idx="760">
                  <c:v>-3.0586096875983002</c:v>
                </c:pt>
                <c:pt idx="761">
                  <c:v>-3.0701267087109514</c:v>
                </c:pt>
                <c:pt idx="762">
                  <c:v>-3.0816437511528245</c:v>
                </c:pt>
                <c:pt idx="763">
                  <c:v>-3.0931608149235541</c:v>
                </c:pt>
                <c:pt idx="764">
                  <c:v>-3.1046779000227738</c:v>
                </c:pt>
                <c:pt idx="765">
                  <c:v>-3.116195006450118</c:v>
                </c:pt>
                <c:pt idx="766">
                  <c:v>-3.1277121342052214</c:v>
                </c:pt>
                <c:pt idx="767">
                  <c:v>-3.139229283287718</c:v>
                </c:pt>
                <c:pt idx="768">
                  <c:v>-3.1507464536972418</c:v>
                </c:pt>
                <c:pt idx="769">
                  <c:v>-3.162263645433427</c:v>
                </c:pt>
                <c:pt idx="770">
                  <c:v>-3.173780858495908</c:v>
                </c:pt>
                <c:pt idx="771">
                  <c:v>-3.1852980928843189</c:v>
                </c:pt>
                <c:pt idx="772">
                  <c:v>-3.1968153485982942</c:v>
                </c:pt>
                <c:pt idx="773">
                  <c:v>-3.2083326256374676</c:v>
                </c:pt>
                <c:pt idx="774">
                  <c:v>-3.219849924001474</c:v>
                </c:pt>
                <c:pt idx="775">
                  <c:v>-3.2313672436899474</c:v>
                </c:pt>
                <c:pt idx="776">
                  <c:v>-3.2428845847025221</c:v>
                </c:pt>
                <c:pt idx="777">
                  <c:v>-3.2544019470388319</c:v>
                </c:pt>
                <c:pt idx="778">
                  <c:v>-3.2659193306985115</c:v>
                </c:pt>
                <c:pt idx="779">
                  <c:v>-3.2774367356811953</c:v>
                </c:pt>
                <c:pt idx="780">
                  <c:v>-3.288954161986517</c:v>
                </c:pt>
                <c:pt idx="781">
                  <c:v>-3.3004716096141116</c:v>
                </c:pt>
                <c:pt idx="782">
                  <c:v>-3.3119890785636126</c:v>
                </c:pt>
                <c:pt idx="783">
                  <c:v>-3.323506568834655</c:v>
                </c:pt>
                <c:pt idx="784">
                  <c:v>-3.3350240804268725</c:v>
                </c:pt>
                <c:pt idx="785">
                  <c:v>-3.3465416133398995</c:v>
                </c:pt>
                <c:pt idx="786">
                  <c:v>-3.3580591675733706</c:v>
                </c:pt>
                <c:pt idx="787">
                  <c:v>-3.3695767431269199</c:v>
                </c:pt>
                <c:pt idx="788">
                  <c:v>-3.3810943400001818</c:v>
                </c:pt>
                <c:pt idx="789">
                  <c:v>-3.3926119581927905</c:v>
                </c:pt>
                <c:pt idx="790">
                  <c:v>-3.4041295977043804</c:v>
                </c:pt>
                <c:pt idx="791">
                  <c:v>-3.4156472585345856</c:v>
                </c:pt>
                <c:pt idx="792">
                  <c:v>-3.4271649406830402</c:v>
                </c:pt>
                <c:pt idx="793">
                  <c:v>-3.4386826441493792</c:v>
                </c:pt>
                <c:pt idx="794">
                  <c:v>-3.4502003689332361</c:v>
                </c:pt>
                <c:pt idx="795">
                  <c:v>-3.461718115034246</c:v>
                </c:pt>
                <c:pt idx="796">
                  <c:v>-3.4732358824520428</c:v>
                </c:pt>
                <c:pt idx="797">
                  <c:v>-3.4847536711862608</c:v>
                </c:pt>
                <c:pt idx="798">
                  <c:v>-3.4962714812365343</c:v>
                </c:pt>
                <c:pt idx="799">
                  <c:v>-3.5077893126024979</c:v>
                </c:pt>
                <c:pt idx="800">
                  <c:v>-3.5193071652837857</c:v>
                </c:pt>
                <c:pt idx="801">
                  <c:v>-3.5308250392800322</c:v>
                </c:pt>
                <c:pt idx="802">
                  <c:v>-3.5423429345908715</c:v>
                </c:pt>
                <c:pt idx="803">
                  <c:v>-3.553860851215938</c:v>
                </c:pt>
                <c:pt idx="804">
                  <c:v>-3.5653787891548663</c:v>
                </c:pt>
                <c:pt idx="805">
                  <c:v>-3.5768967484072904</c:v>
                </c:pt>
                <c:pt idx="806">
                  <c:v>-3.588414728972845</c:v>
                </c:pt>
                <c:pt idx="807">
                  <c:v>-3.5999327308511644</c:v>
                </c:pt>
                <c:pt idx="808">
                  <c:v>-3.6114507540418828</c:v>
                </c:pt>
                <c:pt idx="809">
                  <c:v>-3.6229687985446346</c:v>
                </c:pt>
                <c:pt idx="810">
                  <c:v>-3.634486864359054</c:v>
                </c:pt>
                <c:pt idx="811">
                  <c:v>-3.6460049514847754</c:v>
                </c:pt>
                <c:pt idx="812">
                  <c:v>-3.6575230599214335</c:v>
                </c:pt>
                <c:pt idx="813">
                  <c:v>-3.6690411896686626</c:v>
                </c:pt>
                <c:pt idx="814">
                  <c:v>-3.6805593407260968</c:v>
                </c:pt>
                <c:pt idx="815">
                  <c:v>-3.6920775130933707</c:v>
                </c:pt>
                <c:pt idx="816">
                  <c:v>-3.7035957067701188</c:v>
                </c:pt>
                <c:pt idx="817">
                  <c:v>-3.7151139217559752</c:v>
                </c:pt>
                <c:pt idx="818">
                  <c:v>-3.7266321580505744</c:v>
                </c:pt>
                <c:pt idx="819">
                  <c:v>-3.7381504156535508</c:v>
                </c:pt>
                <c:pt idx="820">
                  <c:v>-3.749668694564539</c:v>
                </c:pt>
                <c:pt idx="821">
                  <c:v>-3.7611869947831731</c:v>
                </c:pt>
                <c:pt idx="822">
                  <c:v>-3.7727053163090876</c:v>
                </c:pt>
                <c:pt idx="823">
                  <c:v>-3.7842236591419169</c:v>
                </c:pt>
                <c:pt idx="824">
                  <c:v>-3.7957420232812957</c:v>
                </c:pt>
                <c:pt idx="825">
                  <c:v>-3.807260408726858</c:v>
                </c:pt>
                <c:pt idx="826">
                  <c:v>-3.8187788154782383</c:v>
                </c:pt>
                <c:pt idx="827">
                  <c:v>-3.8302972435350711</c:v>
                </c:pt>
                <c:pt idx="828">
                  <c:v>-3.8418156928969909</c:v>
                </c:pt>
                <c:pt idx="829">
                  <c:v>-3.8533341635636322</c:v>
                </c:pt>
                <c:pt idx="830">
                  <c:v>-3.8648526555346292</c:v>
                </c:pt>
                <c:pt idx="831">
                  <c:v>-3.8763711688096167</c:v>
                </c:pt>
                <c:pt idx="832">
                  <c:v>-3.8878897033882289</c:v>
                </c:pt>
                <c:pt idx="833">
                  <c:v>-3.8994082592701003</c:v>
                </c:pt>
                <c:pt idx="834">
                  <c:v>-3.9109268364548648</c:v>
                </c:pt>
                <c:pt idx="835">
                  <c:v>-3.9224454349421576</c:v>
                </c:pt>
                <c:pt idx="836">
                  <c:v>-3.933964054731613</c:v>
                </c:pt>
                <c:pt idx="837">
                  <c:v>-3.9454826958228653</c:v>
                </c:pt>
                <c:pt idx="838">
                  <c:v>-3.9570013582155488</c:v>
                </c:pt>
                <c:pt idx="839">
                  <c:v>-3.9685200419092981</c:v>
                </c:pt>
                <c:pt idx="840">
                  <c:v>-3.9800387469037477</c:v>
                </c:pt>
                <c:pt idx="841">
                  <c:v>-3.9915574731985322</c:v>
                </c:pt>
                <c:pt idx="842">
                  <c:v>-4.003076220793286</c:v>
                </c:pt>
                <c:pt idx="843">
                  <c:v>-4.0145949896876436</c:v>
                </c:pt>
                <c:pt idx="844">
                  <c:v>-4.0261137798812392</c:v>
                </c:pt>
                <c:pt idx="845">
                  <c:v>-4.0376325913737077</c:v>
                </c:pt>
                <c:pt idx="846">
                  <c:v>-4.0491514241646831</c:v>
                </c:pt>
                <c:pt idx="847">
                  <c:v>-4.0606702782538004</c:v>
                </c:pt>
                <c:pt idx="848">
                  <c:v>-4.0721891536406938</c:v>
                </c:pt>
                <c:pt idx="849">
                  <c:v>-4.0837080503249981</c:v>
                </c:pt>
                <c:pt idx="850">
                  <c:v>-4.0952269683063474</c:v>
                </c:pt>
                <c:pt idx="851">
                  <c:v>-4.1067459075843766</c:v>
                </c:pt>
                <c:pt idx="852">
                  <c:v>-4.1182648681587199</c:v>
                </c:pt>
                <c:pt idx="853">
                  <c:v>-4.1297838500290123</c:v>
                </c:pt>
                <c:pt idx="854">
                  <c:v>-4.1413028531948877</c:v>
                </c:pt>
                <c:pt idx="855">
                  <c:v>-4.1528218776559811</c:v>
                </c:pt>
                <c:pt idx="856">
                  <c:v>-4.1643409234119266</c:v>
                </c:pt>
                <c:pt idx="857">
                  <c:v>-4.1758599904623592</c:v>
                </c:pt>
                <c:pt idx="858">
                  <c:v>-4.187379078806913</c:v>
                </c:pt>
                <c:pt idx="859">
                  <c:v>-4.1988981884452219</c:v>
                </c:pt>
                <c:pt idx="860">
                  <c:v>-4.2104173193769219</c:v>
                </c:pt>
                <c:pt idx="861">
                  <c:v>-4.2219364716016461</c:v>
                </c:pt>
                <c:pt idx="862">
                  <c:v>-4.2334556451190304</c:v>
                </c:pt>
                <c:pt idx="863">
                  <c:v>-4.2449748399287088</c:v>
                </c:pt>
                <c:pt idx="864">
                  <c:v>-4.2564940560303155</c:v>
                </c:pt>
                <c:pt idx="865">
                  <c:v>-4.2680132934234853</c:v>
                </c:pt>
                <c:pt idx="866">
                  <c:v>-4.2795325521078524</c:v>
                </c:pt>
                <c:pt idx="867">
                  <c:v>-4.2910518320830517</c:v>
                </c:pt>
                <c:pt idx="868">
                  <c:v>-4.3025711333487182</c:v>
                </c:pt>
                <c:pt idx="869">
                  <c:v>-4.3140904559044859</c:v>
                </c:pt>
                <c:pt idx="870">
                  <c:v>-4.3256097997499898</c:v>
                </c:pt>
                <c:pt idx="871">
                  <c:v>-4.337129164884864</c:v>
                </c:pt>
                <c:pt idx="872">
                  <c:v>-4.3486485513087434</c:v>
                </c:pt>
                <c:pt idx="873">
                  <c:v>-4.3601679590212621</c:v>
                </c:pt>
                <c:pt idx="874">
                  <c:v>-4.371687388022055</c:v>
                </c:pt>
                <c:pt idx="875">
                  <c:v>-4.3832068383107572</c:v>
                </c:pt>
                <c:pt idx="876">
                  <c:v>-4.3947263098870026</c:v>
                </c:pt>
                <c:pt idx="877">
                  <c:v>-4.4062458027504263</c:v>
                </c:pt>
                <c:pt idx="878">
                  <c:v>-4.4177653169006623</c:v>
                </c:pt>
                <c:pt idx="879">
                  <c:v>-4.4292848523373456</c:v>
                </c:pt>
                <c:pt idx="880">
                  <c:v>-4.4408044090601102</c:v>
                </c:pt>
                <c:pt idx="881">
                  <c:v>-4.4523239870685911</c:v>
                </c:pt>
                <c:pt idx="882">
                  <c:v>-4.4638435863624233</c:v>
                </c:pt>
                <c:pt idx="883">
                  <c:v>-4.4753632069412408</c:v>
                </c:pt>
                <c:pt idx="884">
                  <c:v>-4.4868828488046786</c:v>
                </c:pt>
                <c:pt idx="885">
                  <c:v>-4.4984025119523716</c:v>
                </c:pt>
                <c:pt idx="886">
                  <c:v>-4.509922196383954</c:v>
                </c:pt>
                <c:pt idx="887">
                  <c:v>-4.5214419020990606</c:v>
                </c:pt>
                <c:pt idx="888">
                  <c:v>-4.5329616290973256</c:v>
                </c:pt>
                <c:pt idx="889">
                  <c:v>-4.5444813773783839</c:v>
                </c:pt>
                <c:pt idx="890">
                  <c:v>-4.5560011469418704</c:v>
                </c:pt>
                <c:pt idx="891">
                  <c:v>-4.5675209377874193</c:v>
                </c:pt>
                <c:pt idx="892">
                  <c:v>-4.5790407499146655</c:v>
                </c:pt>
                <c:pt idx="893">
                  <c:v>-4.5905605833232439</c:v>
                </c:pt>
                <c:pt idx="894">
                  <c:v>-4.6020804380127887</c:v>
                </c:pt>
                <c:pt idx="895">
                  <c:v>-4.6136003139829347</c:v>
                </c:pt>
                <c:pt idx="896">
                  <c:v>-4.625120211233317</c:v>
                </c:pt>
                <c:pt idx="897">
                  <c:v>-4.6366401297635695</c:v>
                </c:pt>
                <c:pt idx="898">
                  <c:v>-4.6481600695733274</c:v>
                </c:pt>
                <c:pt idx="899">
                  <c:v>-4.6596800306622246</c:v>
                </c:pt>
                <c:pt idx="900">
                  <c:v>-4.671200013029897</c:v>
                </c:pt>
                <c:pt idx="901">
                  <c:v>-4.6827200166759786</c:v>
                </c:pt>
                <c:pt idx="902">
                  <c:v>-4.6942400416001036</c:v>
                </c:pt>
                <c:pt idx="903">
                  <c:v>-4.7057600878019077</c:v>
                </c:pt>
                <c:pt idx="904">
                  <c:v>-4.7172801552810251</c:v>
                </c:pt>
                <c:pt idx="905">
                  <c:v>-4.7288002440370898</c:v>
                </c:pt>
                <c:pt idx="906">
                  <c:v>-4.7403203540697376</c:v>
                </c:pt>
                <c:pt idx="907">
                  <c:v>-4.7518404853786027</c:v>
                </c:pt>
                <c:pt idx="908">
                  <c:v>-4.7633606379633191</c:v>
                </c:pt>
                <c:pt idx="909">
                  <c:v>-4.7748808118235226</c:v>
                </c:pt>
                <c:pt idx="910">
                  <c:v>-4.7864010069588474</c:v>
                </c:pt>
                <c:pt idx="911">
                  <c:v>-4.7979212233689283</c:v>
                </c:pt>
                <c:pt idx="912">
                  <c:v>-4.8094414610534004</c:v>
                </c:pt>
                <c:pt idx="913">
                  <c:v>-4.8209617200118977</c:v>
                </c:pt>
                <c:pt idx="914">
                  <c:v>-4.8324820002440552</c:v>
                </c:pt>
                <c:pt idx="915">
                  <c:v>-4.8440023017495077</c:v>
                </c:pt>
                <c:pt idx="916">
                  <c:v>-4.8555226245278904</c:v>
                </c:pt>
                <c:pt idx="917">
                  <c:v>-4.8670429685788372</c:v>
                </c:pt>
                <c:pt idx="918">
                  <c:v>-4.8785633339019832</c:v>
                </c:pt>
                <c:pt idx="919">
                  <c:v>-4.8900837204969632</c:v>
                </c:pt>
                <c:pt idx="920">
                  <c:v>-4.9016041283634113</c:v>
                </c:pt>
                <c:pt idx="921">
                  <c:v>-4.9131245575009634</c:v>
                </c:pt>
                <c:pt idx="922">
                  <c:v>-4.9246450079092536</c:v>
                </c:pt>
                <c:pt idx="923">
                  <c:v>-4.936165479587916</c:v>
                </c:pt>
                <c:pt idx="924">
                  <c:v>-4.9476859725365863</c:v>
                </c:pt>
                <c:pt idx="925">
                  <c:v>-4.9592064867548986</c:v>
                </c:pt>
                <c:pt idx="926">
                  <c:v>-4.970727022242488</c:v>
                </c:pt>
                <c:pt idx="927">
                  <c:v>-4.9822475789989893</c:v>
                </c:pt>
                <c:pt idx="928">
                  <c:v>-4.9937681570240375</c:v>
                </c:pt>
                <c:pt idx="929">
                  <c:v>-5.0052887563172668</c:v>
                </c:pt>
                <c:pt idx="930">
                  <c:v>-5.0168093768783129</c:v>
                </c:pt>
                <c:pt idx="931">
                  <c:v>-5.0283300187068098</c:v>
                </c:pt>
                <c:pt idx="932">
                  <c:v>-5.0398506818023927</c:v>
                </c:pt>
                <c:pt idx="933">
                  <c:v>-5.0513713661646955</c:v>
                </c:pt>
                <c:pt idx="934">
                  <c:v>-5.0628920717933541</c:v>
                </c:pt>
                <c:pt idx="935">
                  <c:v>-5.0744127986880025</c:v>
                </c:pt>
                <c:pt idx="936">
                  <c:v>-5.0859335468482758</c:v>
                </c:pt>
                <c:pt idx="937">
                  <c:v>-5.0974543162738088</c:v>
                </c:pt>
                <c:pt idx="938">
                  <c:v>-5.1089751069642357</c:v>
                </c:pt>
                <c:pt idx="939">
                  <c:v>-5.1204959189191923</c:v>
                </c:pt>
                <c:pt idx="940">
                  <c:v>-5.1320167521383127</c:v>
                </c:pt>
                <c:pt idx="941">
                  <c:v>-5.1435376066212317</c:v>
                </c:pt>
                <c:pt idx="942">
                  <c:v>-5.1550584823675845</c:v>
                </c:pt>
                <c:pt idx="943">
                  <c:v>-5.1665793793770058</c:v>
                </c:pt>
                <c:pt idx="944">
                  <c:v>-5.1781002976491308</c:v>
                </c:pt>
                <c:pt idx="945">
                  <c:v>-5.1896212371835935</c:v>
                </c:pt>
                <c:pt idx="946">
                  <c:v>-5.2011421979800296</c:v>
                </c:pt>
                <c:pt idx="947">
                  <c:v>-5.2126631800380734</c:v>
                </c:pt>
                <c:pt idx="948">
                  <c:v>-5.2241841833573597</c:v>
                </c:pt>
                <c:pt idx="949">
                  <c:v>-5.2357052079375235</c:v>
                </c:pt>
                <c:pt idx="950">
                  <c:v>-5.2472262537781997</c:v>
                </c:pt>
                <c:pt idx="951">
                  <c:v>-5.2587473208790234</c:v>
                </c:pt>
                <c:pt idx="952">
                  <c:v>-5.2702684092396286</c:v>
                </c:pt>
                <c:pt idx="953">
                  <c:v>-5.2817895188596502</c:v>
                </c:pt>
                <c:pt idx="954">
                  <c:v>-5.2933106497387241</c:v>
                </c:pt>
                <c:pt idx="955">
                  <c:v>-5.3048318018764844</c:v>
                </c:pt>
                <c:pt idx="956">
                  <c:v>-5.316352975272566</c:v>
                </c:pt>
                <c:pt idx="957">
                  <c:v>-5.3278741699266039</c:v>
                </c:pt>
                <c:pt idx="958">
                  <c:v>-5.339395385838233</c:v>
                </c:pt>
                <c:pt idx="959">
                  <c:v>-5.3509166230070884</c:v>
                </c:pt>
                <c:pt idx="960">
                  <c:v>-5.362437881432804</c:v>
                </c:pt>
                <c:pt idx="961">
                  <c:v>-5.3739591611150157</c:v>
                </c:pt>
                <c:pt idx="962">
                  <c:v>-5.3854804620533576</c:v>
                </c:pt>
                <c:pt idx="963">
                  <c:v>-5.3970017842474656</c:v>
                </c:pt>
                <c:pt idx="964">
                  <c:v>-5.4085231276969736</c:v>
                </c:pt>
                <c:pt idx="965">
                  <c:v>-5.4200444924015168</c:v>
                </c:pt>
                <c:pt idx="966">
                  <c:v>-5.4315658783607299</c:v>
                </c:pt>
                <c:pt idx="967">
                  <c:v>-5.443087285574248</c:v>
                </c:pt>
                <c:pt idx="968">
                  <c:v>-5.4546087140417061</c:v>
                </c:pt>
                <c:pt idx="969">
                  <c:v>-5.4661301637627391</c:v>
                </c:pt>
                <c:pt idx="970">
                  <c:v>-5.4776516347369819</c:v>
                </c:pt>
                <c:pt idx="971">
                  <c:v>-5.4891731269640696</c:v>
                </c:pt>
                <c:pt idx="972">
                  <c:v>-5.500694640443637</c:v>
                </c:pt>
                <c:pt idx="973">
                  <c:v>-5.5122161751753183</c:v>
                </c:pt>
                <c:pt idx="974">
                  <c:v>-5.5237377311587492</c:v>
                </c:pt>
                <c:pt idx="975">
                  <c:v>-5.5352593083935639</c:v>
                </c:pt>
                <c:pt idx="976">
                  <c:v>-5.5467809068793983</c:v>
                </c:pt>
                <c:pt idx="977">
                  <c:v>-5.5583025266158872</c:v>
                </c:pt>
                <c:pt idx="978">
                  <c:v>-5.5698241676026647</c:v>
                </c:pt>
                <c:pt idx="979">
                  <c:v>-5.5813458298393668</c:v>
                </c:pt>
                <c:pt idx="980">
                  <c:v>-5.5928675133256274</c:v>
                </c:pt>
                <c:pt idx="981">
                  <c:v>-5.6043892180610824</c:v>
                </c:pt>
                <c:pt idx="982">
                  <c:v>-5.6159109440453658</c:v>
                </c:pt>
                <c:pt idx="983">
                  <c:v>-5.6274326912781127</c:v>
                </c:pt>
                <c:pt idx="984">
                  <c:v>-5.6389544597589589</c:v>
                </c:pt>
                <c:pt idx="985">
                  <c:v>-5.6504762494875385</c:v>
                </c:pt>
                <c:pt idx="986">
                  <c:v>-5.6619980604634872</c:v>
                </c:pt>
                <c:pt idx="987">
                  <c:v>-5.6735198926864392</c:v>
                </c:pt>
                <c:pt idx="988">
                  <c:v>-5.6850417461560294</c:v>
                </c:pt>
                <c:pt idx="989">
                  <c:v>-5.6965636208718937</c:v>
                </c:pt>
                <c:pt idx="990">
                  <c:v>-5.7080855168336662</c:v>
                </c:pt>
                <c:pt idx="991">
                  <c:v>-5.7196074340409826</c:v>
                </c:pt>
                <c:pt idx="992">
                  <c:v>-5.7311293724934771</c:v>
                </c:pt>
                <c:pt idx="993">
                  <c:v>-5.7426513321907855</c:v>
                </c:pt>
                <c:pt idx="994">
                  <c:v>-5.7541733131325419</c:v>
                </c:pt>
                <c:pt idx="995">
                  <c:v>-5.7656953153183821</c:v>
                </c:pt>
                <c:pt idx="996">
                  <c:v>-5.7772173387479411</c:v>
                </c:pt>
                <c:pt idx="997">
                  <c:v>-5.7887393834208529</c:v>
                </c:pt>
                <c:pt idx="998">
                  <c:v>-5.8002614493367535</c:v>
                </c:pt>
                <c:pt idx="999">
                  <c:v>-5.8117835364952777</c:v>
                </c:pt>
                <c:pt idx="1000">
                  <c:v>-5.8233056448960596</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16.2</c:v>
                </c:pt>
                <c:pt idx="1">
                  <c:v>58.591414910174286</c:v>
                </c:pt>
                <c:pt idx="2">
                  <c:v>100.98282982034857</c:v>
                </c:pt>
                <c:pt idx="3">
                  <c:v>99.838456381290897</c:v>
                </c:pt>
                <c:pt idx="4">
                  <c:v>100.98282982034857</c:v>
                </c:pt>
                <c:pt idx="5">
                  <c:v>96.468456381290892</c:v>
                </c:pt>
                <c:pt idx="6">
                  <c:v>100.98282982034857</c:v>
                </c:pt>
              </c:numCache>
            </c:numRef>
          </c:xVal>
          <c:yVal>
            <c:numRef>
              <c:f>Trajecto!$C$132:$C$138</c:f>
              <c:numCache>
                <c:formatCode>0</c:formatCode>
                <c:ptCount val="7"/>
                <c:pt idx="0">
                  <c:v>1259.6922093531998</c:v>
                </c:pt>
                <c:pt idx="1">
                  <c:v>629.84610467659991</c:v>
                </c:pt>
                <c:pt idx="2">
                  <c:v>0</c:v>
                </c:pt>
                <c:pt idx="3">
                  <c:v>59.737585336231803</c:v>
                </c:pt>
                <c:pt idx="4">
                  <c:v>0</c:v>
                </c:pt>
                <c:pt idx="5">
                  <c:v>24.412401646792876</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26.809340060463924</c:v>
                </c:pt>
                <c:pt idx="2">
                  <c:v>49.018680120927847</c:v>
                </c:pt>
                <c:pt idx="3">
                  <c:v>47.212573795087195</c:v>
                </c:pt>
                <c:pt idx="4">
                  <c:v>49.018680120927847</c:v>
                </c:pt>
                <c:pt idx="5">
                  <c:v>45.004786446768463</c:v>
                </c:pt>
                <c:pt idx="6">
                  <c:v>49.018680120927847</c:v>
                </c:pt>
              </c:numCache>
            </c:numRef>
          </c:xVal>
          <c:yVal>
            <c:numRef>
              <c:f>Trajecto!$C$149:$C$155</c:f>
              <c:numCache>
                <c:formatCode>0</c:formatCode>
                <c:ptCount val="7"/>
                <c:pt idx="0">
                  <c:v>562.14338790394822</c:v>
                </c:pt>
                <c:pt idx="1">
                  <c:v>281.07169395197411</c:v>
                </c:pt>
                <c:pt idx="2">
                  <c:v>0</c:v>
                </c:pt>
                <c:pt idx="3">
                  <c:v>94.208868007654075</c:v>
                </c:pt>
                <c:pt idx="4">
                  <c:v>0</c:v>
                </c:pt>
                <c:pt idx="5">
                  <c:v>19.362097001930216</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Calculs!$AE$4:$AE$1004</c:f>
              <c:numCache>
                <c:formatCode>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4.05</c:v>
                </c:pt>
              </c:numCache>
            </c:numRef>
          </c:xVal>
          <c:yVal>
            <c:numRef>
              <c:f>Trajecto!$C$158</c:f>
              <c:numCache>
                <c:formatCode>0</c:formatCode>
                <c:ptCount val="1"/>
                <c:pt idx="0">
                  <c:v>629.84610467659991</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24.700000000000042</c:v>
                </c:pt>
              </c:numCache>
            </c:numRef>
          </c:xVal>
          <c:yVal>
            <c:numRef>
              <c:f>Trajecto!$C$159</c:f>
              <c:numCache>
                <c:formatCode>0</c:formatCode>
                <c:ptCount val="1"/>
                <c:pt idx="0">
                  <c:v>630.39345807798861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Calculs!$T$4:$T$1004</c:f>
              <c:numCache>
                <c:formatCode>0.00</c:formatCode>
                <c:ptCount val="1001"/>
                <c:pt idx="0">
                  <c:v>89.172899999999998</c:v>
                </c:pt>
                <c:pt idx="1">
                  <c:v>89.168503598531856</c:v>
                </c:pt>
                <c:pt idx="2">
                  <c:v>89.155314394127387</c:v>
                </c:pt>
                <c:pt idx="3">
                  <c:v>89.133332386786634</c:v>
                </c:pt>
                <c:pt idx="4">
                  <c:v>89.102557576509568</c:v>
                </c:pt>
                <c:pt idx="5">
                  <c:v>89.062989963296189</c:v>
                </c:pt>
                <c:pt idx="6">
                  <c:v>89.019077915535107</c:v>
                </c:pt>
                <c:pt idx="7">
                  <c:v>88.975269801614857</c:v>
                </c:pt>
                <c:pt idx="8">
                  <c:v>88.931565621535469</c:v>
                </c:pt>
                <c:pt idx="9">
                  <c:v>88.887965375296957</c:v>
                </c:pt>
                <c:pt idx="10">
                  <c:v>88.844469062899279</c:v>
                </c:pt>
                <c:pt idx="11">
                  <c:v>88.801076684342462</c:v>
                </c:pt>
                <c:pt idx="12">
                  <c:v>88.757788239626493</c:v>
                </c:pt>
                <c:pt idx="13">
                  <c:v>88.714603728751385</c:v>
                </c:pt>
                <c:pt idx="14">
                  <c:v>88.671523151717125</c:v>
                </c:pt>
                <c:pt idx="15">
                  <c:v>88.62854650852374</c:v>
                </c:pt>
                <c:pt idx="16">
                  <c:v>88.58567379917119</c:v>
                </c:pt>
                <c:pt idx="17">
                  <c:v>88.5429050236595</c:v>
                </c:pt>
                <c:pt idx="18">
                  <c:v>88.500240181988644</c:v>
                </c:pt>
                <c:pt idx="19">
                  <c:v>88.457679274158679</c:v>
                </c:pt>
                <c:pt idx="20">
                  <c:v>88.415222300169546</c:v>
                </c:pt>
                <c:pt idx="21">
                  <c:v>88.372869260021275</c:v>
                </c:pt>
                <c:pt idx="22">
                  <c:v>88.330620153713852</c:v>
                </c:pt>
                <c:pt idx="23">
                  <c:v>88.288474981247276</c:v>
                </c:pt>
                <c:pt idx="24">
                  <c:v>88.246433742621576</c:v>
                </c:pt>
                <c:pt idx="25">
                  <c:v>88.204496437836724</c:v>
                </c:pt>
                <c:pt idx="26">
                  <c:v>88.162663066892719</c:v>
                </c:pt>
                <c:pt idx="27">
                  <c:v>88.120933629789576</c:v>
                </c:pt>
                <c:pt idx="28">
                  <c:v>88.079308126527295</c:v>
                </c:pt>
                <c:pt idx="29">
                  <c:v>88.037786557105861</c:v>
                </c:pt>
                <c:pt idx="30">
                  <c:v>87.996368921525288</c:v>
                </c:pt>
                <c:pt idx="31">
                  <c:v>87.95505521978555</c:v>
                </c:pt>
                <c:pt idx="32">
                  <c:v>87.913845451886672</c:v>
                </c:pt>
                <c:pt idx="33">
                  <c:v>87.872739617828671</c:v>
                </c:pt>
                <c:pt idx="34">
                  <c:v>87.831737717611503</c:v>
                </c:pt>
                <c:pt idx="35">
                  <c:v>87.790839751235197</c:v>
                </c:pt>
                <c:pt idx="36">
                  <c:v>87.750045718699752</c:v>
                </c:pt>
                <c:pt idx="37">
                  <c:v>87.709355620005141</c:v>
                </c:pt>
                <c:pt idx="38">
                  <c:v>87.668769455151406</c:v>
                </c:pt>
                <c:pt idx="39">
                  <c:v>87.628287224138518</c:v>
                </c:pt>
                <c:pt idx="40">
                  <c:v>87.587908926966477</c:v>
                </c:pt>
                <c:pt idx="41">
                  <c:v>87.547634563635299</c:v>
                </c:pt>
                <c:pt idx="42">
                  <c:v>87.507464134144968</c:v>
                </c:pt>
                <c:pt idx="43">
                  <c:v>87.467397638495498</c:v>
                </c:pt>
                <c:pt idx="44">
                  <c:v>87.427435076686891</c:v>
                </c:pt>
                <c:pt idx="45">
                  <c:v>87.38757644871913</c:v>
                </c:pt>
                <c:pt idx="46">
                  <c:v>87.347821754592218</c:v>
                </c:pt>
                <c:pt idx="47">
                  <c:v>87.308170994306167</c:v>
                </c:pt>
                <c:pt idx="48">
                  <c:v>87.268624167860978</c:v>
                </c:pt>
                <c:pt idx="49">
                  <c:v>87.229181275256636</c:v>
                </c:pt>
                <c:pt idx="50">
                  <c:v>87.189842316493156</c:v>
                </c:pt>
                <c:pt idx="51">
                  <c:v>87.150584371423506</c:v>
                </c:pt>
                <c:pt idx="52">
                  <c:v>87.111384519900696</c:v>
                </c:pt>
                <c:pt idx="53">
                  <c:v>87.072242761924741</c:v>
                </c:pt>
                <c:pt idx="54">
                  <c:v>87.033159097495599</c:v>
                </c:pt>
                <c:pt idx="55">
                  <c:v>86.994133526613297</c:v>
                </c:pt>
                <c:pt idx="56">
                  <c:v>86.955166049277821</c:v>
                </c:pt>
                <c:pt idx="57">
                  <c:v>86.9162566654892</c:v>
                </c:pt>
                <c:pt idx="58">
                  <c:v>86.877405375247406</c:v>
                </c:pt>
                <c:pt idx="59">
                  <c:v>86.838612178552452</c:v>
                </c:pt>
                <c:pt idx="60">
                  <c:v>86.799877075404325</c:v>
                </c:pt>
                <c:pt idx="61">
                  <c:v>86.761200065803038</c:v>
                </c:pt>
                <c:pt idx="62">
                  <c:v>86.722581149748592</c:v>
                </c:pt>
                <c:pt idx="63">
                  <c:v>86.684020327240987</c:v>
                </c:pt>
                <c:pt idx="64">
                  <c:v>86.645517598280193</c:v>
                </c:pt>
                <c:pt idx="65">
                  <c:v>86.607072962866255</c:v>
                </c:pt>
                <c:pt idx="66">
                  <c:v>86.568686420999143</c:v>
                </c:pt>
                <c:pt idx="67">
                  <c:v>86.530357972678871</c:v>
                </c:pt>
                <c:pt idx="68">
                  <c:v>86.49208761790544</c:v>
                </c:pt>
                <c:pt idx="69">
                  <c:v>86.453875356678836</c:v>
                </c:pt>
                <c:pt idx="70">
                  <c:v>86.415721188999072</c:v>
                </c:pt>
                <c:pt idx="71">
                  <c:v>86.377625114866149</c:v>
                </c:pt>
                <c:pt idx="72">
                  <c:v>86.339587134280052</c:v>
                </c:pt>
                <c:pt idx="73">
                  <c:v>86.301607247240796</c:v>
                </c:pt>
                <c:pt idx="74">
                  <c:v>86.263685453748366</c:v>
                </c:pt>
                <c:pt idx="75">
                  <c:v>86.225821753802776</c:v>
                </c:pt>
                <c:pt idx="76">
                  <c:v>86.188016147404028</c:v>
                </c:pt>
                <c:pt idx="77">
                  <c:v>86.15026863455212</c:v>
                </c:pt>
                <c:pt idx="78">
                  <c:v>86.112579215247024</c:v>
                </c:pt>
                <c:pt idx="79">
                  <c:v>86.074947889488769</c:v>
                </c:pt>
                <c:pt idx="80">
                  <c:v>86.037374657277368</c:v>
                </c:pt>
                <c:pt idx="81">
                  <c:v>85.999859518612794</c:v>
                </c:pt>
                <c:pt idx="82">
                  <c:v>85.962402473495047</c:v>
                </c:pt>
                <c:pt idx="83">
                  <c:v>85.92500352192414</c:v>
                </c:pt>
                <c:pt idx="84">
                  <c:v>85.887662663900088</c:v>
                </c:pt>
                <c:pt idx="85">
                  <c:v>85.850379899422862</c:v>
                </c:pt>
                <c:pt idx="86">
                  <c:v>85.813155228492462</c:v>
                </c:pt>
                <c:pt idx="87">
                  <c:v>85.775988651108889</c:v>
                </c:pt>
                <c:pt idx="88">
                  <c:v>85.738880167272157</c:v>
                </c:pt>
                <c:pt idx="89">
                  <c:v>85.701829776982279</c:v>
                </c:pt>
                <c:pt idx="90">
                  <c:v>85.664837480239228</c:v>
                </c:pt>
                <c:pt idx="91">
                  <c:v>85.627903277043004</c:v>
                </c:pt>
                <c:pt idx="92">
                  <c:v>85.591027167393619</c:v>
                </c:pt>
                <c:pt idx="93">
                  <c:v>85.554209151291076</c:v>
                </c:pt>
                <c:pt idx="94">
                  <c:v>85.517449228735373</c:v>
                </c:pt>
                <c:pt idx="95">
                  <c:v>85.480747399726496</c:v>
                </c:pt>
                <c:pt idx="96">
                  <c:v>85.444103664264446</c:v>
                </c:pt>
                <c:pt idx="97">
                  <c:v>85.407518022349237</c:v>
                </c:pt>
                <c:pt idx="98">
                  <c:v>85.370990473980868</c:v>
                </c:pt>
                <c:pt idx="99">
                  <c:v>85.33452101915934</c:v>
                </c:pt>
                <c:pt idx="100">
                  <c:v>85.298109657884638</c:v>
                </c:pt>
                <c:pt idx="101">
                  <c:v>85.261766728838836</c:v>
                </c:pt>
                <c:pt idx="102">
                  <c:v>85.225502570703995</c:v>
                </c:pt>
                <c:pt idx="103">
                  <c:v>85.189317183480128</c:v>
                </c:pt>
                <c:pt idx="104">
                  <c:v>85.153210567167207</c:v>
                </c:pt>
                <c:pt idx="105">
                  <c:v>85.117182721765261</c:v>
                </c:pt>
                <c:pt idx="106">
                  <c:v>85.081233647274274</c:v>
                </c:pt>
                <c:pt idx="107">
                  <c:v>85.045363343694248</c:v>
                </c:pt>
                <c:pt idx="108">
                  <c:v>85.009571811025197</c:v>
                </c:pt>
                <c:pt idx="109">
                  <c:v>84.973859049267119</c:v>
                </c:pt>
                <c:pt idx="110">
                  <c:v>84.938225058420002</c:v>
                </c:pt>
                <c:pt idx="111">
                  <c:v>84.902669838483845</c:v>
                </c:pt>
                <c:pt idx="112">
                  <c:v>84.867193389458649</c:v>
                </c:pt>
                <c:pt idx="113">
                  <c:v>84.831795711344412</c:v>
                </c:pt>
                <c:pt idx="114">
                  <c:v>84.79647680414115</c:v>
                </c:pt>
                <c:pt idx="115">
                  <c:v>84.761236667848834</c:v>
                </c:pt>
                <c:pt idx="116">
                  <c:v>84.726075302467493</c:v>
                </c:pt>
                <c:pt idx="117">
                  <c:v>84.690992707997111</c:v>
                </c:pt>
                <c:pt idx="118">
                  <c:v>84.655988884437704</c:v>
                </c:pt>
                <c:pt idx="119">
                  <c:v>84.621063831789243</c:v>
                </c:pt>
                <c:pt idx="120">
                  <c:v>84.586217550051757</c:v>
                </c:pt>
                <c:pt idx="121">
                  <c:v>84.551450039225216</c:v>
                </c:pt>
                <c:pt idx="122">
                  <c:v>84.51676129930965</c:v>
                </c:pt>
                <c:pt idx="123">
                  <c:v>84.482151330305058</c:v>
                </c:pt>
                <c:pt idx="124">
                  <c:v>84.447620132211412</c:v>
                </c:pt>
                <c:pt idx="125">
                  <c:v>84.413167705028727</c:v>
                </c:pt>
                <c:pt idx="126">
                  <c:v>84.378794048757015</c:v>
                </c:pt>
                <c:pt idx="127">
                  <c:v>84.344499163396264</c:v>
                </c:pt>
                <c:pt idx="128">
                  <c:v>84.310283048946474</c:v>
                </c:pt>
                <c:pt idx="129">
                  <c:v>84.276145705407643</c:v>
                </c:pt>
                <c:pt idx="130">
                  <c:v>84.242087132779787</c:v>
                </c:pt>
                <c:pt idx="131">
                  <c:v>84.208107331062905</c:v>
                </c:pt>
                <c:pt idx="132">
                  <c:v>84.174206300256984</c:v>
                </c:pt>
                <c:pt idx="133">
                  <c:v>84.140384040362022</c:v>
                </c:pt>
                <c:pt idx="134">
                  <c:v>84.106640551378021</c:v>
                </c:pt>
                <c:pt idx="135">
                  <c:v>84.072975833304994</c:v>
                </c:pt>
                <c:pt idx="136">
                  <c:v>84.039389886142928</c:v>
                </c:pt>
                <c:pt idx="137">
                  <c:v>84.005882709891807</c:v>
                </c:pt>
                <c:pt idx="138">
                  <c:v>83.972454304551675</c:v>
                </c:pt>
                <c:pt idx="139">
                  <c:v>83.939104670122489</c:v>
                </c:pt>
                <c:pt idx="140">
                  <c:v>83.905833806604264</c:v>
                </c:pt>
                <c:pt idx="141">
                  <c:v>83.872641713997012</c:v>
                </c:pt>
                <c:pt idx="142">
                  <c:v>83.839528392300721</c:v>
                </c:pt>
                <c:pt idx="143">
                  <c:v>83.80649384151539</c:v>
                </c:pt>
                <c:pt idx="144">
                  <c:v>83.77353806164102</c:v>
                </c:pt>
                <c:pt idx="145">
                  <c:v>83.740661052677609</c:v>
                </c:pt>
                <c:pt idx="146">
                  <c:v>83.707862814625173</c:v>
                </c:pt>
                <c:pt idx="147">
                  <c:v>83.675143347483697</c:v>
                </c:pt>
                <c:pt idx="148">
                  <c:v>83.642502651253182</c:v>
                </c:pt>
                <c:pt idx="149">
                  <c:v>83.609940725933626</c:v>
                </c:pt>
                <c:pt idx="150">
                  <c:v>83.577457571525031</c:v>
                </c:pt>
                <c:pt idx="151">
                  <c:v>83.545049741800042</c:v>
                </c:pt>
                <c:pt idx="152">
                  <c:v>83.512713790531336</c:v>
                </c:pt>
                <c:pt idx="153">
                  <c:v>83.480449717718869</c:v>
                </c:pt>
                <c:pt idx="154">
                  <c:v>83.448257523362656</c:v>
                </c:pt>
                <c:pt idx="155">
                  <c:v>83.416137207462711</c:v>
                </c:pt>
                <c:pt idx="156">
                  <c:v>83.384088770019005</c:v>
                </c:pt>
                <c:pt idx="157">
                  <c:v>83.352112211031553</c:v>
                </c:pt>
                <c:pt idx="158">
                  <c:v>83.320207530500355</c:v>
                </c:pt>
                <c:pt idx="159">
                  <c:v>83.28837472842541</c:v>
                </c:pt>
                <c:pt idx="160">
                  <c:v>83.256613804806705</c:v>
                </c:pt>
                <c:pt idx="161">
                  <c:v>83.224924759644267</c:v>
                </c:pt>
                <c:pt idx="162">
                  <c:v>83.193307592938098</c:v>
                </c:pt>
                <c:pt idx="163">
                  <c:v>83.161762304688182</c:v>
                </c:pt>
                <c:pt idx="164">
                  <c:v>83.130288894894505</c:v>
                </c:pt>
                <c:pt idx="165">
                  <c:v>83.098887363557097</c:v>
                </c:pt>
                <c:pt idx="166">
                  <c:v>83.067557710675928</c:v>
                </c:pt>
                <c:pt idx="167">
                  <c:v>83.036299936251027</c:v>
                </c:pt>
                <c:pt idx="168">
                  <c:v>83.005114040282365</c:v>
                </c:pt>
                <c:pt idx="169">
                  <c:v>82.974000022769957</c:v>
                </c:pt>
                <c:pt idx="170">
                  <c:v>82.942957883713802</c:v>
                </c:pt>
                <c:pt idx="171">
                  <c:v>82.911987623113916</c:v>
                </c:pt>
                <c:pt idx="172">
                  <c:v>82.881089240970283</c:v>
                </c:pt>
                <c:pt idx="173">
                  <c:v>82.850262737282904</c:v>
                </c:pt>
                <c:pt idx="174">
                  <c:v>82.819508112051778</c:v>
                </c:pt>
                <c:pt idx="175">
                  <c:v>82.788825365276907</c:v>
                </c:pt>
                <c:pt idx="176">
                  <c:v>82.758214496958288</c:v>
                </c:pt>
                <c:pt idx="177">
                  <c:v>82.72767550709591</c:v>
                </c:pt>
                <c:pt idx="178">
                  <c:v>82.697208395689799</c:v>
                </c:pt>
                <c:pt idx="179">
                  <c:v>82.666813162739942</c:v>
                </c:pt>
                <c:pt idx="180">
                  <c:v>82.636489808246324</c:v>
                </c:pt>
                <c:pt idx="181">
                  <c:v>82.606238332208974</c:v>
                </c:pt>
                <c:pt idx="182">
                  <c:v>82.576058734627878</c:v>
                </c:pt>
                <c:pt idx="183">
                  <c:v>82.54595101550305</c:v>
                </c:pt>
                <c:pt idx="184">
                  <c:v>82.515915174834461</c:v>
                </c:pt>
                <c:pt idx="185">
                  <c:v>82.485951212622126</c:v>
                </c:pt>
                <c:pt idx="186">
                  <c:v>82.456059128866059</c:v>
                </c:pt>
                <c:pt idx="187">
                  <c:v>82.426238923566231</c:v>
                </c:pt>
                <c:pt idx="188">
                  <c:v>82.396490596722657</c:v>
                </c:pt>
                <c:pt idx="189">
                  <c:v>82.366814148335337</c:v>
                </c:pt>
                <c:pt idx="190">
                  <c:v>82.33720957840427</c:v>
                </c:pt>
                <c:pt idx="191">
                  <c:v>82.307676886929443</c:v>
                </c:pt>
                <c:pt idx="192">
                  <c:v>82.278216073910897</c:v>
                </c:pt>
                <c:pt idx="193">
                  <c:v>82.248827139348606</c:v>
                </c:pt>
                <c:pt idx="194">
                  <c:v>82.219510083242568</c:v>
                </c:pt>
                <c:pt idx="195">
                  <c:v>82.190264905592784</c:v>
                </c:pt>
                <c:pt idx="196">
                  <c:v>82.161091606399239</c:v>
                </c:pt>
                <c:pt idx="197">
                  <c:v>82.131990185661962</c:v>
                </c:pt>
                <c:pt idx="198">
                  <c:v>82.102960643380925</c:v>
                </c:pt>
                <c:pt idx="199">
                  <c:v>82.074002979556141</c:v>
                </c:pt>
                <c:pt idx="200">
                  <c:v>82.045117194187625</c:v>
                </c:pt>
                <c:pt idx="201">
                  <c:v>82.016303287275363</c:v>
                </c:pt>
                <c:pt idx="202">
                  <c:v>81.987561258819355</c:v>
                </c:pt>
                <c:pt idx="203">
                  <c:v>81.9588911088196</c:v>
                </c:pt>
                <c:pt idx="204">
                  <c:v>81.930292837276113</c:v>
                </c:pt>
                <c:pt idx="205">
                  <c:v>81.901766444188866</c:v>
                </c:pt>
                <c:pt idx="206">
                  <c:v>81.873311929557858</c:v>
                </c:pt>
                <c:pt idx="207">
                  <c:v>81.844929293383117</c:v>
                </c:pt>
                <c:pt idx="208">
                  <c:v>81.816618535664631</c:v>
                </c:pt>
                <c:pt idx="209">
                  <c:v>81.788379656402398</c:v>
                </c:pt>
                <c:pt idx="210">
                  <c:v>81.760212655596405</c:v>
                </c:pt>
                <c:pt idx="211">
                  <c:v>81.732117533246694</c:v>
                </c:pt>
                <c:pt idx="212">
                  <c:v>81.704094289353236</c:v>
                </c:pt>
                <c:pt idx="213">
                  <c:v>81.676142923916018</c:v>
                </c:pt>
                <c:pt idx="214">
                  <c:v>81.648263436935068</c:v>
                </c:pt>
                <c:pt idx="215">
                  <c:v>81.620455828410357</c:v>
                </c:pt>
                <c:pt idx="216">
                  <c:v>81.592720098341914</c:v>
                </c:pt>
                <c:pt idx="217">
                  <c:v>81.565056246729711</c:v>
                </c:pt>
                <c:pt idx="218">
                  <c:v>81.537464273573761</c:v>
                </c:pt>
                <c:pt idx="219">
                  <c:v>81.509944178874065</c:v>
                </c:pt>
                <c:pt idx="220">
                  <c:v>81.482495962630622</c:v>
                </c:pt>
                <c:pt idx="221">
                  <c:v>81.455119624843448</c:v>
                </c:pt>
                <c:pt idx="222">
                  <c:v>81.427815165512527</c:v>
                </c:pt>
                <c:pt idx="223">
                  <c:v>81.40058258463786</c:v>
                </c:pt>
                <c:pt idx="224">
                  <c:v>81.373421882219446</c:v>
                </c:pt>
                <c:pt idx="225">
                  <c:v>81.346333058257287</c:v>
                </c:pt>
                <c:pt idx="226">
                  <c:v>81.319316112751366</c:v>
                </c:pt>
                <c:pt idx="227">
                  <c:v>81.292371045701714</c:v>
                </c:pt>
                <c:pt idx="228">
                  <c:v>81.265497857108301</c:v>
                </c:pt>
                <c:pt idx="229">
                  <c:v>81.238696546971155</c:v>
                </c:pt>
                <c:pt idx="230">
                  <c:v>81.21196711529025</c:v>
                </c:pt>
                <c:pt idx="231">
                  <c:v>81.185309562065612</c:v>
                </c:pt>
                <c:pt idx="232">
                  <c:v>81.158723887297242</c:v>
                </c:pt>
                <c:pt idx="233">
                  <c:v>81.132210090985112</c:v>
                </c:pt>
                <c:pt idx="234">
                  <c:v>81.105768173129235</c:v>
                </c:pt>
                <c:pt idx="235">
                  <c:v>81.079398133729612</c:v>
                </c:pt>
                <c:pt idx="236">
                  <c:v>81.053099972786256</c:v>
                </c:pt>
                <c:pt idx="237">
                  <c:v>81.026873690299126</c:v>
                </c:pt>
                <c:pt idx="238">
                  <c:v>81.000719286268264</c:v>
                </c:pt>
                <c:pt idx="239">
                  <c:v>80.974636760693656</c:v>
                </c:pt>
                <c:pt idx="240">
                  <c:v>80.948626113575301</c:v>
                </c:pt>
                <c:pt idx="241">
                  <c:v>80.922687344913214</c:v>
                </c:pt>
                <c:pt idx="242">
                  <c:v>80.896820454707367</c:v>
                </c:pt>
                <c:pt idx="243">
                  <c:v>80.871025442957787</c:v>
                </c:pt>
                <c:pt idx="244">
                  <c:v>80.845302309664461</c:v>
                </c:pt>
                <c:pt idx="245">
                  <c:v>80.819651054827375</c:v>
                </c:pt>
                <c:pt idx="246">
                  <c:v>80.794071678446542</c:v>
                </c:pt>
                <c:pt idx="247">
                  <c:v>80.768564180521977</c:v>
                </c:pt>
                <c:pt idx="248">
                  <c:v>80.743128561053652</c:v>
                </c:pt>
                <c:pt idx="249">
                  <c:v>80.71776482004158</c:v>
                </c:pt>
                <c:pt idx="250">
                  <c:v>80.692472957485762</c:v>
                </c:pt>
                <c:pt idx="251">
                  <c:v>80.667267313462958</c:v>
                </c:pt>
                <c:pt idx="252">
                  <c:v>80.642162228049884</c:v>
                </c:pt>
                <c:pt idx="253">
                  <c:v>80.617157701246555</c:v>
                </c:pt>
                <c:pt idx="254">
                  <c:v>80.592253733052971</c:v>
                </c:pt>
                <c:pt idx="255">
                  <c:v>80.567450323469117</c:v>
                </c:pt>
                <c:pt idx="256">
                  <c:v>80.542747472495009</c:v>
                </c:pt>
                <c:pt idx="257">
                  <c:v>80.518145180130645</c:v>
                </c:pt>
                <c:pt idx="258">
                  <c:v>80.493643446376026</c:v>
                </c:pt>
                <c:pt idx="259">
                  <c:v>80.469242271231138</c:v>
                </c:pt>
                <c:pt idx="260">
                  <c:v>80.444941654695995</c:v>
                </c:pt>
                <c:pt idx="261">
                  <c:v>80.420741596770597</c:v>
                </c:pt>
                <c:pt idx="262">
                  <c:v>80.396642097454944</c:v>
                </c:pt>
                <c:pt idx="263">
                  <c:v>80.372643156749021</c:v>
                </c:pt>
                <c:pt idx="264">
                  <c:v>80.348744774652843</c:v>
                </c:pt>
                <c:pt idx="265">
                  <c:v>80.32494695116641</c:v>
                </c:pt>
                <c:pt idx="266">
                  <c:v>80.301249686289722</c:v>
                </c:pt>
                <c:pt idx="267">
                  <c:v>80.277652980022765</c:v>
                </c:pt>
                <c:pt idx="268">
                  <c:v>80.254156832365553</c:v>
                </c:pt>
                <c:pt idx="269">
                  <c:v>80.230761243318071</c:v>
                </c:pt>
                <c:pt idx="270">
                  <c:v>80.20746621288032</c:v>
                </c:pt>
                <c:pt idx="271">
                  <c:v>80.184271741052314</c:v>
                </c:pt>
                <c:pt idx="272">
                  <c:v>80.161177827834052</c:v>
                </c:pt>
                <c:pt idx="273">
                  <c:v>80.138184473225536</c:v>
                </c:pt>
                <c:pt idx="274">
                  <c:v>80.11529167722675</c:v>
                </c:pt>
                <c:pt idx="275">
                  <c:v>80.092499439837709</c:v>
                </c:pt>
                <c:pt idx="276">
                  <c:v>80.069807761058414</c:v>
                </c:pt>
                <c:pt idx="277">
                  <c:v>80.047216640888848</c:v>
                </c:pt>
                <c:pt idx="278">
                  <c:v>80.024726079329028</c:v>
                </c:pt>
                <c:pt idx="279">
                  <c:v>80.002336076378953</c:v>
                </c:pt>
                <c:pt idx="280">
                  <c:v>79.980046632038622</c:v>
                </c:pt>
                <c:pt idx="281">
                  <c:v>79.957857746308036</c:v>
                </c:pt>
                <c:pt idx="282">
                  <c:v>79.935769419187181</c:v>
                </c:pt>
                <c:pt idx="283">
                  <c:v>79.913781650676071</c:v>
                </c:pt>
                <c:pt idx="284">
                  <c:v>79.891894440774692</c:v>
                </c:pt>
                <c:pt idx="285">
                  <c:v>79.870107789483072</c:v>
                </c:pt>
                <c:pt idx="286">
                  <c:v>79.848421696801182</c:v>
                </c:pt>
                <c:pt idx="287">
                  <c:v>79.826836162729037</c:v>
                </c:pt>
                <c:pt idx="288">
                  <c:v>79.805351187266638</c:v>
                </c:pt>
                <c:pt idx="289">
                  <c:v>79.783966770413969</c:v>
                </c:pt>
                <c:pt idx="290">
                  <c:v>79.762682912171044</c:v>
                </c:pt>
                <c:pt idx="291">
                  <c:v>79.741499612537865</c:v>
                </c:pt>
                <c:pt idx="292">
                  <c:v>79.720416871514431</c:v>
                </c:pt>
                <c:pt idx="293">
                  <c:v>79.699434689100727</c:v>
                </c:pt>
                <c:pt idx="294">
                  <c:v>79.678553065296768</c:v>
                </c:pt>
                <c:pt idx="295">
                  <c:v>79.657772000102554</c:v>
                </c:pt>
                <c:pt idx="296">
                  <c:v>79.637091493518071</c:v>
                </c:pt>
                <c:pt idx="297">
                  <c:v>79.616511545543347</c:v>
                </c:pt>
                <c:pt idx="298">
                  <c:v>79.596187366206422</c:v>
                </c:pt>
                <c:pt idx="299">
                  <c:v>79.576274165535395</c:v>
                </c:pt>
                <c:pt idx="300">
                  <c:v>79.556771943530265</c:v>
                </c:pt>
                <c:pt idx="301">
                  <c:v>79.537680700191032</c:v>
                </c:pt>
                <c:pt idx="302">
                  <c:v>79.519000435517697</c:v>
                </c:pt>
                <c:pt idx="303">
                  <c:v>79.500731149510258</c:v>
                </c:pt>
                <c:pt idx="304">
                  <c:v>79.482872842168703</c:v>
                </c:pt>
                <c:pt idx="305">
                  <c:v>79.465425513493059</c:v>
                </c:pt>
                <c:pt idx="306">
                  <c:v>79.448389163483313</c:v>
                </c:pt>
                <c:pt idx="307">
                  <c:v>79.431763792139463</c:v>
                </c:pt>
                <c:pt idx="308">
                  <c:v>79.415549399461497</c:v>
                </c:pt>
                <c:pt idx="309">
                  <c:v>79.399745985449442</c:v>
                </c:pt>
                <c:pt idx="310">
                  <c:v>79.384353550103285</c:v>
                </c:pt>
                <c:pt idx="311">
                  <c:v>79.369372093423024</c:v>
                </c:pt>
                <c:pt idx="312">
                  <c:v>79.354801615408647</c:v>
                </c:pt>
                <c:pt idx="313">
                  <c:v>79.340642116060167</c:v>
                </c:pt>
                <c:pt idx="314">
                  <c:v>79.326893595377598</c:v>
                </c:pt>
                <c:pt idx="315">
                  <c:v>79.313556053360927</c:v>
                </c:pt>
                <c:pt idx="316">
                  <c:v>79.300629490010138</c:v>
                </c:pt>
                <c:pt idx="317">
                  <c:v>79.288113905325247</c:v>
                </c:pt>
                <c:pt idx="318">
                  <c:v>79.276009299306253</c:v>
                </c:pt>
                <c:pt idx="319">
                  <c:v>79.26431567195317</c:v>
                </c:pt>
                <c:pt idx="320">
                  <c:v>79.253033023265971</c:v>
                </c:pt>
                <c:pt idx="321">
                  <c:v>79.242099912568335</c:v>
                </c:pt>
                <c:pt idx="322">
                  <c:v>79.231454899183959</c:v>
                </c:pt>
                <c:pt idx="323">
                  <c:v>79.221097983112827</c:v>
                </c:pt>
                <c:pt idx="324">
                  <c:v>79.211029164354926</c:v>
                </c:pt>
                <c:pt idx="325">
                  <c:v>79.201248442910284</c:v>
                </c:pt>
                <c:pt idx="326">
                  <c:v>79.191755818778887</c:v>
                </c:pt>
                <c:pt idx="327">
                  <c:v>79.182551291960749</c:v>
                </c:pt>
                <c:pt idx="328">
                  <c:v>79.173634862455856</c:v>
                </c:pt>
                <c:pt idx="329">
                  <c:v>79.165006530264208</c:v>
                </c:pt>
                <c:pt idx="330">
                  <c:v>79.156666295385804</c:v>
                </c:pt>
                <c:pt idx="331">
                  <c:v>79.148614157820646</c:v>
                </c:pt>
                <c:pt idx="332">
                  <c:v>79.140850117568732</c:v>
                </c:pt>
                <c:pt idx="333">
                  <c:v>79.133374174630077</c:v>
                </c:pt>
                <c:pt idx="334">
                  <c:v>79.126186329004653</c:v>
                </c:pt>
                <c:pt idx="335">
                  <c:v>79.119286580692474</c:v>
                </c:pt>
                <c:pt idx="336">
                  <c:v>79.112674929693554</c:v>
                </c:pt>
                <c:pt idx="337">
                  <c:v>79.106351376007865</c:v>
                </c:pt>
                <c:pt idx="338">
                  <c:v>79.100315919635435</c:v>
                </c:pt>
                <c:pt idx="339">
                  <c:v>79.094568560576249</c:v>
                </c:pt>
                <c:pt idx="340">
                  <c:v>79.089109298830294</c:v>
                </c:pt>
                <c:pt idx="341">
                  <c:v>79.083938134397599</c:v>
                </c:pt>
                <c:pt idx="342">
                  <c:v>79.079055067278148</c:v>
                </c:pt>
                <c:pt idx="343">
                  <c:v>79.074460097471942</c:v>
                </c:pt>
                <c:pt idx="344">
                  <c:v>79.070153224978966</c:v>
                </c:pt>
                <c:pt idx="345">
                  <c:v>79.06613444979925</c:v>
                </c:pt>
                <c:pt idx="346">
                  <c:v>79.062403771932779</c:v>
                </c:pt>
                <c:pt idx="347">
                  <c:v>79.058961191379552</c:v>
                </c:pt>
                <c:pt idx="348">
                  <c:v>79.055800098311991</c:v>
                </c:pt>
                <c:pt idx="349">
                  <c:v>79.052913882902473</c:v>
                </c:pt>
                <c:pt idx="350">
                  <c:v>79.050302545150998</c:v>
                </c:pt>
                <c:pt idx="351">
                  <c:v>79.047966085057581</c:v>
                </c:pt>
                <c:pt idx="352">
                  <c:v>79.045904502622207</c:v>
                </c:pt>
                <c:pt idx="353">
                  <c:v>79.044117797844876</c:v>
                </c:pt>
                <c:pt idx="354">
                  <c:v>79.042605970725617</c:v>
                </c:pt>
                <c:pt idx="355">
                  <c:v>79.041369021264387</c:v>
                </c:pt>
                <c:pt idx="356">
                  <c:v>79.040406949461214</c:v>
                </c:pt>
                <c:pt idx="357">
                  <c:v>79.039719755316085</c:v>
                </c:pt>
                <c:pt idx="358">
                  <c:v>79.039307438829013</c:v>
                </c:pt>
                <c:pt idx="359">
                  <c:v>79.039169999999984</c:v>
                </c:pt>
                <c:pt idx="360">
                  <c:v>79.039169999999984</c:v>
                </c:pt>
                <c:pt idx="361">
                  <c:v>79.039169999999984</c:v>
                </c:pt>
                <c:pt idx="362">
                  <c:v>79.039169999999984</c:v>
                </c:pt>
                <c:pt idx="363">
                  <c:v>79.039169999999984</c:v>
                </c:pt>
                <c:pt idx="364">
                  <c:v>79.039169999999984</c:v>
                </c:pt>
                <c:pt idx="365">
                  <c:v>79.039169999999984</c:v>
                </c:pt>
                <c:pt idx="366">
                  <c:v>79.039169999999984</c:v>
                </c:pt>
                <c:pt idx="367">
                  <c:v>79.039169999999984</c:v>
                </c:pt>
                <c:pt idx="368">
                  <c:v>79.039169999999984</c:v>
                </c:pt>
                <c:pt idx="369">
                  <c:v>79.039169999999984</c:v>
                </c:pt>
                <c:pt idx="370">
                  <c:v>79.039169999999984</c:v>
                </c:pt>
                <c:pt idx="371">
                  <c:v>79.039169999999984</c:v>
                </c:pt>
                <c:pt idx="372">
                  <c:v>79.039169999999984</c:v>
                </c:pt>
                <c:pt idx="373">
                  <c:v>79.039169999999984</c:v>
                </c:pt>
                <c:pt idx="374">
                  <c:v>79.039169999999984</c:v>
                </c:pt>
                <c:pt idx="375">
                  <c:v>79.039169999999984</c:v>
                </c:pt>
                <c:pt idx="376">
                  <c:v>79.039169999999984</c:v>
                </c:pt>
                <c:pt idx="377">
                  <c:v>79.039169999999984</c:v>
                </c:pt>
                <c:pt idx="378">
                  <c:v>79.039169999999984</c:v>
                </c:pt>
                <c:pt idx="379">
                  <c:v>79.039169999999984</c:v>
                </c:pt>
                <c:pt idx="380">
                  <c:v>79.039169999999984</c:v>
                </c:pt>
                <c:pt idx="381">
                  <c:v>79.039169999999984</c:v>
                </c:pt>
                <c:pt idx="382">
                  <c:v>79.039169999999984</c:v>
                </c:pt>
                <c:pt idx="383">
                  <c:v>79.039169999999984</c:v>
                </c:pt>
                <c:pt idx="384">
                  <c:v>79.039169999999984</c:v>
                </c:pt>
                <c:pt idx="385">
                  <c:v>79.039169999999984</c:v>
                </c:pt>
                <c:pt idx="386">
                  <c:v>79.039169999999984</c:v>
                </c:pt>
                <c:pt idx="387">
                  <c:v>79.039169999999984</c:v>
                </c:pt>
                <c:pt idx="388">
                  <c:v>79.039169999999984</c:v>
                </c:pt>
                <c:pt idx="389">
                  <c:v>79.039169999999984</c:v>
                </c:pt>
                <c:pt idx="390">
                  <c:v>79.039169999999984</c:v>
                </c:pt>
                <c:pt idx="391">
                  <c:v>79.039169999999984</c:v>
                </c:pt>
                <c:pt idx="392">
                  <c:v>79.039169999999984</c:v>
                </c:pt>
                <c:pt idx="393">
                  <c:v>79.039169999999984</c:v>
                </c:pt>
                <c:pt idx="394">
                  <c:v>79.039169999999984</c:v>
                </c:pt>
                <c:pt idx="395">
                  <c:v>79.039169999999984</c:v>
                </c:pt>
                <c:pt idx="396">
                  <c:v>79.039169999999984</c:v>
                </c:pt>
                <c:pt idx="397">
                  <c:v>79.039169999999984</c:v>
                </c:pt>
                <c:pt idx="398">
                  <c:v>79.039169999999984</c:v>
                </c:pt>
                <c:pt idx="399">
                  <c:v>79.039169999999984</c:v>
                </c:pt>
                <c:pt idx="400">
                  <c:v>79.039169999999984</c:v>
                </c:pt>
                <c:pt idx="401">
                  <c:v>79.039169999999984</c:v>
                </c:pt>
                <c:pt idx="402">
                  <c:v>79.039169999999984</c:v>
                </c:pt>
                <c:pt idx="403">
                  <c:v>79.039169999999984</c:v>
                </c:pt>
                <c:pt idx="404">
                  <c:v>79.039169999999984</c:v>
                </c:pt>
                <c:pt idx="405">
                  <c:v>79.039169999999984</c:v>
                </c:pt>
                <c:pt idx="406">
                  <c:v>79.039169999999984</c:v>
                </c:pt>
                <c:pt idx="407">
                  <c:v>79.039169999999984</c:v>
                </c:pt>
                <c:pt idx="408">
                  <c:v>79.039169999999984</c:v>
                </c:pt>
                <c:pt idx="409">
                  <c:v>79.039169999999984</c:v>
                </c:pt>
                <c:pt idx="410">
                  <c:v>79.039169999999984</c:v>
                </c:pt>
                <c:pt idx="411">
                  <c:v>79.039169999999984</c:v>
                </c:pt>
                <c:pt idx="412">
                  <c:v>79.039169999999984</c:v>
                </c:pt>
                <c:pt idx="413">
                  <c:v>79.039169999999984</c:v>
                </c:pt>
                <c:pt idx="414">
                  <c:v>79.039169999999984</c:v>
                </c:pt>
                <c:pt idx="415">
                  <c:v>79.039169999999984</c:v>
                </c:pt>
                <c:pt idx="416">
                  <c:v>79.039169999999984</c:v>
                </c:pt>
                <c:pt idx="417">
                  <c:v>79.039169999999984</c:v>
                </c:pt>
                <c:pt idx="418">
                  <c:v>79.039169999999984</c:v>
                </c:pt>
                <c:pt idx="419">
                  <c:v>79.039169999999984</c:v>
                </c:pt>
                <c:pt idx="420">
                  <c:v>79.039169999999984</c:v>
                </c:pt>
                <c:pt idx="421">
                  <c:v>79.039169999999984</c:v>
                </c:pt>
                <c:pt idx="422">
                  <c:v>79.039169999999984</c:v>
                </c:pt>
                <c:pt idx="423">
                  <c:v>79.039169999999984</c:v>
                </c:pt>
                <c:pt idx="424">
                  <c:v>79.039169999999984</c:v>
                </c:pt>
                <c:pt idx="425">
                  <c:v>79.039169999999984</c:v>
                </c:pt>
                <c:pt idx="426">
                  <c:v>79.039169999999984</c:v>
                </c:pt>
                <c:pt idx="427">
                  <c:v>79.039169999999984</c:v>
                </c:pt>
                <c:pt idx="428">
                  <c:v>79.039169999999984</c:v>
                </c:pt>
                <c:pt idx="429">
                  <c:v>79.039169999999984</c:v>
                </c:pt>
                <c:pt idx="430">
                  <c:v>79.039169999999984</c:v>
                </c:pt>
                <c:pt idx="431">
                  <c:v>79.039169999999984</c:v>
                </c:pt>
                <c:pt idx="432">
                  <c:v>79.039169999999984</c:v>
                </c:pt>
                <c:pt idx="433">
                  <c:v>79.039169999999984</c:v>
                </c:pt>
                <c:pt idx="434">
                  <c:v>79.039169999999984</c:v>
                </c:pt>
                <c:pt idx="435">
                  <c:v>79.039169999999984</c:v>
                </c:pt>
                <c:pt idx="436">
                  <c:v>79.039169999999984</c:v>
                </c:pt>
                <c:pt idx="437">
                  <c:v>79.039169999999984</c:v>
                </c:pt>
                <c:pt idx="438">
                  <c:v>79.039169999999984</c:v>
                </c:pt>
                <c:pt idx="439">
                  <c:v>79.039169999999984</c:v>
                </c:pt>
                <c:pt idx="440">
                  <c:v>79.039169999999984</c:v>
                </c:pt>
                <c:pt idx="441">
                  <c:v>79.039169999999984</c:v>
                </c:pt>
                <c:pt idx="442">
                  <c:v>79.039169999999984</c:v>
                </c:pt>
                <c:pt idx="443">
                  <c:v>79.039169999999984</c:v>
                </c:pt>
                <c:pt idx="444">
                  <c:v>79.039169999999984</c:v>
                </c:pt>
                <c:pt idx="445">
                  <c:v>79.039169999999984</c:v>
                </c:pt>
                <c:pt idx="446">
                  <c:v>79.039169999999984</c:v>
                </c:pt>
                <c:pt idx="447">
                  <c:v>79.039169999999984</c:v>
                </c:pt>
                <c:pt idx="448">
                  <c:v>79.039169999999984</c:v>
                </c:pt>
                <c:pt idx="449">
                  <c:v>79.039169999999984</c:v>
                </c:pt>
                <c:pt idx="450">
                  <c:v>79.039169999999984</c:v>
                </c:pt>
                <c:pt idx="451">
                  <c:v>79.039169999999984</c:v>
                </c:pt>
                <c:pt idx="452">
                  <c:v>79.039169999999984</c:v>
                </c:pt>
                <c:pt idx="453">
                  <c:v>79.039169999999984</c:v>
                </c:pt>
                <c:pt idx="454">
                  <c:v>79.039169999999984</c:v>
                </c:pt>
                <c:pt idx="455">
                  <c:v>79.039169999999984</c:v>
                </c:pt>
                <c:pt idx="456">
                  <c:v>79.039169999999984</c:v>
                </c:pt>
                <c:pt idx="457">
                  <c:v>79.039169999999984</c:v>
                </c:pt>
                <c:pt idx="458">
                  <c:v>79.039169999999984</c:v>
                </c:pt>
                <c:pt idx="459">
                  <c:v>79.039169999999984</c:v>
                </c:pt>
                <c:pt idx="460">
                  <c:v>79.039169999999984</c:v>
                </c:pt>
                <c:pt idx="461">
                  <c:v>79.039169999999984</c:v>
                </c:pt>
                <c:pt idx="462">
                  <c:v>79.039169999999984</c:v>
                </c:pt>
                <c:pt idx="463">
                  <c:v>79.039169999999984</c:v>
                </c:pt>
                <c:pt idx="464">
                  <c:v>79.039169999999984</c:v>
                </c:pt>
                <c:pt idx="465">
                  <c:v>79.039169999999984</c:v>
                </c:pt>
                <c:pt idx="466">
                  <c:v>79.039169999999984</c:v>
                </c:pt>
                <c:pt idx="467">
                  <c:v>79.039169999999984</c:v>
                </c:pt>
                <c:pt idx="468">
                  <c:v>79.039169999999984</c:v>
                </c:pt>
                <c:pt idx="469">
                  <c:v>79.039169999999984</c:v>
                </c:pt>
                <c:pt idx="470">
                  <c:v>79.039169999999984</c:v>
                </c:pt>
                <c:pt idx="471">
                  <c:v>79.039169999999984</c:v>
                </c:pt>
                <c:pt idx="472">
                  <c:v>79.039169999999984</c:v>
                </c:pt>
                <c:pt idx="473">
                  <c:v>79.039169999999984</c:v>
                </c:pt>
                <c:pt idx="474">
                  <c:v>79.039169999999984</c:v>
                </c:pt>
                <c:pt idx="475">
                  <c:v>79.039169999999984</c:v>
                </c:pt>
                <c:pt idx="476">
                  <c:v>79.039169999999984</c:v>
                </c:pt>
                <c:pt idx="477">
                  <c:v>79.039169999999984</c:v>
                </c:pt>
                <c:pt idx="478">
                  <c:v>79.039169999999984</c:v>
                </c:pt>
                <c:pt idx="479">
                  <c:v>79.039169999999984</c:v>
                </c:pt>
                <c:pt idx="480">
                  <c:v>79.039169999999984</c:v>
                </c:pt>
                <c:pt idx="481">
                  <c:v>79.039169999999984</c:v>
                </c:pt>
                <c:pt idx="482">
                  <c:v>79.039169999999984</c:v>
                </c:pt>
                <c:pt idx="483">
                  <c:v>79.039169999999984</c:v>
                </c:pt>
                <c:pt idx="484">
                  <c:v>79.039169999999984</c:v>
                </c:pt>
                <c:pt idx="485">
                  <c:v>79.039169999999984</c:v>
                </c:pt>
                <c:pt idx="486">
                  <c:v>79.039169999999984</c:v>
                </c:pt>
                <c:pt idx="487">
                  <c:v>79.039169999999984</c:v>
                </c:pt>
                <c:pt idx="488">
                  <c:v>79.039169999999984</c:v>
                </c:pt>
                <c:pt idx="489">
                  <c:v>79.039169999999984</c:v>
                </c:pt>
                <c:pt idx="490">
                  <c:v>79.039169999999984</c:v>
                </c:pt>
                <c:pt idx="491">
                  <c:v>79.039169999999984</c:v>
                </c:pt>
                <c:pt idx="492">
                  <c:v>79.039169999999984</c:v>
                </c:pt>
                <c:pt idx="493">
                  <c:v>79.039169999999984</c:v>
                </c:pt>
                <c:pt idx="494">
                  <c:v>79.039169999999984</c:v>
                </c:pt>
                <c:pt idx="495">
                  <c:v>79.039169999999984</c:v>
                </c:pt>
                <c:pt idx="496">
                  <c:v>79.039169999999984</c:v>
                </c:pt>
                <c:pt idx="497">
                  <c:v>79.039169999999984</c:v>
                </c:pt>
                <c:pt idx="498">
                  <c:v>79.039169999999984</c:v>
                </c:pt>
                <c:pt idx="499">
                  <c:v>79.039169999999984</c:v>
                </c:pt>
                <c:pt idx="500">
                  <c:v>79.039169999999984</c:v>
                </c:pt>
                <c:pt idx="501">
                  <c:v>79.039169999999984</c:v>
                </c:pt>
                <c:pt idx="502">
                  <c:v>79.039169999999984</c:v>
                </c:pt>
                <c:pt idx="503">
                  <c:v>79.039169999999984</c:v>
                </c:pt>
                <c:pt idx="504">
                  <c:v>79.039169999999984</c:v>
                </c:pt>
                <c:pt idx="505">
                  <c:v>79.039169999999984</c:v>
                </c:pt>
                <c:pt idx="506">
                  <c:v>79.039169999999984</c:v>
                </c:pt>
                <c:pt idx="507">
                  <c:v>79.039169999999984</c:v>
                </c:pt>
                <c:pt idx="508">
                  <c:v>79.039169999999984</c:v>
                </c:pt>
                <c:pt idx="509">
                  <c:v>79.039169999999984</c:v>
                </c:pt>
                <c:pt idx="510">
                  <c:v>79.039169999999984</c:v>
                </c:pt>
                <c:pt idx="511">
                  <c:v>79.039169999999984</c:v>
                </c:pt>
                <c:pt idx="512">
                  <c:v>79.039169999999984</c:v>
                </c:pt>
                <c:pt idx="513">
                  <c:v>79.039169999999984</c:v>
                </c:pt>
                <c:pt idx="514">
                  <c:v>79.039169999999984</c:v>
                </c:pt>
                <c:pt idx="515">
                  <c:v>79.039169999999984</c:v>
                </c:pt>
                <c:pt idx="516">
                  <c:v>79.039169999999984</c:v>
                </c:pt>
                <c:pt idx="517">
                  <c:v>79.039169999999984</c:v>
                </c:pt>
                <c:pt idx="518">
                  <c:v>79.039169999999984</c:v>
                </c:pt>
                <c:pt idx="519">
                  <c:v>79.039169999999984</c:v>
                </c:pt>
                <c:pt idx="520">
                  <c:v>79.039169999999984</c:v>
                </c:pt>
                <c:pt idx="521">
                  <c:v>79.039169999999984</c:v>
                </c:pt>
                <c:pt idx="522">
                  <c:v>79.039169999999984</c:v>
                </c:pt>
                <c:pt idx="523">
                  <c:v>79.039169999999984</c:v>
                </c:pt>
                <c:pt idx="524">
                  <c:v>79.039169999999984</c:v>
                </c:pt>
                <c:pt idx="525">
                  <c:v>79.039169999999984</c:v>
                </c:pt>
                <c:pt idx="526">
                  <c:v>79.039169999999984</c:v>
                </c:pt>
                <c:pt idx="527">
                  <c:v>79.039169999999984</c:v>
                </c:pt>
                <c:pt idx="528">
                  <c:v>79.039169999999984</c:v>
                </c:pt>
                <c:pt idx="529">
                  <c:v>79.039169999999984</c:v>
                </c:pt>
                <c:pt idx="530">
                  <c:v>79.039169999999984</c:v>
                </c:pt>
                <c:pt idx="531">
                  <c:v>79.039169999999984</c:v>
                </c:pt>
                <c:pt idx="532">
                  <c:v>79.039169999999984</c:v>
                </c:pt>
                <c:pt idx="533">
                  <c:v>79.039169999999984</c:v>
                </c:pt>
                <c:pt idx="534">
                  <c:v>79.039169999999984</c:v>
                </c:pt>
                <c:pt idx="535">
                  <c:v>79.039169999999984</c:v>
                </c:pt>
                <c:pt idx="536">
                  <c:v>79.039169999999984</c:v>
                </c:pt>
                <c:pt idx="537">
                  <c:v>79.039169999999984</c:v>
                </c:pt>
                <c:pt idx="538">
                  <c:v>79.039169999999984</c:v>
                </c:pt>
                <c:pt idx="539">
                  <c:v>79.039169999999984</c:v>
                </c:pt>
                <c:pt idx="540">
                  <c:v>79.039169999999984</c:v>
                </c:pt>
                <c:pt idx="541">
                  <c:v>79.039169999999984</c:v>
                </c:pt>
                <c:pt idx="542">
                  <c:v>79.039169999999984</c:v>
                </c:pt>
                <c:pt idx="543">
                  <c:v>79.039169999999984</c:v>
                </c:pt>
                <c:pt idx="544">
                  <c:v>79.039169999999984</c:v>
                </c:pt>
                <c:pt idx="545">
                  <c:v>79.039169999999984</c:v>
                </c:pt>
                <c:pt idx="546">
                  <c:v>79.039169999999984</c:v>
                </c:pt>
                <c:pt idx="547">
                  <c:v>79.039169999999984</c:v>
                </c:pt>
                <c:pt idx="548">
                  <c:v>79.039169999999984</c:v>
                </c:pt>
                <c:pt idx="549">
                  <c:v>79.039169999999984</c:v>
                </c:pt>
                <c:pt idx="550">
                  <c:v>79.039169999999984</c:v>
                </c:pt>
                <c:pt idx="551">
                  <c:v>79.039169999999984</c:v>
                </c:pt>
                <c:pt idx="552">
                  <c:v>79.039169999999984</c:v>
                </c:pt>
                <c:pt idx="553">
                  <c:v>79.039169999999984</c:v>
                </c:pt>
                <c:pt idx="554">
                  <c:v>79.039169999999984</c:v>
                </c:pt>
                <c:pt idx="555">
                  <c:v>79.039169999999984</c:v>
                </c:pt>
                <c:pt idx="556">
                  <c:v>79.039169999999984</c:v>
                </c:pt>
                <c:pt idx="557">
                  <c:v>79.039169999999984</c:v>
                </c:pt>
                <c:pt idx="558">
                  <c:v>79.039169999999984</c:v>
                </c:pt>
                <c:pt idx="559">
                  <c:v>79.039169999999984</c:v>
                </c:pt>
                <c:pt idx="560">
                  <c:v>79.039169999999984</c:v>
                </c:pt>
                <c:pt idx="561">
                  <c:v>79.039169999999984</c:v>
                </c:pt>
                <c:pt idx="562">
                  <c:v>79.039169999999984</c:v>
                </c:pt>
                <c:pt idx="563">
                  <c:v>79.039169999999984</c:v>
                </c:pt>
                <c:pt idx="564">
                  <c:v>79.039169999999984</c:v>
                </c:pt>
                <c:pt idx="565">
                  <c:v>79.039169999999984</c:v>
                </c:pt>
                <c:pt idx="566">
                  <c:v>79.039169999999984</c:v>
                </c:pt>
                <c:pt idx="567">
                  <c:v>79.039169999999984</c:v>
                </c:pt>
                <c:pt idx="568">
                  <c:v>79.039169999999984</c:v>
                </c:pt>
                <c:pt idx="569">
                  <c:v>79.039169999999984</c:v>
                </c:pt>
                <c:pt idx="570">
                  <c:v>79.039169999999984</c:v>
                </c:pt>
                <c:pt idx="571">
                  <c:v>79.039169999999984</c:v>
                </c:pt>
                <c:pt idx="572">
                  <c:v>79.039169999999984</c:v>
                </c:pt>
                <c:pt idx="573">
                  <c:v>79.039169999999984</c:v>
                </c:pt>
                <c:pt idx="574">
                  <c:v>79.039169999999984</c:v>
                </c:pt>
                <c:pt idx="575">
                  <c:v>79.039169999999984</c:v>
                </c:pt>
                <c:pt idx="576">
                  <c:v>79.039169999999984</c:v>
                </c:pt>
                <c:pt idx="577">
                  <c:v>79.039169999999984</c:v>
                </c:pt>
                <c:pt idx="578">
                  <c:v>79.039169999999984</c:v>
                </c:pt>
                <c:pt idx="579">
                  <c:v>79.039169999999984</c:v>
                </c:pt>
                <c:pt idx="580">
                  <c:v>79.039169999999984</c:v>
                </c:pt>
                <c:pt idx="581">
                  <c:v>79.039169999999984</c:v>
                </c:pt>
                <c:pt idx="582">
                  <c:v>79.039169999999984</c:v>
                </c:pt>
                <c:pt idx="583">
                  <c:v>79.039169999999984</c:v>
                </c:pt>
                <c:pt idx="584">
                  <c:v>79.039169999999984</c:v>
                </c:pt>
                <c:pt idx="585">
                  <c:v>79.039169999999984</c:v>
                </c:pt>
                <c:pt idx="586">
                  <c:v>79.039169999999984</c:v>
                </c:pt>
                <c:pt idx="587">
                  <c:v>79.039169999999984</c:v>
                </c:pt>
                <c:pt idx="588">
                  <c:v>79.039169999999984</c:v>
                </c:pt>
                <c:pt idx="589">
                  <c:v>79.039169999999984</c:v>
                </c:pt>
                <c:pt idx="590">
                  <c:v>79.039169999999984</c:v>
                </c:pt>
                <c:pt idx="591">
                  <c:v>79.039169999999984</c:v>
                </c:pt>
                <c:pt idx="592">
                  <c:v>79.039169999999984</c:v>
                </c:pt>
                <c:pt idx="593">
                  <c:v>79.039169999999984</c:v>
                </c:pt>
                <c:pt idx="594">
                  <c:v>79.039169999999984</c:v>
                </c:pt>
                <c:pt idx="595">
                  <c:v>79.039169999999984</c:v>
                </c:pt>
                <c:pt idx="596">
                  <c:v>79.039169999999984</c:v>
                </c:pt>
                <c:pt idx="597">
                  <c:v>79.039169999999984</c:v>
                </c:pt>
                <c:pt idx="598">
                  <c:v>79.039169999999984</c:v>
                </c:pt>
                <c:pt idx="599">
                  <c:v>79.039169999999984</c:v>
                </c:pt>
                <c:pt idx="600">
                  <c:v>79.039169999999984</c:v>
                </c:pt>
                <c:pt idx="601">
                  <c:v>79.039169999999984</c:v>
                </c:pt>
                <c:pt idx="602">
                  <c:v>79.039169999999984</c:v>
                </c:pt>
                <c:pt idx="603">
                  <c:v>79.039169999999984</c:v>
                </c:pt>
                <c:pt idx="604">
                  <c:v>79.039169999999984</c:v>
                </c:pt>
                <c:pt idx="605">
                  <c:v>79.039169999999984</c:v>
                </c:pt>
                <c:pt idx="606">
                  <c:v>79.039169999999984</c:v>
                </c:pt>
                <c:pt idx="607">
                  <c:v>79.039169999999984</c:v>
                </c:pt>
                <c:pt idx="608">
                  <c:v>79.039169999999984</c:v>
                </c:pt>
                <c:pt idx="609">
                  <c:v>79.039169999999984</c:v>
                </c:pt>
                <c:pt idx="610">
                  <c:v>79.039169999999984</c:v>
                </c:pt>
                <c:pt idx="611">
                  <c:v>79.039169999999984</c:v>
                </c:pt>
                <c:pt idx="612">
                  <c:v>79.039169999999984</c:v>
                </c:pt>
                <c:pt idx="613">
                  <c:v>79.039169999999984</c:v>
                </c:pt>
                <c:pt idx="614">
                  <c:v>79.039169999999984</c:v>
                </c:pt>
                <c:pt idx="615">
                  <c:v>79.039169999999984</c:v>
                </c:pt>
                <c:pt idx="616">
                  <c:v>79.039169999999984</c:v>
                </c:pt>
                <c:pt idx="617">
                  <c:v>79.039169999999984</c:v>
                </c:pt>
                <c:pt idx="618">
                  <c:v>79.039169999999984</c:v>
                </c:pt>
                <c:pt idx="619">
                  <c:v>79.039169999999984</c:v>
                </c:pt>
                <c:pt idx="620">
                  <c:v>79.039169999999984</c:v>
                </c:pt>
                <c:pt idx="621">
                  <c:v>79.039169999999984</c:v>
                </c:pt>
                <c:pt idx="622">
                  <c:v>79.039169999999984</c:v>
                </c:pt>
                <c:pt idx="623">
                  <c:v>79.039169999999984</c:v>
                </c:pt>
                <c:pt idx="624">
                  <c:v>79.039169999999984</c:v>
                </c:pt>
                <c:pt idx="625">
                  <c:v>79.039169999999984</c:v>
                </c:pt>
                <c:pt idx="626">
                  <c:v>79.039169999999984</c:v>
                </c:pt>
                <c:pt idx="627">
                  <c:v>79.039169999999984</c:v>
                </c:pt>
                <c:pt idx="628">
                  <c:v>79.039169999999984</c:v>
                </c:pt>
                <c:pt idx="629">
                  <c:v>79.039169999999984</c:v>
                </c:pt>
                <c:pt idx="630">
                  <c:v>79.039169999999984</c:v>
                </c:pt>
                <c:pt idx="631">
                  <c:v>79.039169999999984</c:v>
                </c:pt>
                <c:pt idx="632">
                  <c:v>79.039169999999984</c:v>
                </c:pt>
                <c:pt idx="633">
                  <c:v>79.039169999999984</c:v>
                </c:pt>
                <c:pt idx="634">
                  <c:v>79.039169999999984</c:v>
                </c:pt>
                <c:pt idx="635">
                  <c:v>79.039169999999984</c:v>
                </c:pt>
                <c:pt idx="636">
                  <c:v>79.039169999999984</c:v>
                </c:pt>
                <c:pt idx="637">
                  <c:v>79.039169999999984</c:v>
                </c:pt>
                <c:pt idx="638">
                  <c:v>79.039169999999984</c:v>
                </c:pt>
                <c:pt idx="639">
                  <c:v>79.039169999999984</c:v>
                </c:pt>
                <c:pt idx="640">
                  <c:v>79.039169999999984</c:v>
                </c:pt>
                <c:pt idx="641">
                  <c:v>79.039169999999984</c:v>
                </c:pt>
                <c:pt idx="642">
                  <c:v>79.039169999999984</c:v>
                </c:pt>
                <c:pt idx="643">
                  <c:v>79.039169999999984</c:v>
                </c:pt>
                <c:pt idx="644">
                  <c:v>79.039169999999984</c:v>
                </c:pt>
                <c:pt idx="645">
                  <c:v>79.039169999999984</c:v>
                </c:pt>
                <c:pt idx="646">
                  <c:v>79.039169999999984</c:v>
                </c:pt>
                <c:pt idx="647">
                  <c:v>79.039169999999984</c:v>
                </c:pt>
                <c:pt idx="648">
                  <c:v>79.039169999999984</c:v>
                </c:pt>
                <c:pt idx="649">
                  <c:v>79.039169999999984</c:v>
                </c:pt>
                <c:pt idx="650">
                  <c:v>79.039169999999984</c:v>
                </c:pt>
                <c:pt idx="651">
                  <c:v>79.039169999999984</c:v>
                </c:pt>
                <c:pt idx="652">
                  <c:v>79.039169999999984</c:v>
                </c:pt>
                <c:pt idx="653">
                  <c:v>79.039169999999984</c:v>
                </c:pt>
                <c:pt idx="654">
                  <c:v>79.039169999999984</c:v>
                </c:pt>
                <c:pt idx="655">
                  <c:v>79.039169999999984</c:v>
                </c:pt>
                <c:pt idx="656">
                  <c:v>79.039169999999984</c:v>
                </c:pt>
                <c:pt idx="657">
                  <c:v>79.039169999999984</c:v>
                </c:pt>
                <c:pt idx="658">
                  <c:v>79.039169999999984</c:v>
                </c:pt>
                <c:pt idx="659">
                  <c:v>79.039169999999984</c:v>
                </c:pt>
                <c:pt idx="660">
                  <c:v>79.039169999999984</c:v>
                </c:pt>
                <c:pt idx="661">
                  <c:v>79.039169999999984</c:v>
                </c:pt>
                <c:pt idx="662">
                  <c:v>79.039169999999984</c:v>
                </c:pt>
                <c:pt idx="663">
                  <c:v>79.039169999999984</c:v>
                </c:pt>
                <c:pt idx="664">
                  <c:v>79.039169999999984</c:v>
                </c:pt>
                <c:pt idx="665">
                  <c:v>79.039169999999984</c:v>
                </c:pt>
                <c:pt idx="666">
                  <c:v>79.039169999999984</c:v>
                </c:pt>
                <c:pt idx="667">
                  <c:v>79.039169999999984</c:v>
                </c:pt>
                <c:pt idx="668">
                  <c:v>79.039169999999984</c:v>
                </c:pt>
                <c:pt idx="669">
                  <c:v>79.039169999999984</c:v>
                </c:pt>
                <c:pt idx="670">
                  <c:v>79.039169999999984</c:v>
                </c:pt>
                <c:pt idx="671">
                  <c:v>79.039169999999984</c:v>
                </c:pt>
                <c:pt idx="672">
                  <c:v>79.039169999999984</c:v>
                </c:pt>
                <c:pt idx="673">
                  <c:v>79.039169999999984</c:v>
                </c:pt>
                <c:pt idx="674">
                  <c:v>79.039169999999984</c:v>
                </c:pt>
                <c:pt idx="675">
                  <c:v>79.039169999999984</c:v>
                </c:pt>
                <c:pt idx="676">
                  <c:v>79.039169999999984</c:v>
                </c:pt>
                <c:pt idx="677">
                  <c:v>79.039169999999984</c:v>
                </c:pt>
                <c:pt idx="678">
                  <c:v>79.039169999999984</c:v>
                </c:pt>
                <c:pt idx="679">
                  <c:v>79.039169999999984</c:v>
                </c:pt>
                <c:pt idx="680">
                  <c:v>79.039169999999984</c:v>
                </c:pt>
                <c:pt idx="681">
                  <c:v>79.039169999999984</c:v>
                </c:pt>
                <c:pt idx="682">
                  <c:v>79.039169999999984</c:v>
                </c:pt>
                <c:pt idx="683">
                  <c:v>79.039169999999984</c:v>
                </c:pt>
                <c:pt idx="684">
                  <c:v>79.039169999999984</c:v>
                </c:pt>
                <c:pt idx="685">
                  <c:v>79.039169999999984</c:v>
                </c:pt>
                <c:pt idx="686">
                  <c:v>79.039169999999984</c:v>
                </c:pt>
                <c:pt idx="687">
                  <c:v>79.039169999999984</c:v>
                </c:pt>
                <c:pt idx="688">
                  <c:v>79.039169999999984</c:v>
                </c:pt>
                <c:pt idx="689">
                  <c:v>79.039169999999984</c:v>
                </c:pt>
                <c:pt idx="690">
                  <c:v>79.039169999999984</c:v>
                </c:pt>
                <c:pt idx="691">
                  <c:v>79.039169999999984</c:v>
                </c:pt>
                <c:pt idx="692">
                  <c:v>79.039169999999984</c:v>
                </c:pt>
                <c:pt idx="693">
                  <c:v>79.039169999999984</c:v>
                </c:pt>
                <c:pt idx="694">
                  <c:v>79.039169999999984</c:v>
                </c:pt>
                <c:pt idx="695">
                  <c:v>79.039169999999984</c:v>
                </c:pt>
                <c:pt idx="696">
                  <c:v>79.039169999999984</c:v>
                </c:pt>
                <c:pt idx="697">
                  <c:v>79.039169999999984</c:v>
                </c:pt>
                <c:pt idx="698">
                  <c:v>79.039169999999984</c:v>
                </c:pt>
                <c:pt idx="699">
                  <c:v>79.039169999999984</c:v>
                </c:pt>
                <c:pt idx="700">
                  <c:v>79.039169999999984</c:v>
                </c:pt>
                <c:pt idx="701">
                  <c:v>79.039169999999984</c:v>
                </c:pt>
                <c:pt idx="702">
                  <c:v>79.039169999999984</c:v>
                </c:pt>
                <c:pt idx="703">
                  <c:v>79.039169999999984</c:v>
                </c:pt>
                <c:pt idx="704">
                  <c:v>79.039169999999984</c:v>
                </c:pt>
                <c:pt idx="705">
                  <c:v>79.039169999999984</c:v>
                </c:pt>
                <c:pt idx="706">
                  <c:v>79.039169999999984</c:v>
                </c:pt>
                <c:pt idx="707">
                  <c:v>79.039169999999984</c:v>
                </c:pt>
                <c:pt idx="708">
                  <c:v>79.039169999999984</c:v>
                </c:pt>
                <c:pt idx="709">
                  <c:v>79.039169999999984</c:v>
                </c:pt>
                <c:pt idx="710">
                  <c:v>79.039169999999984</c:v>
                </c:pt>
                <c:pt idx="711">
                  <c:v>79.039169999999984</c:v>
                </c:pt>
                <c:pt idx="712">
                  <c:v>79.039169999999984</c:v>
                </c:pt>
                <c:pt idx="713">
                  <c:v>79.039169999999984</c:v>
                </c:pt>
                <c:pt idx="714">
                  <c:v>79.039169999999984</c:v>
                </c:pt>
                <c:pt idx="715">
                  <c:v>79.039169999999984</c:v>
                </c:pt>
                <c:pt idx="716">
                  <c:v>79.039169999999984</c:v>
                </c:pt>
                <c:pt idx="717">
                  <c:v>79.039169999999984</c:v>
                </c:pt>
                <c:pt idx="718">
                  <c:v>79.039169999999984</c:v>
                </c:pt>
                <c:pt idx="719">
                  <c:v>79.039169999999984</c:v>
                </c:pt>
                <c:pt idx="720">
                  <c:v>79.039169999999984</c:v>
                </c:pt>
                <c:pt idx="721">
                  <c:v>79.039169999999984</c:v>
                </c:pt>
                <c:pt idx="722">
                  <c:v>79.039169999999984</c:v>
                </c:pt>
                <c:pt idx="723">
                  <c:v>79.039169999999984</c:v>
                </c:pt>
                <c:pt idx="724">
                  <c:v>79.039169999999984</c:v>
                </c:pt>
                <c:pt idx="725">
                  <c:v>79.039169999999984</c:v>
                </c:pt>
                <c:pt idx="726">
                  <c:v>79.039169999999984</c:v>
                </c:pt>
                <c:pt idx="727">
                  <c:v>79.039169999999984</c:v>
                </c:pt>
                <c:pt idx="728">
                  <c:v>79.039169999999984</c:v>
                </c:pt>
                <c:pt idx="729">
                  <c:v>79.039169999999984</c:v>
                </c:pt>
                <c:pt idx="730">
                  <c:v>79.039169999999984</c:v>
                </c:pt>
                <c:pt idx="731">
                  <c:v>79.039169999999984</c:v>
                </c:pt>
                <c:pt idx="732">
                  <c:v>79.039169999999984</c:v>
                </c:pt>
                <c:pt idx="733">
                  <c:v>79.039169999999984</c:v>
                </c:pt>
                <c:pt idx="734">
                  <c:v>79.039169999999984</c:v>
                </c:pt>
                <c:pt idx="735">
                  <c:v>79.039169999999984</c:v>
                </c:pt>
                <c:pt idx="736">
                  <c:v>79.039169999999984</c:v>
                </c:pt>
                <c:pt idx="737">
                  <c:v>79.039169999999984</c:v>
                </c:pt>
                <c:pt idx="738">
                  <c:v>79.039169999999984</c:v>
                </c:pt>
                <c:pt idx="739">
                  <c:v>79.039169999999984</c:v>
                </c:pt>
                <c:pt idx="740">
                  <c:v>79.039169999999984</c:v>
                </c:pt>
                <c:pt idx="741">
                  <c:v>79.039169999999984</c:v>
                </c:pt>
                <c:pt idx="742">
                  <c:v>79.039169999999984</c:v>
                </c:pt>
                <c:pt idx="743">
                  <c:v>79.039169999999984</c:v>
                </c:pt>
                <c:pt idx="744">
                  <c:v>79.039169999999984</c:v>
                </c:pt>
                <c:pt idx="745">
                  <c:v>79.039169999999984</c:v>
                </c:pt>
                <c:pt idx="746">
                  <c:v>79.039169999999984</c:v>
                </c:pt>
                <c:pt idx="747">
                  <c:v>79.039169999999984</c:v>
                </c:pt>
                <c:pt idx="748">
                  <c:v>79.039169999999984</c:v>
                </c:pt>
                <c:pt idx="749">
                  <c:v>79.039169999999984</c:v>
                </c:pt>
                <c:pt idx="750">
                  <c:v>79.039169999999984</c:v>
                </c:pt>
                <c:pt idx="751">
                  <c:v>79.039169999999984</c:v>
                </c:pt>
                <c:pt idx="752">
                  <c:v>79.039169999999984</c:v>
                </c:pt>
                <c:pt idx="753">
                  <c:v>79.039169999999984</c:v>
                </c:pt>
                <c:pt idx="754">
                  <c:v>79.039169999999984</c:v>
                </c:pt>
                <c:pt idx="755">
                  <c:v>79.039169999999984</c:v>
                </c:pt>
                <c:pt idx="756">
                  <c:v>79.039169999999984</c:v>
                </c:pt>
                <c:pt idx="757">
                  <c:v>79.039169999999984</c:v>
                </c:pt>
                <c:pt idx="758">
                  <c:v>79.039169999999984</c:v>
                </c:pt>
                <c:pt idx="759">
                  <c:v>79.039169999999984</c:v>
                </c:pt>
                <c:pt idx="760">
                  <c:v>79.039169999999984</c:v>
                </c:pt>
                <c:pt idx="761">
                  <c:v>79.039169999999984</c:v>
                </c:pt>
                <c:pt idx="762">
                  <c:v>79.039169999999984</c:v>
                </c:pt>
                <c:pt idx="763">
                  <c:v>79.039169999999984</c:v>
                </c:pt>
                <c:pt idx="764">
                  <c:v>79.039169999999984</c:v>
                </c:pt>
                <c:pt idx="765">
                  <c:v>79.039169999999984</c:v>
                </c:pt>
                <c:pt idx="766">
                  <c:v>79.039169999999984</c:v>
                </c:pt>
                <c:pt idx="767">
                  <c:v>79.039169999999984</c:v>
                </c:pt>
                <c:pt idx="768">
                  <c:v>79.039169999999984</c:v>
                </c:pt>
                <c:pt idx="769">
                  <c:v>79.039169999999984</c:v>
                </c:pt>
                <c:pt idx="770">
                  <c:v>79.039169999999984</c:v>
                </c:pt>
                <c:pt idx="771">
                  <c:v>79.039169999999984</c:v>
                </c:pt>
                <c:pt idx="772">
                  <c:v>79.039169999999984</c:v>
                </c:pt>
                <c:pt idx="773">
                  <c:v>79.039169999999984</c:v>
                </c:pt>
                <c:pt idx="774">
                  <c:v>79.039169999999984</c:v>
                </c:pt>
                <c:pt idx="775">
                  <c:v>79.039169999999984</c:v>
                </c:pt>
                <c:pt idx="776">
                  <c:v>79.039169999999984</c:v>
                </c:pt>
                <c:pt idx="777">
                  <c:v>79.039169999999984</c:v>
                </c:pt>
                <c:pt idx="778">
                  <c:v>79.039169999999984</c:v>
                </c:pt>
                <c:pt idx="779">
                  <c:v>79.039169999999984</c:v>
                </c:pt>
                <c:pt idx="780">
                  <c:v>79.039169999999984</c:v>
                </c:pt>
                <c:pt idx="781">
                  <c:v>79.039169999999984</c:v>
                </c:pt>
                <c:pt idx="782">
                  <c:v>79.039169999999984</c:v>
                </c:pt>
                <c:pt idx="783">
                  <c:v>79.039169999999984</c:v>
                </c:pt>
                <c:pt idx="784">
                  <c:v>79.039169999999984</c:v>
                </c:pt>
                <c:pt idx="785">
                  <c:v>79.039169999999984</c:v>
                </c:pt>
                <c:pt idx="786">
                  <c:v>79.039169999999984</c:v>
                </c:pt>
                <c:pt idx="787">
                  <c:v>79.039169999999984</c:v>
                </c:pt>
                <c:pt idx="788">
                  <c:v>79.039169999999984</c:v>
                </c:pt>
                <c:pt idx="789">
                  <c:v>79.039169999999984</c:v>
                </c:pt>
                <c:pt idx="790">
                  <c:v>79.039169999999984</c:v>
                </c:pt>
                <c:pt idx="791">
                  <c:v>79.039169999999984</c:v>
                </c:pt>
                <c:pt idx="792">
                  <c:v>79.039169999999984</c:v>
                </c:pt>
                <c:pt idx="793">
                  <c:v>79.039169999999984</c:v>
                </c:pt>
                <c:pt idx="794">
                  <c:v>79.039169999999984</c:v>
                </c:pt>
                <c:pt idx="795">
                  <c:v>79.039169999999984</c:v>
                </c:pt>
                <c:pt idx="796">
                  <c:v>79.039169999999984</c:v>
                </c:pt>
                <c:pt idx="797">
                  <c:v>79.039169999999984</c:v>
                </c:pt>
                <c:pt idx="798">
                  <c:v>79.039169999999984</c:v>
                </c:pt>
                <c:pt idx="799">
                  <c:v>79.039169999999984</c:v>
                </c:pt>
                <c:pt idx="800">
                  <c:v>79.039169999999984</c:v>
                </c:pt>
                <c:pt idx="801">
                  <c:v>79.039169999999984</c:v>
                </c:pt>
                <c:pt idx="802">
                  <c:v>79.039169999999984</c:v>
                </c:pt>
                <c:pt idx="803">
                  <c:v>79.039169999999984</c:v>
                </c:pt>
                <c:pt idx="804">
                  <c:v>79.039169999999984</c:v>
                </c:pt>
                <c:pt idx="805">
                  <c:v>79.039169999999984</c:v>
                </c:pt>
                <c:pt idx="806">
                  <c:v>79.039169999999984</c:v>
                </c:pt>
                <c:pt idx="807">
                  <c:v>79.039169999999984</c:v>
                </c:pt>
                <c:pt idx="808">
                  <c:v>79.039169999999984</c:v>
                </c:pt>
                <c:pt idx="809">
                  <c:v>79.039169999999984</c:v>
                </c:pt>
                <c:pt idx="810">
                  <c:v>79.039169999999984</c:v>
                </c:pt>
                <c:pt idx="811">
                  <c:v>79.039169999999984</c:v>
                </c:pt>
                <c:pt idx="812">
                  <c:v>79.039169999999984</c:v>
                </c:pt>
                <c:pt idx="813">
                  <c:v>79.039169999999984</c:v>
                </c:pt>
                <c:pt idx="814">
                  <c:v>79.039169999999984</c:v>
                </c:pt>
                <c:pt idx="815">
                  <c:v>79.039169999999984</c:v>
                </c:pt>
                <c:pt idx="816">
                  <c:v>79.039169999999984</c:v>
                </c:pt>
                <c:pt idx="817">
                  <c:v>79.039169999999984</c:v>
                </c:pt>
                <c:pt idx="818">
                  <c:v>79.039169999999984</c:v>
                </c:pt>
                <c:pt idx="819">
                  <c:v>79.039169999999984</c:v>
                </c:pt>
                <c:pt idx="820">
                  <c:v>79.039169999999984</c:v>
                </c:pt>
                <c:pt idx="821">
                  <c:v>79.039169999999984</c:v>
                </c:pt>
                <c:pt idx="822">
                  <c:v>79.039169999999984</c:v>
                </c:pt>
                <c:pt idx="823">
                  <c:v>79.039169999999984</c:v>
                </c:pt>
                <c:pt idx="824">
                  <c:v>79.039169999999984</c:v>
                </c:pt>
                <c:pt idx="825">
                  <c:v>79.039169999999984</c:v>
                </c:pt>
                <c:pt idx="826">
                  <c:v>79.039169999999984</c:v>
                </c:pt>
                <c:pt idx="827">
                  <c:v>79.039169999999984</c:v>
                </c:pt>
                <c:pt idx="828">
                  <c:v>79.039169999999984</c:v>
                </c:pt>
                <c:pt idx="829">
                  <c:v>79.039169999999984</c:v>
                </c:pt>
                <c:pt idx="830">
                  <c:v>79.039169999999984</c:v>
                </c:pt>
                <c:pt idx="831">
                  <c:v>79.039169999999984</c:v>
                </c:pt>
                <c:pt idx="832">
                  <c:v>79.039169999999984</c:v>
                </c:pt>
                <c:pt idx="833">
                  <c:v>79.039169999999984</c:v>
                </c:pt>
                <c:pt idx="834">
                  <c:v>79.039169999999984</c:v>
                </c:pt>
                <c:pt idx="835">
                  <c:v>79.039169999999984</c:v>
                </c:pt>
                <c:pt idx="836">
                  <c:v>79.039169999999984</c:v>
                </c:pt>
                <c:pt idx="837">
                  <c:v>79.039169999999984</c:v>
                </c:pt>
                <c:pt idx="838">
                  <c:v>79.039169999999984</c:v>
                </c:pt>
                <c:pt idx="839">
                  <c:v>79.039169999999984</c:v>
                </c:pt>
                <c:pt idx="840">
                  <c:v>79.039169999999984</c:v>
                </c:pt>
                <c:pt idx="841">
                  <c:v>79.039169999999984</c:v>
                </c:pt>
                <c:pt idx="842">
                  <c:v>79.039169999999984</c:v>
                </c:pt>
                <c:pt idx="843">
                  <c:v>79.039169999999984</c:v>
                </c:pt>
                <c:pt idx="844">
                  <c:v>79.039169999999984</c:v>
                </c:pt>
                <c:pt idx="845">
                  <c:v>79.039169999999984</c:v>
                </c:pt>
                <c:pt idx="846">
                  <c:v>79.039169999999984</c:v>
                </c:pt>
                <c:pt idx="847">
                  <c:v>79.039169999999984</c:v>
                </c:pt>
                <c:pt idx="848">
                  <c:v>79.039169999999984</c:v>
                </c:pt>
                <c:pt idx="849">
                  <c:v>79.039169999999984</c:v>
                </c:pt>
                <c:pt idx="850">
                  <c:v>79.039169999999984</c:v>
                </c:pt>
                <c:pt idx="851">
                  <c:v>79.039169999999984</c:v>
                </c:pt>
                <c:pt idx="852">
                  <c:v>79.039169999999984</c:v>
                </c:pt>
                <c:pt idx="853">
                  <c:v>79.039169999999984</c:v>
                </c:pt>
                <c:pt idx="854">
                  <c:v>79.039169999999984</c:v>
                </c:pt>
                <c:pt idx="855">
                  <c:v>79.039169999999984</c:v>
                </c:pt>
                <c:pt idx="856">
                  <c:v>79.039169999999984</c:v>
                </c:pt>
                <c:pt idx="857">
                  <c:v>79.039169999999984</c:v>
                </c:pt>
                <c:pt idx="858">
                  <c:v>79.039169999999984</c:v>
                </c:pt>
                <c:pt idx="859">
                  <c:v>79.039169999999984</c:v>
                </c:pt>
                <c:pt idx="860">
                  <c:v>79.039169999999984</c:v>
                </c:pt>
                <c:pt idx="861">
                  <c:v>79.039169999999984</c:v>
                </c:pt>
                <c:pt idx="862">
                  <c:v>79.039169999999984</c:v>
                </c:pt>
                <c:pt idx="863">
                  <c:v>79.039169999999984</c:v>
                </c:pt>
                <c:pt idx="864">
                  <c:v>79.039169999999984</c:v>
                </c:pt>
                <c:pt idx="865">
                  <c:v>79.039169999999984</c:v>
                </c:pt>
                <c:pt idx="866">
                  <c:v>79.039169999999984</c:v>
                </c:pt>
                <c:pt idx="867">
                  <c:v>79.039169999999984</c:v>
                </c:pt>
                <c:pt idx="868">
                  <c:v>79.039169999999984</c:v>
                </c:pt>
                <c:pt idx="869">
                  <c:v>79.039169999999984</c:v>
                </c:pt>
                <c:pt idx="870">
                  <c:v>79.039169999999984</c:v>
                </c:pt>
                <c:pt idx="871">
                  <c:v>79.039169999999984</c:v>
                </c:pt>
                <c:pt idx="872">
                  <c:v>79.039169999999984</c:v>
                </c:pt>
                <c:pt idx="873">
                  <c:v>79.039169999999984</c:v>
                </c:pt>
                <c:pt idx="874">
                  <c:v>79.039169999999984</c:v>
                </c:pt>
                <c:pt idx="875">
                  <c:v>79.039169999999984</c:v>
                </c:pt>
                <c:pt idx="876">
                  <c:v>79.039169999999984</c:v>
                </c:pt>
                <c:pt idx="877">
                  <c:v>79.039169999999984</c:v>
                </c:pt>
                <c:pt idx="878">
                  <c:v>79.039169999999984</c:v>
                </c:pt>
                <c:pt idx="879">
                  <c:v>79.039169999999984</c:v>
                </c:pt>
                <c:pt idx="880">
                  <c:v>79.039169999999984</c:v>
                </c:pt>
                <c:pt idx="881">
                  <c:v>79.039169999999984</c:v>
                </c:pt>
                <c:pt idx="882">
                  <c:v>79.039169999999984</c:v>
                </c:pt>
                <c:pt idx="883">
                  <c:v>79.039169999999984</c:v>
                </c:pt>
                <c:pt idx="884">
                  <c:v>79.039169999999984</c:v>
                </c:pt>
                <c:pt idx="885">
                  <c:v>79.039169999999984</c:v>
                </c:pt>
                <c:pt idx="886">
                  <c:v>79.039169999999984</c:v>
                </c:pt>
                <c:pt idx="887">
                  <c:v>79.039169999999984</c:v>
                </c:pt>
                <c:pt idx="888">
                  <c:v>79.039169999999984</c:v>
                </c:pt>
                <c:pt idx="889">
                  <c:v>79.039169999999984</c:v>
                </c:pt>
                <c:pt idx="890">
                  <c:v>79.039169999999984</c:v>
                </c:pt>
                <c:pt idx="891">
                  <c:v>79.039169999999984</c:v>
                </c:pt>
                <c:pt idx="892">
                  <c:v>79.039169999999984</c:v>
                </c:pt>
                <c:pt idx="893">
                  <c:v>79.039169999999984</c:v>
                </c:pt>
                <c:pt idx="894">
                  <c:v>79.039169999999984</c:v>
                </c:pt>
                <c:pt idx="895">
                  <c:v>79.039169999999984</c:v>
                </c:pt>
                <c:pt idx="896">
                  <c:v>79.039169999999984</c:v>
                </c:pt>
                <c:pt idx="897">
                  <c:v>79.039169999999984</c:v>
                </c:pt>
                <c:pt idx="898">
                  <c:v>79.039169999999984</c:v>
                </c:pt>
                <c:pt idx="899">
                  <c:v>79.039169999999984</c:v>
                </c:pt>
                <c:pt idx="900">
                  <c:v>79.039169999999984</c:v>
                </c:pt>
                <c:pt idx="901">
                  <c:v>79.039169999999984</c:v>
                </c:pt>
                <c:pt idx="902">
                  <c:v>79.039169999999984</c:v>
                </c:pt>
                <c:pt idx="903">
                  <c:v>79.039169999999984</c:v>
                </c:pt>
                <c:pt idx="904">
                  <c:v>79.039169999999984</c:v>
                </c:pt>
                <c:pt idx="905">
                  <c:v>79.039169999999984</c:v>
                </c:pt>
                <c:pt idx="906">
                  <c:v>79.039169999999984</c:v>
                </c:pt>
                <c:pt idx="907">
                  <c:v>79.039169999999984</c:v>
                </c:pt>
                <c:pt idx="908">
                  <c:v>79.039169999999984</c:v>
                </c:pt>
                <c:pt idx="909">
                  <c:v>79.039169999999984</c:v>
                </c:pt>
                <c:pt idx="910">
                  <c:v>79.039169999999984</c:v>
                </c:pt>
                <c:pt idx="911">
                  <c:v>79.039169999999984</c:v>
                </c:pt>
                <c:pt idx="912">
                  <c:v>79.039169999999984</c:v>
                </c:pt>
                <c:pt idx="913">
                  <c:v>79.039169999999984</c:v>
                </c:pt>
                <c:pt idx="914">
                  <c:v>79.039169999999984</c:v>
                </c:pt>
                <c:pt idx="915">
                  <c:v>79.039169999999984</c:v>
                </c:pt>
                <c:pt idx="916">
                  <c:v>79.039169999999984</c:v>
                </c:pt>
                <c:pt idx="917">
                  <c:v>79.039169999999984</c:v>
                </c:pt>
                <c:pt idx="918">
                  <c:v>79.039169999999984</c:v>
                </c:pt>
                <c:pt idx="919">
                  <c:v>79.039169999999984</c:v>
                </c:pt>
                <c:pt idx="920">
                  <c:v>79.039169999999984</c:v>
                </c:pt>
                <c:pt idx="921">
                  <c:v>79.039169999999984</c:v>
                </c:pt>
                <c:pt idx="922">
                  <c:v>79.039169999999984</c:v>
                </c:pt>
                <c:pt idx="923">
                  <c:v>79.039169999999984</c:v>
                </c:pt>
                <c:pt idx="924">
                  <c:v>79.039169999999984</c:v>
                </c:pt>
                <c:pt idx="925">
                  <c:v>79.039169999999984</c:v>
                </c:pt>
                <c:pt idx="926">
                  <c:v>79.039169999999984</c:v>
                </c:pt>
                <c:pt idx="927">
                  <c:v>79.039169999999984</c:v>
                </c:pt>
                <c:pt idx="928">
                  <c:v>79.039169999999984</c:v>
                </c:pt>
                <c:pt idx="929">
                  <c:v>79.039169999999984</c:v>
                </c:pt>
                <c:pt idx="930">
                  <c:v>79.039169999999984</c:v>
                </c:pt>
                <c:pt idx="931">
                  <c:v>79.039169999999984</c:v>
                </c:pt>
                <c:pt idx="932">
                  <c:v>79.039169999999984</c:v>
                </c:pt>
                <c:pt idx="933">
                  <c:v>79.039169999999984</c:v>
                </c:pt>
                <c:pt idx="934">
                  <c:v>79.039169999999984</c:v>
                </c:pt>
                <c:pt idx="935">
                  <c:v>79.039169999999984</c:v>
                </c:pt>
                <c:pt idx="936">
                  <c:v>79.039169999999984</c:v>
                </c:pt>
                <c:pt idx="937">
                  <c:v>79.039169999999984</c:v>
                </c:pt>
                <c:pt idx="938">
                  <c:v>79.039169999999984</c:v>
                </c:pt>
                <c:pt idx="939">
                  <c:v>79.039169999999984</c:v>
                </c:pt>
                <c:pt idx="940">
                  <c:v>79.039169999999984</c:v>
                </c:pt>
                <c:pt idx="941">
                  <c:v>79.039169999999984</c:v>
                </c:pt>
                <c:pt idx="942">
                  <c:v>79.039169999999984</c:v>
                </c:pt>
                <c:pt idx="943">
                  <c:v>79.039169999999984</c:v>
                </c:pt>
                <c:pt idx="944">
                  <c:v>79.039169999999984</c:v>
                </c:pt>
                <c:pt idx="945">
                  <c:v>79.039169999999984</c:v>
                </c:pt>
                <c:pt idx="946">
                  <c:v>79.039169999999984</c:v>
                </c:pt>
                <c:pt idx="947">
                  <c:v>79.039169999999984</c:v>
                </c:pt>
                <c:pt idx="948">
                  <c:v>79.039169999999984</c:v>
                </c:pt>
                <c:pt idx="949">
                  <c:v>79.039169999999984</c:v>
                </c:pt>
                <c:pt idx="950">
                  <c:v>79.039169999999984</c:v>
                </c:pt>
                <c:pt idx="951">
                  <c:v>79.039169999999984</c:v>
                </c:pt>
                <c:pt idx="952">
                  <c:v>79.039169999999984</c:v>
                </c:pt>
                <c:pt idx="953">
                  <c:v>79.039169999999984</c:v>
                </c:pt>
                <c:pt idx="954">
                  <c:v>79.039169999999984</c:v>
                </c:pt>
                <c:pt idx="955">
                  <c:v>79.039169999999984</c:v>
                </c:pt>
                <c:pt idx="956">
                  <c:v>79.039169999999984</c:v>
                </c:pt>
                <c:pt idx="957">
                  <c:v>79.039169999999984</c:v>
                </c:pt>
                <c:pt idx="958">
                  <c:v>79.039169999999984</c:v>
                </c:pt>
                <c:pt idx="959">
                  <c:v>79.039169999999984</c:v>
                </c:pt>
                <c:pt idx="960">
                  <c:v>79.039169999999984</c:v>
                </c:pt>
                <c:pt idx="961">
                  <c:v>79.039169999999984</c:v>
                </c:pt>
                <c:pt idx="962">
                  <c:v>79.039169999999984</c:v>
                </c:pt>
                <c:pt idx="963">
                  <c:v>79.039169999999984</c:v>
                </c:pt>
                <c:pt idx="964">
                  <c:v>79.039169999999984</c:v>
                </c:pt>
                <c:pt idx="965">
                  <c:v>79.039169999999984</c:v>
                </c:pt>
                <c:pt idx="966">
                  <c:v>79.039169999999984</c:v>
                </c:pt>
                <c:pt idx="967">
                  <c:v>79.039169999999984</c:v>
                </c:pt>
                <c:pt idx="968">
                  <c:v>79.039169999999984</c:v>
                </c:pt>
                <c:pt idx="969">
                  <c:v>79.039169999999984</c:v>
                </c:pt>
                <c:pt idx="970">
                  <c:v>79.039169999999984</c:v>
                </c:pt>
                <c:pt idx="971">
                  <c:v>79.039169999999984</c:v>
                </c:pt>
                <c:pt idx="972">
                  <c:v>79.039169999999984</c:v>
                </c:pt>
                <c:pt idx="973">
                  <c:v>79.039169999999984</c:v>
                </c:pt>
                <c:pt idx="974">
                  <c:v>79.039169999999984</c:v>
                </c:pt>
                <c:pt idx="975">
                  <c:v>79.039169999999984</c:v>
                </c:pt>
                <c:pt idx="976">
                  <c:v>79.039169999999984</c:v>
                </c:pt>
                <c:pt idx="977">
                  <c:v>79.039169999999984</c:v>
                </c:pt>
                <c:pt idx="978">
                  <c:v>79.039169999999984</c:v>
                </c:pt>
                <c:pt idx="979">
                  <c:v>79.039169999999984</c:v>
                </c:pt>
                <c:pt idx="980">
                  <c:v>79.039169999999984</c:v>
                </c:pt>
                <c:pt idx="981">
                  <c:v>79.039169999999984</c:v>
                </c:pt>
                <c:pt idx="982">
                  <c:v>79.039169999999984</c:v>
                </c:pt>
                <c:pt idx="983">
                  <c:v>79.039169999999984</c:v>
                </c:pt>
                <c:pt idx="984">
                  <c:v>79.039169999999984</c:v>
                </c:pt>
                <c:pt idx="985">
                  <c:v>79.039169999999984</c:v>
                </c:pt>
                <c:pt idx="986">
                  <c:v>79.039169999999984</c:v>
                </c:pt>
                <c:pt idx="987">
                  <c:v>79.039169999999984</c:v>
                </c:pt>
                <c:pt idx="988">
                  <c:v>79.039169999999984</c:v>
                </c:pt>
                <c:pt idx="989">
                  <c:v>79.039169999999984</c:v>
                </c:pt>
                <c:pt idx="990">
                  <c:v>79.039169999999984</c:v>
                </c:pt>
                <c:pt idx="991">
                  <c:v>79.039169999999984</c:v>
                </c:pt>
                <c:pt idx="992">
                  <c:v>79.039169999999984</c:v>
                </c:pt>
                <c:pt idx="993">
                  <c:v>79.039169999999984</c:v>
                </c:pt>
                <c:pt idx="994">
                  <c:v>79.039169999999984</c:v>
                </c:pt>
                <c:pt idx="995">
                  <c:v>79.039169999999984</c:v>
                </c:pt>
                <c:pt idx="996">
                  <c:v>79.039169999999984</c:v>
                </c:pt>
                <c:pt idx="997">
                  <c:v>79.039169999999984</c:v>
                </c:pt>
                <c:pt idx="998">
                  <c:v>79.039169999999984</c:v>
                </c:pt>
                <c:pt idx="999">
                  <c:v>79.039169999999984</c:v>
                </c:pt>
                <c:pt idx="1000">
                  <c:v>79.039169999999984</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Calculs!$W$4:$W$1004</c:f>
              <c:numCache>
                <c:formatCode>0.00</c:formatCode>
                <c:ptCount val="1001"/>
                <c:pt idx="0">
                  <c:v>0</c:v>
                </c:pt>
                <c:pt idx="1">
                  <c:v>1.2395821279719593E-8</c:v>
                </c:pt>
                <c:pt idx="2">
                  <c:v>1.8510972008349802E-4</c:v>
                </c:pt>
                <c:pt idx="3">
                  <c:v>1.6394190032493284E-3</c:v>
                </c:pt>
                <c:pt idx="4">
                  <c:v>6.524625301848482E-3</c:v>
                </c:pt>
                <c:pt idx="5">
                  <c:v>1.8083965838326058E-2</c:v>
                </c:pt>
                <c:pt idx="6">
                  <c:v>3.795824598672054E-2</c:v>
                </c:pt>
                <c:pt idx="7">
                  <c:v>6.5052336077933953E-2</c:v>
                </c:pt>
                <c:pt idx="8">
                  <c:v>9.931972108228479E-2</c:v>
                </c:pt>
                <c:pt idx="9">
                  <c:v>0.14071359078835224</c:v>
                </c:pt>
                <c:pt idx="10">
                  <c:v>0.1891868439903383</c:v>
                </c:pt>
                <c:pt idx="11">
                  <c:v>0.24469209270166881</c:v>
                </c:pt>
                <c:pt idx="12">
                  <c:v>0.30718166639416133</c:v>
                </c:pt>
                <c:pt idx="13">
                  <c:v>0.37660761626209027</c:v>
                </c:pt>
                <c:pt idx="14">
                  <c:v>0.45292171951046878</c:v>
                </c:pt>
                <c:pt idx="15">
                  <c:v>0.53607548366686919</c:v>
                </c:pt>
                <c:pt idx="16">
                  <c:v>0.62602015091609908</c:v>
                </c:pt>
                <c:pt idx="17">
                  <c:v>0.72270670245704816</c:v>
                </c:pt>
                <c:pt idx="18">
                  <c:v>0.82608586288101227</c:v>
                </c:pt>
                <c:pt idx="19">
                  <c:v>0.9361081045708094</c:v>
                </c:pt>
                <c:pt idx="20">
                  <c:v>1.0527236521199914</c:v>
                </c:pt>
                <c:pt idx="21">
                  <c:v>1.1758824867714519</c:v>
                </c:pt>
                <c:pt idx="22">
                  <c:v>1.3055343508747383</c:v>
                </c:pt>
                <c:pt idx="23">
                  <c:v>1.4416287523613702</c:v>
                </c:pt>
                <c:pt idx="24">
                  <c:v>1.5841149692374428</c:v>
                </c:pt>
                <c:pt idx="25">
                  <c:v>1.732942054092842</c:v>
                </c:pt>
                <c:pt idx="26">
                  <c:v>1.8880588386263515</c:v>
                </c:pt>
                <c:pt idx="27">
                  <c:v>2.049413938185932</c:v>
                </c:pt>
                <c:pt idx="28">
                  <c:v>2.2169557563234932</c:v>
                </c:pt>
                <c:pt idx="29">
                  <c:v>2.3906324893634414</c:v>
                </c:pt>
                <c:pt idx="30">
                  <c:v>2.5703921309842732</c:v>
                </c:pt>
                <c:pt idx="31">
                  <c:v>2.756182476812544</c:v>
                </c:pt>
                <c:pt idx="32">
                  <c:v>2.9479511290284734</c:v>
                </c:pt>
                <c:pt idx="33">
                  <c:v>3.1456455009824866</c:v>
                </c:pt>
                <c:pt idx="34">
                  <c:v>3.3492128218219941</c:v>
                </c:pt>
                <c:pt idx="35">
                  <c:v>3.558601450563128</c:v>
                </c:pt>
                <c:pt idx="36">
                  <c:v>3.7737597855623575</c:v>
                </c:pt>
                <c:pt idx="37">
                  <c:v>3.9946347080161528</c:v>
                </c:pt>
                <c:pt idx="38">
                  <c:v>4.2211729286637336</c:v>
                </c:pt>
                <c:pt idx="39">
                  <c:v>4.4533209926573862</c:v>
                </c:pt>
                <c:pt idx="40">
                  <c:v>4.6910252844346383</c:v>
                </c:pt>
                <c:pt idx="41">
                  <c:v>4.9342320325805122</c:v>
                </c:pt>
                <c:pt idx="42">
                  <c:v>5.1828873146807197</c:v>
                </c:pt>
                <c:pt idx="43">
                  <c:v>5.4369370621663711</c:v>
                </c:pt>
                <c:pt idx="44">
                  <c:v>5.6963270651507258</c:v>
                </c:pt>
                <c:pt idx="45">
                  <c:v>5.9610029772582713</c:v>
                </c:pt>
                <c:pt idx="46">
                  <c:v>6.2309103204463723</c:v>
                </c:pt>
                <c:pt idx="47">
                  <c:v>6.5059944898196189</c:v>
                </c:pt>
                <c:pt idx="48">
                  <c:v>6.7862007584369151</c:v>
                </c:pt>
                <c:pt idx="49">
                  <c:v>7.0714742821112111</c:v>
                </c:pt>
                <c:pt idx="50">
                  <c:v>7.3617601042018608</c:v>
                </c:pt>
                <c:pt idx="51">
                  <c:v>7.6572006392214265</c:v>
                </c:pt>
                <c:pt idx="52">
                  <c:v>7.9579538016878528</c:v>
                </c:pt>
                <c:pt idx="53">
                  <c:v>8.2639876169046786</c:v>
                </c:pt>
                <c:pt idx="54">
                  <c:v>8.5752699199944953</c:v>
                </c:pt>
                <c:pt idx="55">
                  <c:v>8.8917683583834872</c:v>
                </c:pt>
                <c:pt idx="56">
                  <c:v>9.2134503942961423</c:v>
                </c:pt>
                <c:pt idx="57">
                  <c:v>9.5402833072598607</c:v>
                </c:pt>
                <c:pt idx="58">
                  <c:v>9.8722341966195941</c:v>
                </c:pt>
                <c:pt idx="59">
                  <c:v>10.209269984062132</c:v>
                </c:pt>
                <c:pt idx="60">
                  <c:v>10.551357416150118</c:v>
                </c:pt>
                <c:pt idx="61">
                  <c:v>10.898463066865471</c:v>
                </c:pt>
                <c:pt idx="62">
                  <c:v>11.250553340162091</c:v>
                </c:pt>
                <c:pt idx="63">
                  <c:v>11.607594472527662</c:v>
                </c:pt>
                <c:pt idx="64">
                  <c:v>11.969552535554355</c:v>
                </c:pt>
                <c:pt idx="65">
                  <c:v>12.336393438518172</c:v>
                </c:pt>
                <c:pt idx="66">
                  <c:v>12.708082930966743</c:v>
                </c:pt>
                <c:pt idx="67">
                  <c:v>13.08458660531533</c:v>
                </c:pt>
                <c:pt idx="68">
                  <c:v>13.465869899450766</c:v>
                </c:pt>
                <c:pt idx="69">
                  <c:v>13.85189809934317</c:v>
                </c:pt>
                <c:pt idx="70">
                  <c:v>14.242636341665028</c:v>
                </c:pt>
                <c:pt idx="71">
                  <c:v>14.638049616417492</c:v>
                </c:pt>
                <c:pt idx="72">
                  <c:v>15.038102769563642</c:v>
                </c:pt>
                <c:pt idx="73">
                  <c:v>15.44276050566827</c:v>
                </c:pt>
                <c:pt idx="74">
                  <c:v>15.851987390544137</c:v>
                </c:pt>
                <c:pt idx="75">
                  <c:v>16.26574785390422</c:v>
                </c:pt>
                <c:pt idx="76">
                  <c:v>16.684006192019773</c:v>
                </c:pt>
                <c:pt idx="77">
                  <c:v>17.106726570383831</c:v>
                </c:pt>
                <c:pt idx="78">
                  <c:v>17.533873026379958</c:v>
                </c:pt>
                <c:pt idx="79">
                  <c:v>17.965409471955834</c:v>
                </c:pt>
                <c:pt idx="80">
                  <c:v>18.401299696301436</c:v>
                </c:pt>
                <c:pt idx="81">
                  <c:v>18.841507368531506</c:v>
                </c:pt>
                <c:pt idx="82">
                  <c:v>19.285996040371963</c:v>
                </c:pt>
                <c:pt idx="83">
                  <c:v>19.734729148850008</c:v>
                </c:pt>
                <c:pt idx="84">
                  <c:v>20.187670018987543</c:v>
                </c:pt>
                <c:pt idx="85">
                  <c:v>20.644781866497663</c:v>
                </c:pt>
                <c:pt idx="86">
                  <c:v>21.106027800483805</c:v>
                </c:pt>
                <c:pt idx="87">
                  <c:v>21.571370826141393</c:v>
                </c:pt>
                <c:pt idx="88">
                  <c:v>22.040773847461438</c:v>
                </c:pt>
                <c:pt idx="89">
                  <c:v>22.514199669936083</c:v>
                </c:pt>
                <c:pt idx="90">
                  <c:v>22.991611003265469</c:v>
                </c:pt>
                <c:pt idx="91">
                  <c:v>23.472970464065703</c:v>
                </c:pt>
                <c:pt idx="92">
                  <c:v>23.958240578577861</c:v>
                </c:pt>
                <c:pt idx="93">
                  <c:v>24.447383785377195</c:v>
                </c:pt>
                <c:pt idx="94">
                  <c:v>24.940362438082762</c:v>
                </c:pt>
                <c:pt idx="95">
                  <c:v>25.43713880806677</c:v>
                </c:pt>
                <c:pt idx="96">
                  <c:v>25.93767508716352</c:v>
                </c:pt>
                <c:pt idx="97">
                  <c:v>26.441933390377599</c:v>
                </c:pt>
                <c:pt idx="98">
                  <c:v>26.949875758590878</c:v>
                </c:pt>
                <c:pt idx="99">
                  <c:v>27.461464161268221</c:v>
                </c:pt>
                <c:pt idx="100">
                  <c:v>27.976660499161373</c:v>
                </c:pt>
                <c:pt idx="101">
                  <c:v>28.495251226576006</c:v>
                </c:pt>
                <c:pt idx="102">
                  <c:v>29.017016222025148</c:v>
                </c:pt>
                <c:pt idx="103">
                  <c:v>29.541907548840744</c:v>
                </c:pt>
                <c:pt idx="104">
                  <c:v>30.069877272640866</c:v>
                </c:pt>
                <c:pt idx="105">
                  <c:v>30.600877464789761</c:v>
                </c:pt>
                <c:pt idx="106">
                  <c:v>31.134860205843207</c:v>
                </c:pt>
                <c:pt idx="107">
                  <c:v>31.671777588979694</c:v>
                </c:pt>
                <c:pt idx="108">
                  <c:v>32.211581723416472</c:v>
                </c:pt>
                <c:pt idx="109">
                  <c:v>32.754224737810219</c:v>
                </c:pt>
                <c:pt idx="110">
                  <c:v>33.299658783642286</c:v>
                </c:pt>
                <c:pt idx="111">
                  <c:v>33.847836038587573</c:v>
                </c:pt>
                <c:pt idx="112">
                  <c:v>34.39870870986713</c:v>
                </c:pt>
                <c:pt idx="113">
                  <c:v>34.952229037583948</c:v>
                </c:pt>
                <c:pt idx="114">
                  <c:v>35.508349298041537</c:v>
                </c:pt>
                <c:pt idx="115">
                  <c:v>36.067021807045094</c:v>
                </c:pt>
                <c:pt idx="116">
                  <c:v>36.628198923184691</c:v>
                </c:pt>
                <c:pt idx="117">
                  <c:v>37.191833051100531</c:v>
                </c:pt>
                <c:pt idx="118">
                  <c:v>37.757876644729215</c:v>
                </c:pt>
                <c:pt idx="119">
                  <c:v>38.326282210531701</c:v>
                </c:pt>
                <c:pt idx="120">
                  <c:v>38.897002310701531</c:v>
                </c:pt>
                <c:pt idx="121">
                  <c:v>39.469989566353917</c:v>
                </c:pt>
                <c:pt idx="122">
                  <c:v>40.04519666069487</c:v>
                </c:pt>
                <c:pt idx="123">
                  <c:v>40.622576342170092</c:v>
                </c:pt>
                <c:pt idx="124">
                  <c:v>41.202081427593527</c:v>
                </c:pt>
                <c:pt idx="125">
                  <c:v>41.783664805255022</c:v>
                </c:pt>
                <c:pt idx="126">
                  <c:v>42.367279438007159</c:v>
                </c:pt>
                <c:pt idx="127">
                  <c:v>42.952878366330268</c:v>
                </c:pt>
                <c:pt idx="128">
                  <c:v>43.540414711376442</c:v>
                </c:pt>
                <c:pt idx="129">
                  <c:v>44.129841677990974</c:v>
                </c:pt>
                <c:pt idx="130">
                  <c:v>44.721112557711997</c:v>
                </c:pt>
                <c:pt idx="131">
                  <c:v>45.314180731747562</c:v>
                </c:pt>
                <c:pt idx="132">
                  <c:v>45.908999673929735</c:v>
                </c:pt>
                <c:pt idx="133">
                  <c:v>46.505522953646135</c:v>
                </c:pt>
                <c:pt idx="134">
                  <c:v>47.103704238747731</c:v>
                </c:pt>
                <c:pt idx="135">
                  <c:v>47.703497298433334</c:v>
                </c:pt>
                <c:pt idx="136">
                  <c:v>48.304856006110477</c:v>
                </c:pt>
                <c:pt idx="137">
                  <c:v>48.907734342231919</c:v>
                </c:pt>
                <c:pt idx="138">
                  <c:v>49.512086397108284</c:v>
                </c:pt>
                <c:pt idx="139">
                  <c:v>50.117866373695925</c:v>
                </c:pt>
                <c:pt idx="140">
                  <c:v>50.725028590360274</c:v>
                </c:pt>
                <c:pt idx="141">
                  <c:v>51.33352748361434</c:v>
                </c:pt>
                <c:pt idx="142">
                  <c:v>51.94331761083177</c:v>
                </c:pt>
                <c:pt idx="143">
                  <c:v>52.554353652934928</c:v>
                </c:pt>
                <c:pt idx="144">
                  <c:v>53.166590417057272</c:v>
                </c:pt>
                <c:pt idx="145">
                  <c:v>53.779982839179979</c:v>
                </c:pt>
                <c:pt idx="146">
                  <c:v>54.394485986742744</c:v>
                </c:pt>
                <c:pt idx="147">
                  <c:v>55.010055061228314</c:v>
                </c:pt>
                <c:pt idx="148">
                  <c:v>55.626645400720975</c:v>
                </c:pt>
                <c:pt idx="149">
                  <c:v>56.244212482438392</c:v>
                </c:pt>
                <c:pt idx="150">
                  <c:v>56.862711925236823</c:v>
                </c:pt>
                <c:pt idx="151">
                  <c:v>57.482184025537812</c:v>
                </c:pt>
                <c:pt idx="152">
                  <c:v>58.102671048475152</c:v>
                </c:pt>
                <c:pt idx="153">
                  <c:v>58.724131711186274</c:v>
                </c:pt>
                <c:pt idx="154">
                  <c:v>59.346524854836339</c:v>
                </c:pt>
                <c:pt idx="155">
                  <c:v>59.969809446853311</c:v>
                </c:pt>
                <c:pt idx="156">
                  <c:v>60.593944583139333</c:v>
                </c:pt>
                <c:pt idx="157">
                  <c:v>61.218889490258832</c:v>
                </c:pt>
                <c:pt idx="158">
                  <c:v>61.844603527602679</c:v>
                </c:pt>
                <c:pt idx="159">
                  <c:v>62.471046189529147</c:v>
                </c:pt>
                <c:pt idx="160">
                  <c:v>63.098177107480417</c:v>
                </c:pt>
                <c:pt idx="161">
                  <c:v>63.725956052075723</c:v>
                </c:pt>
                <c:pt idx="162">
                  <c:v>64.354342935179957</c:v>
                </c:pt>
                <c:pt idx="163">
                  <c:v>64.983297811948219</c:v>
                </c:pt>
                <c:pt idx="164">
                  <c:v>65.612780882846238</c:v>
                </c:pt>
                <c:pt idx="165">
                  <c:v>66.242752495646073</c:v>
                </c:pt>
                <c:pt idx="166">
                  <c:v>66.873173147397694</c:v>
                </c:pt>
                <c:pt idx="167">
                  <c:v>67.504003486375709</c:v>
                </c:pt>
                <c:pt idx="168">
                  <c:v>68.135204314001484</c:v>
                </c:pt>
                <c:pt idx="169">
                  <c:v>68.766736586740777</c:v>
                </c:pt>
                <c:pt idx="170">
                  <c:v>69.398561417976012</c:v>
                </c:pt>
                <c:pt idx="171">
                  <c:v>70.030640079854294</c:v>
                </c:pt>
                <c:pt idx="172">
                  <c:v>70.662934005109889</c:v>
                </c:pt>
                <c:pt idx="173">
                  <c:v>71.295404788862214</c:v>
                </c:pt>
                <c:pt idx="174">
                  <c:v>71.928014190388282</c:v>
                </c:pt>
                <c:pt idx="175">
                  <c:v>72.560724134870341</c:v>
                </c:pt>
                <c:pt idx="176">
                  <c:v>73.19349671511803</c:v>
                </c:pt>
                <c:pt idx="177">
                  <c:v>73.826294193265767</c:v>
                </c:pt>
                <c:pt idx="178">
                  <c:v>74.459079002444355</c:v>
                </c:pt>
                <c:pt idx="179">
                  <c:v>75.091813748427555</c:v>
                </c:pt>
                <c:pt idx="180">
                  <c:v>75.724461211253413</c:v>
                </c:pt>
                <c:pt idx="181">
                  <c:v>76.356984346819814</c:v>
                </c:pt>
                <c:pt idx="182">
                  <c:v>76.989346288455337</c:v>
                </c:pt>
                <c:pt idx="183">
                  <c:v>77.621510348463815</c:v>
                </c:pt>
                <c:pt idx="184">
                  <c:v>78.253440019644259</c:v>
                </c:pt>
                <c:pt idx="185">
                  <c:v>78.885098976785031</c:v>
                </c:pt>
                <c:pt idx="186">
                  <c:v>79.516451078132448</c:v>
                </c:pt>
                <c:pt idx="187">
                  <c:v>80.147460366834196</c:v>
                </c:pt>
                <c:pt idx="188">
                  <c:v>80.778091072357057</c:v>
                </c:pt>
                <c:pt idx="189">
                  <c:v>81.408307611879408</c:v>
                </c:pt>
                <c:pt idx="190">
                  <c:v>82.038074591658258</c:v>
                </c:pt>
                <c:pt idx="191">
                  <c:v>82.667356808370783</c:v>
                </c:pt>
                <c:pt idx="192">
                  <c:v>83.296119250430522</c:v>
                </c:pt>
                <c:pt idx="193">
                  <c:v>83.924327099278116</c:v>
                </c:pt>
                <c:pt idx="194">
                  <c:v>84.551945730646821</c:v>
                </c:pt>
                <c:pt idx="195">
                  <c:v>85.178940715802653</c:v>
                </c:pt>
                <c:pt idx="196">
                  <c:v>85.805277822759336</c:v>
                </c:pt>
                <c:pt idx="197">
                  <c:v>86.43092301746762</c:v>
                </c:pt>
                <c:pt idx="198">
                  <c:v>87.055842464979975</c:v>
                </c:pt>
                <c:pt idx="199">
                  <c:v>87.680002530589704</c:v>
                </c:pt>
                <c:pt idx="200">
                  <c:v>88.303369780944834</c:v>
                </c:pt>
                <c:pt idx="201">
                  <c:v>88.925910985137477</c:v>
                </c:pt>
                <c:pt idx="202">
                  <c:v>89.547593115767626</c:v>
                </c:pt>
                <c:pt idx="203">
                  <c:v>90.168383349982264</c:v>
                </c:pt>
                <c:pt idx="204">
                  <c:v>90.788249070489542</c:v>
                </c:pt>
                <c:pt idx="205">
                  <c:v>91.407157866547905</c:v>
                </c:pt>
                <c:pt idx="206">
                  <c:v>92.025077534930944</c:v>
                </c:pt>
                <c:pt idx="207">
                  <c:v>92.641976080867181</c:v>
                </c:pt>
                <c:pt idx="208">
                  <c:v>93.2578217189551</c:v>
                </c:pt>
                <c:pt idx="209">
                  <c:v>93.872582874053947</c:v>
                </c:pt>
                <c:pt idx="210">
                  <c:v>94.486228182150199</c:v>
                </c:pt>
                <c:pt idx="211">
                  <c:v>95.09872649119913</c:v>
                </c:pt>
                <c:pt idx="212">
                  <c:v>95.710046861942374</c:v>
                </c:pt>
                <c:pt idx="213">
                  <c:v>96.320158568701544</c:v>
                </c:pt>
                <c:pt idx="214">
                  <c:v>96.929031100147412</c:v>
                </c:pt>
                <c:pt idx="215">
                  <c:v>97.536634160044912</c:v>
                </c:pt>
                <c:pt idx="216">
                  <c:v>98.142937667974877</c:v>
                </c:pt>
                <c:pt idx="217">
                  <c:v>98.747911760031215</c:v>
                </c:pt>
                <c:pt idx="218">
                  <c:v>99.351526789495139</c:v>
                </c:pt>
                <c:pt idx="219">
                  <c:v>99.953753327484748</c:v>
                </c:pt>
                <c:pt idx="220">
                  <c:v>100.5545621635826</c:v>
                </c:pt>
                <c:pt idx="221">
                  <c:v>101.15392430643834</c:v>
                </c:pt>
                <c:pt idx="222">
                  <c:v>101.75181098434925</c:v>
                </c:pt>
                <c:pt idx="223">
                  <c:v>102.34819364581718</c:v>
                </c:pt>
                <c:pt idx="224">
                  <c:v>102.94304396008211</c:v>
                </c:pt>
                <c:pt idx="225">
                  <c:v>103.53633381763368</c:v>
                </c:pt>
                <c:pt idx="226">
                  <c:v>104.12803533069921</c:v>
                </c:pt>
                <c:pt idx="227">
                  <c:v>104.71812083370928</c:v>
                </c:pt>
                <c:pt idx="228">
                  <c:v>105.30656288374099</c:v>
                </c:pt>
                <c:pt idx="229">
                  <c:v>105.89333426093863</c:v>
                </c:pt>
                <c:pt idx="230">
                  <c:v>106.47840796891215</c:v>
                </c:pt>
                <c:pt idx="231">
                  <c:v>107.0617572351133</c:v>
                </c:pt>
                <c:pt idx="232">
                  <c:v>107.64335551119049</c:v>
                </c:pt>
                <c:pt idx="233">
                  <c:v>108.22317647332086</c:v>
                </c:pt>
                <c:pt idx="234">
                  <c:v>108.80119402252137</c:v>
                </c:pt>
                <c:pt idx="235">
                  <c:v>109.37738228493838</c:v>
                </c:pt>
                <c:pt idx="236">
                  <c:v>109.95171561211475</c:v>
                </c:pt>
                <c:pt idx="237">
                  <c:v>110.5241685812376</c:v>
                </c:pt>
                <c:pt idx="238">
                  <c:v>111.09471599536298</c:v>
                </c:pt>
                <c:pt idx="239">
                  <c:v>111.66333288362088</c:v>
                </c:pt>
                <c:pt idx="240">
                  <c:v>112.22999450139915</c:v>
                </c:pt>
                <c:pt idx="241">
                  <c:v>112.79467633050639</c:v>
                </c:pt>
                <c:pt idx="242">
                  <c:v>113.35735407931485</c:v>
                </c:pt>
                <c:pt idx="243">
                  <c:v>113.9180036828828</c:v>
                </c:pt>
                <c:pt idx="244">
                  <c:v>114.47660130305687</c:v>
                </c:pt>
                <c:pt idx="245">
                  <c:v>115.03312332855396</c:v>
                </c:pt>
                <c:pt idx="246">
                  <c:v>115.58754637502396</c:v>
                </c:pt>
                <c:pt idx="247">
                  <c:v>116.1398472850924</c:v>
                </c:pt>
                <c:pt idx="248">
                  <c:v>116.69000312838345</c:v>
                </c:pt>
                <c:pt idx="249">
                  <c:v>117.23799120152411</c:v>
                </c:pt>
                <c:pt idx="250">
                  <c:v>117.78378902812882</c:v>
                </c:pt>
                <c:pt idx="251">
                  <c:v>118.32685526831607</c:v>
                </c:pt>
                <c:pt idx="252">
                  <c:v>118.86664459539008</c:v>
                </c:pt>
                <c:pt idx="253">
                  <c:v>119.40312949567002</c:v>
                </c:pt>
                <c:pt idx="254">
                  <c:v>119.93628281901542</c:v>
                </c:pt>
                <c:pt idx="255">
                  <c:v>120.46607777832509</c:v>
                </c:pt>
                <c:pt idx="256">
                  <c:v>120.99248794900458</c:v>
                </c:pt>
                <c:pt idx="257">
                  <c:v>121.51548726840376</c:v>
                </c:pt>
                <c:pt idx="258">
                  <c:v>122.03505003522491</c:v>
                </c:pt>
                <c:pt idx="259">
                  <c:v>122.55115090890047</c:v>
                </c:pt>
                <c:pt idx="260">
                  <c:v>123.06376490894333</c:v>
                </c:pt>
                <c:pt idx="261">
                  <c:v>123.57286741426674</c:v>
                </c:pt>
                <c:pt idx="262">
                  <c:v>124.07843416247748</c:v>
                </c:pt>
                <c:pt idx="263">
                  <c:v>124.58044124913995</c:v>
                </c:pt>
                <c:pt idx="264">
                  <c:v>125.07886512701386</c:v>
                </c:pt>
                <c:pt idx="265">
                  <c:v>125.57368260526388</c:v>
                </c:pt>
                <c:pt idx="266">
                  <c:v>126.06487084864308</c:v>
                </c:pt>
                <c:pt idx="267">
                  <c:v>126.55240737664992</c:v>
                </c:pt>
                <c:pt idx="268">
                  <c:v>127.03627006265953</c:v>
                </c:pt>
                <c:pt idx="269">
                  <c:v>127.51643713302889</c:v>
                </c:pt>
                <c:pt idx="270">
                  <c:v>127.99288716617731</c:v>
                </c:pt>
                <c:pt idx="271">
                  <c:v>128.46559909164199</c:v>
                </c:pt>
                <c:pt idx="272">
                  <c:v>128.93455218910916</c:v>
                </c:pt>
                <c:pt idx="273">
                  <c:v>129.39972608742099</c:v>
                </c:pt>
                <c:pt idx="274">
                  <c:v>129.86110076355959</c:v>
                </c:pt>
                <c:pt idx="275">
                  <c:v>130.31865654160652</c:v>
                </c:pt>
                <c:pt idx="276">
                  <c:v>130.77237409168072</c:v>
                </c:pt>
                <c:pt idx="277">
                  <c:v>131.22223442885343</c:v>
                </c:pt>
                <c:pt idx="278">
                  <c:v>131.66821891204066</c:v>
                </c:pt>
                <c:pt idx="279">
                  <c:v>132.11030924287428</c:v>
                </c:pt>
                <c:pt idx="280">
                  <c:v>132.54848746455235</c:v>
                </c:pt>
                <c:pt idx="281">
                  <c:v>132.98273596066704</c:v>
                </c:pt>
                <c:pt idx="282">
                  <c:v>133.41303745401376</c:v>
                </c:pt>
                <c:pt idx="283">
                  <c:v>133.83937500537863</c:v>
                </c:pt>
                <c:pt idx="284">
                  <c:v>134.26173201230694</c:v>
                </c:pt>
                <c:pt idx="285">
                  <c:v>134.68009220785197</c:v>
                </c:pt>
                <c:pt idx="286">
                  <c:v>135.09443965930441</c:v>
                </c:pt>
                <c:pt idx="287">
                  <c:v>135.5047587669043</c:v>
                </c:pt>
                <c:pt idx="288">
                  <c:v>135.91103426253278</c:v>
                </c:pt>
                <c:pt idx="289">
                  <c:v>136.3132512083873</c:v>
                </c:pt>
                <c:pt idx="290">
                  <c:v>136.71139499563927</c:v>
                </c:pt>
                <c:pt idx="291">
                  <c:v>137.10545134307364</c:v>
                </c:pt>
                <c:pt idx="292">
                  <c:v>137.49540629571234</c:v>
                </c:pt>
                <c:pt idx="293">
                  <c:v>137.88124622342087</c:v>
                </c:pt>
                <c:pt idx="294">
                  <c:v>138.26295781949941</c:v>
                </c:pt>
                <c:pt idx="295">
                  <c:v>138.64052809925741</c:v>
                </c:pt>
                <c:pt idx="296">
                  <c:v>139.01394439857344</c:v>
                </c:pt>
                <c:pt idx="297">
                  <c:v>139.38319437243942</c:v>
                </c:pt>
                <c:pt idx="298">
                  <c:v>139.74210250624364</c:v>
                </c:pt>
                <c:pt idx="299">
                  <c:v>140.08447166674148</c:v>
                </c:pt>
                <c:pt idx="300">
                  <c:v>140.41026654940757</c:v>
                </c:pt>
                <c:pt idx="301">
                  <c:v>140.71945541882548</c:v>
                </c:pt>
                <c:pt idx="302">
                  <c:v>141.01201008572872</c:v>
                </c:pt>
                <c:pt idx="303">
                  <c:v>141.28790588372473</c:v>
                </c:pt>
                <c:pt idx="304">
                  <c:v>141.54712164571484</c:v>
                </c:pt>
                <c:pt idx="305">
                  <c:v>141.78963968002424</c:v>
                </c:pt>
                <c:pt idx="306">
                  <c:v>142.01544574625422</c:v>
                </c:pt>
                <c:pt idx="307">
                  <c:v>142.22452903087037</c:v>
                </c:pt>
                <c:pt idx="308">
                  <c:v>142.41688212253911</c:v>
                </c:pt>
                <c:pt idx="309">
                  <c:v>142.59250098722626</c:v>
                </c:pt>
                <c:pt idx="310">
                  <c:v>142.75138494306879</c:v>
                </c:pt>
                <c:pt idx="311">
                  <c:v>142.89353663503459</c:v>
                </c:pt>
                <c:pt idx="312">
                  <c:v>143.01896200938046</c:v>
                </c:pt>
                <c:pt idx="313">
                  <c:v>143.12767028792203</c:v>
                </c:pt>
                <c:pt idx="314">
                  <c:v>143.21967394212712</c:v>
                </c:pt>
                <c:pt idx="315">
                  <c:v>143.2949886670456</c:v>
                </c:pt>
                <c:pt idx="316">
                  <c:v>143.35363335508609</c:v>
                </c:pt>
                <c:pt idx="317">
                  <c:v>143.39563006965219</c:v>
                </c:pt>
                <c:pt idx="318">
                  <c:v>143.42100401865088</c:v>
                </c:pt>
                <c:pt idx="319">
                  <c:v>143.42978352788245</c:v>
                </c:pt>
                <c:pt idx="320">
                  <c:v>143.42200001432454</c:v>
                </c:pt>
                <c:pt idx="321">
                  <c:v>143.40016529363481</c:v>
                </c:pt>
                <c:pt idx="322">
                  <c:v>143.36678800892435</c:v>
                </c:pt>
                <c:pt idx="323">
                  <c:v>143.32189553490556</c:v>
                </c:pt>
                <c:pt idx="324">
                  <c:v>143.26551669142421</c:v>
                </c:pt>
                <c:pt idx="325">
                  <c:v>143.19768173031957</c:v>
                </c:pt>
                <c:pt idx="326">
                  <c:v>143.11842232229296</c:v>
                </c:pt>
                <c:pt idx="327">
                  <c:v>143.02777154379027</c:v>
                </c:pt>
                <c:pt idx="328">
                  <c:v>142.92576386389999</c:v>
                </c:pt>
                <c:pt idx="329">
                  <c:v>142.81243513127203</c:v>
                </c:pt>
                <c:pt idx="330">
                  <c:v>142.68782256105791</c:v>
                </c:pt>
                <c:pt idx="331">
                  <c:v>142.55196472187782</c:v>
                </c:pt>
                <c:pt idx="332">
                  <c:v>142.40490152281689</c:v>
                </c:pt>
                <c:pt idx="333">
                  <c:v>142.24667420045327</c:v>
                </c:pt>
                <c:pt idx="334">
                  <c:v>142.07732530592153</c:v>
                </c:pt>
                <c:pt idx="335">
                  <c:v>141.89689869201436</c:v>
                </c:pt>
                <c:pt idx="336">
                  <c:v>141.70543950032499</c:v>
                </c:pt>
                <c:pt idx="337">
                  <c:v>141.50299414843391</c:v>
                </c:pt>
                <c:pt idx="338">
                  <c:v>141.28961031714181</c:v>
                </c:pt>
                <c:pt idx="339">
                  <c:v>141.06533693775268</c:v>
                </c:pt>
                <c:pt idx="340">
                  <c:v>140.83022417940782</c:v>
                </c:pt>
                <c:pt idx="341">
                  <c:v>140.58432343647581</c:v>
                </c:pt>
                <c:pt idx="342">
                  <c:v>140.32768731599938</c:v>
                </c:pt>
                <c:pt idx="343">
                  <c:v>140.06036962520139</c:v>
                </c:pt>
                <c:pt idx="344">
                  <c:v>139.78242535905417</c:v>
                </c:pt>
                <c:pt idx="345">
                  <c:v>139.49391068791292</c:v>
                </c:pt>
                <c:pt idx="346">
                  <c:v>139.19488294521665</c:v>
                </c:pt>
                <c:pt idx="347">
                  <c:v>138.88540061525777</c:v>
                </c:pt>
                <c:pt idx="348">
                  <c:v>138.5657852841411</c:v>
                </c:pt>
                <c:pt idx="349">
                  <c:v>138.23635780714807</c:v>
                </c:pt>
                <c:pt idx="350">
                  <c:v>137.89717689603344</c:v>
                </c:pt>
                <c:pt idx="351">
                  <c:v>137.54830224969581</c:v>
                </c:pt>
                <c:pt idx="352">
                  <c:v>137.1897945435334</c:v>
                </c:pt>
                <c:pt idx="353">
                  <c:v>136.82171541887516</c:v>
                </c:pt>
                <c:pt idx="354">
                  <c:v>136.44412747249118</c:v>
                </c:pt>
                <c:pt idx="355">
                  <c:v>136.05709424618237</c:v>
                </c:pt>
                <c:pt idx="356">
                  <c:v>135.66068021645097</c:v>
                </c:pt>
                <c:pt idx="357">
                  <c:v>135.25495078425553</c:v>
                </c:pt>
                <c:pt idx="358">
                  <c:v>134.83997226484826</c:v>
                </c:pt>
                <c:pt idx="359">
                  <c:v>134.41581187769933</c:v>
                </c:pt>
                <c:pt idx="360">
                  <c:v>133.98788943688552</c:v>
                </c:pt>
                <c:pt idx="361">
                  <c:v>133.56157790087579</c:v>
                </c:pt>
                <c:pt idx="362">
                  <c:v>133.13686930989263</c:v>
                </c:pt>
                <c:pt idx="363">
                  <c:v>132.71375575390991</c:v>
                </c:pt>
                <c:pt idx="364">
                  <c:v>132.29222937227877</c:v>
                </c:pt>
                <c:pt idx="365">
                  <c:v>131.87228235335752</c:v>
                </c:pt>
                <c:pt idx="366">
                  <c:v>131.45390693414438</c:v>
                </c:pt>
                <c:pt idx="367">
                  <c:v>131.03709539991362</c:v>
                </c:pt>
                <c:pt idx="368">
                  <c:v>130.62184008385464</c:v>
                </c:pt>
                <c:pt idx="369">
                  <c:v>130.20813336671466</c:v>
                </c:pt>
                <c:pt idx="370">
                  <c:v>129.79596767644404</c:v>
                </c:pt>
                <c:pt idx="371">
                  <c:v>129.38533548784505</c:v>
                </c:pt>
                <c:pt idx="372">
                  <c:v>128.97622932222333</c:v>
                </c:pt>
                <c:pt idx="373">
                  <c:v>128.56864174704296</c:v>
                </c:pt>
                <c:pt idx="374">
                  <c:v>128.16256537558368</c:v>
                </c:pt>
                <c:pt idx="375">
                  <c:v>127.75799286660198</c:v>
                </c:pt>
                <c:pt idx="376">
                  <c:v>127.35491692399462</c:v>
                </c:pt>
                <c:pt idx="377">
                  <c:v>126.95333029646496</c:v>
                </c:pt>
                <c:pt idx="378">
                  <c:v>126.55322577719255</c:v>
                </c:pt>
                <c:pt idx="379">
                  <c:v>126.15459620350541</c:v>
                </c:pt>
                <c:pt idx="380">
                  <c:v>125.75743445655476</c:v>
                </c:pt>
                <c:pt idx="381">
                  <c:v>125.36173346099335</c:v>
                </c:pt>
                <c:pt idx="382">
                  <c:v>124.96748618465591</c:v>
                </c:pt>
                <c:pt idx="383">
                  <c:v>124.57468563824236</c:v>
                </c:pt>
                <c:pt idx="384">
                  <c:v>124.18332487500423</c:v>
                </c:pt>
                <c:pt idx="385">
                  <c:v>123.79339699043305</c:v>
                </c:pt>
                <c:pt idx="386">
                  <c:v>123.40489512195217</c:v>
                </c:pt>
                <c:pt idx="387">
                  <c:v>123.01781244861078</c:v>
                </c:pt>
                <c:pt idx="388">
                  <c:v>122.6321421907803</c:v>
                </c:pt>
                <c:pt idx="389">
                  <c:v>122.24787760985389</c:v>
                </c:pt>
                <c:pt idx="390">
                  <c:v>121.86501200794829</c:v>
                </c:pt>
                <c:pt idx="391">
                  <c:v>121.48353872760819</c:v>
                </c:pt>
                <c:pt idx="392">
                  <c:v>121.1034511515129</c:v>
                </c:pt>
                <c:pt idx="393">
                  <c:v>120.72474270218606</c:v>
                </c:pt>
                <c:pt idx="394">
                  <c:v>120.34740684170707</c:v>
                </c:pt>
                <c:pt idx="395">
                  <c:v>119.97143707142557</c:v>
                </c:pt>
                <c:pt idx="396">
                  <c:v>119.59682693167818</c:v>
                </c:pt>
                <c:pt idx="397">
                  <c:v>119.22357000150735</c:v>
                </c:pt>
                <c:pt idx="398">
                  <c:v>118.85165989838316</c:v>
                </c:pt>
                <c:pt idx="399">
                  <c:v>118.48109027792633</c:v>
                </c:pt>
                <c:pt idx="400">
                  <c:v>118.11185483363531</c:v>
                </c:pt>
                <c:pt idx="401">
                  <c:v>114.46258395891417</c:v>
                </c:pt>
                <c:pt idx="402">
                  <c:v>110.94252698871475</c:v>
                </c:pt>
                <c:pt idx="403">
                  <c:v>107.54577018076328</c:v>
                </c:pt>
                <c:pt idx="404">
                  <c:v>104.26674005370917</c:v>
                </c:pt>
                <c:pt idx="405">
                  <c:v>101.10018009007467</c:v>
                </c:pt>
                <c:pt idx="406">
                  <c:v>98.041129287570755</c:v>
                </c:pt>
                <c:pt idx="407">
                  <c:v>95.084902392586756</c:v>
                </c:pt>
                <c:pt idx="408">
                  <c:v>92.227071666325486</c:v>
                </c:pt>
                <c:pt idx="409">
                  <c:v>89.463450048880347</c:v>
                </c:pt>
                <c:pt idx="410">
                  <c:v>86.790075599759163</c:v>
                </c:pt>
                <c:pt idx="411">
                  <c:v>84.203197105138088</c:v>
                </c:pt>
                <c:pt idx="412">
                  <c:v>81.699260752653416</c:v>
                </c:pt>
                <c:pt idx="413">
                  <c:v>79.27489778394812</c:v>
                </c:pt>
                <c:pt idx="414">
                  <c:v>76.926913043618597</c:v>
                </c:pt>
                <c:pt idx="415">
                  <c:v>74.652274350761928</c:v>
                </c:pt>
                <c:pt idx="416">
                  <c:v>72.448102626106802</c:v>
                </c:pt>
                <c:pt idx="417">
                  <c:v>70.311662713807053</c:v>
                </c:pt>
                <c:pt idx="418">
                  <c:v>68.240354842460363</c:v>
                </c:pt>
                <c:pt idx="419">
                  <c:v>66.231706674856568</c:v>
                </c:pt>
                <c:pt idx="420">
                  <c:v>64.283365900413116</c:v>
                </c:pt>
                <c:pt idx="421">
                  <c:v>62.393093328278979</c:v>
                </c:pt>
                <c:pt idx="422">
                  <c:v>60.558756442720785</c:v>
                </c:pt>
                <c:pt idx="423">
                  <c:v>58.7783233856943</c:v>
                </c:pt>
                <c:pt idx="424">
                  <c:v>57.049857334481217</c:v>
                </c:pt>
                <c:pt idx="425">
                  <c:v>55.371511244969042</c:v>
                </c:pt>
                <c:pt idx="426">
                  <c:v>53.741522933602475</c:v>
                </c:pt>
                <c:pt idx="427">
                  <c:v>52.158210473256702</c:v>
                </c:pt>
                <c:pt idx="428">
                  <c:v>50.619967880305992</c:v>
                </c:pt>
                <c:pt idx="429">
                  <c:v>49.125261071999965</c:v>
                </c:pt>
                <c:pt idx="430">
                  <c:v>47.672624074934937</c:v>
                </c:pt>
                <c:pt idx="431">
                  <c:v>46.260655466935482</c:v>
                </c:pt>
                <c:pt idx="432">
                  <c:v>44.888015036053616</c:v>
                </c:pt>
                <c:pt idx="433">
                  <c:v>43.553420641665817</c:v>
                </c:pt>
                <c:pt idx="434">
                  <c:v>42.255645263809967</c:v>
                </c:pt>
                <c:pt idx="435">
                  <c:v>40.993514227967665</c:v>
                </c:pt>
                <c:pt idx="436">
                  <c:v>39.765902593470749</c:v>
                </c:pt>
                <c:pt idx="437">
                  <c:v>38.571732694601451</c:v>
                </c:pt>
                <c:pt idx="438">
                  <c:v>37.409971824274614</c:v>
                </c:pt>
                <c:pt idx="439">
                  <c:v>36.279630050937755</c:v>
                </c:pt>
                <c:pt idx="440">
                  <c:v>35.17975816001546</c:v>
                </c:pt>
                <c:pt idx="441">
                  <c:v>34.109445711855962</c:v>
                </c:pt>
                <c:pt idx="442">
                  <c:v>33.067819208719342</c:v>
                </c:pt>
                <c:pt idx="443">
                  <c:v>32.0540403638824</c:v>
                </c:pt>
                <c:pt idx="444">
                  <c:v>31.067304466427952</c:v>
                </c:pt>
                <c:pt idx="445">
                  <c:v>30.106838835740092</c:v>
                </c:pt>
                <c:pt idx="446">
                  <c:v>29.171901360145576</c:v>
                </c:pt>
                <c:pt idx="447">
                  <c:v>28.261779114528206</c:v>
                </c:pt>
                <c:pt idx="448">
                  <c:v>27.375787052099117</c:v>
                </c:pt>
                <c:pt idx="449">
                  <c:v>26.513266765835564</c:v>
                </c:pt>
                <c:pt idx="450">
                  <c:v>25.673585315405333</c:v>
                </c:pt>
                <c:pt idx="451">
                  <c:v>24.856134115675321</c:v>
                </c:pt>
                <c:pt idx="452">
                  <c:v>24.060327883163893</c:v>
                </c:pt>
                <c:pt idx="453">
                  <c:v>23.285603637037376</c:v>
                </c:pt>
                <c:pt idx="454">
                  <c:v>22.531419751475337</c:v>
                </c:pt>
                <c:pt idx="455">
                  <c:v>21.7972550564362</c:v>
                </c:pt>
                <c:pt idx="456">
                  <c:v>21.082607984046959</c:v>
                </c:pt>
                <c:pt idx="457">
                  <c:v>20.386995758019676</c:v>
                </c:pt>
                <c:pt idx="458">
                  <c:v>19.709953623662383</c:v>
                </c:pt>
                <c:pt idx="459">
                  <c:v>19.051034116206715</c:v>
                </c:pt>
                <c:pt idx="460">
                  <c:v>18.409806365316626</c:v>
                </c:pt>
                <c:pt idx="461">
                  <c:v>17.785855433776444</c:v>
                </c:pt>
                <c:pt idx="462">
                  <c:v>17.178781688479255</c:v>
                </c:pt>
                <c:pt idx="463">
                  <c:v>16.588200201952183</c:v>
                </c:pt>
                <c:pt idx="464">
                  <c:v>16.013740182761737</c:v>
                </c:pt>
                <c:pt idx="465">
                  <c:v>15.455044433242241</c:v>
                </c:pt>
                <c:pt idx="466">
                  <c:v>14.911768833082792</c:v>
                </c:pt>
                <c:pt idx="467">
                  <c:v>14.383581847394586</c:v>
                </c:pt>
                <c:pt idx="468">
                  <c:v>13.87016405796072</c:v>
                </c:pt>
                <c:pt idx="469">
                  <c:v>13.371207716445278</c:v>
                </c:pt>
                <c:pt idx="470">
                  <c:v>12.886416318408077</c:v>
                </c:pt>
                <c:pt idx="471">
                  <c:v>12.41550419703603</c:v>
                </c:pt>
                <c:pt idx="472">
                  <c:v>11.958196135562229</c:v>
                </c:pt>
                <c:pt idx="473">
                  <c:v>11.51422699739962</c:v>
                </c:pt>
                <c:pt idx="474">
                  <c:v>11.083341373067855</c:v>
                </c:pt>
                <c:pt idx="475">
                  <c:v>10.665293243039859</c:v>
                </c:pt>
                <c:pt idx="476">
                  <c:v>10.259845655678912</c:v>
                </c:pt>
                <c:pt idx="477">
                  <c:v>9.8667704194777599</c:v>
                </c:pt>
                <c:pt idx="478">
                  <c:v>9.4858478088489644</c:v>
                </c:pt>
                <c:pt idx="479">
                  <c:v>9.1168662827497791</c:v>
                </c:pt>
                <c:pt idx="480">
                  <c:v>8.7596222154562557</c:v>
                </c:pt>
                <c:pt idx="481">
                  <c:v>8.4139196388294248</c:v>
                </c:pt>
                <c:pt idx="482">
                  <c:v>8.0795699954417977</c:v>
                </c:pt>
                <c:pt idx="483">
                  <c:v>7.7563919019548218</c:v>
                </c:pt>
                <c:pt idx="484">
                  <c:v>7.4442109221577262</c:v>
                </c:pt>
                <c:pt idx="485">
                  <c:v>7.142859349094822</c:v>
                </c:pt>
                <c:pt idx="486">
                  <c:v>6.85217599572265</c:v>
                </c:pt>
                <c:pt idx="487">
                  <c:v>6.5720059935494151</c:v>
                </c:pt>
                <c:pt idx="488">
                  <c:v>6.3022005987178664</c:v>
                </c:pt>
                <c:pt idx="489">
                  <c:v>6.0426170049983829</c:v>
                </c:pt>
                <c:pt idx="490">
                  <c:v>5.7931181631620197</c:v>
                </c:pt>
                <c:pt idx="491">
                  <c:v>5.5535726062035193</c:v>
                </c:pt>
                <c:pt idx="492">
                  <c:v>5.3238542798818207</c:v>
                </c:pt>
                <c:pt idx="493">
                  <c:v>5.1038423780404747</c:v>
                </c:pt>
                <c:pt idx="494">
                  <c:v>4.8934211821629852</c:v>
                </c:pt>
                <c:pt idx="495">
                  <c:v>4.6924799046082439</c:v>
                </c:pt>
                <c:pt idx="496">
                  <c:v>4.500912534959796</c:v>
                </c:pt>
                <c:pt idx="497">
                  <c:v>4.3186176889096544</c:v>
                </c:pt>
                <c:pt idx="498">
                  <c:v>4.1454984590836634</c:v>
                </c:pt>
                <c:pt idx="499">
                  <c:v>3.9814622672019508</c:v>
                </c:pt>
                <c:pt idx="500">
                  <c:v>3.8264207169554565</c:v>
                </c:pt>
                <c:pt idx="501">
                  <c:v>3.6802894469698648</c:v>
                </c:pt>
                <c:pt idx="502">
                  <c:v>3.5429879832224072</c:v>
                </c:pt>
                <c:pt idx="503">
                  <c:v>3.4144395902776643</c:v>
                </c:pt>
                <c:pt idx="504">
                  <c:v>3.2945711207171398</c:v>
                </c:pt>
                <c:pt idx="505">
                  <c:v>3.1833128621570941</c:v>
                </c:pt>
                <c:pt idx="506">
                  <c:v>3.0805983812821505</c:v>
                </c:pt>
                <c:pt idx="507">
                  <c:v>2.9863643643712505</c:v>
                </c:pt>
                <c:pt idx="508">
                  <c:v>2.9005504538601787</c:v>
                </c:pt>
                <c:pt idx="509">
                  <c:v>2.823099080572876</c:v>
                </c:pt>
                <c:pt idx="510">
                  <c:v>2.753955291363603</c:v>
                </c:pt>
                <c:pt idx="511">
                  <c:v>2.6930665720436879</c:v>
                </c:pt>
                <c:pt idx="512">
                  <c:v>2.6403826656188962</c:v>
                </c:pt>
                <c:pt idx="513">
                  <c:v>2.5958553860335667</c:v>
                </c:pt>
                <c:pt idx="514">
                  <c:v>2.5594384278005844</c:v>
                </c:pt>
                <c:pt idx="515">
                  <c:v>2.5310871720856802</c:v>
                </c:pt>
                <c:pt idx="516">
                  <c:v>2.5107584900019835</c:v>
                </c:pt>
                <c:pt idx="517">
                  <c:v>2.4984105440470912</c:v>
                </c:pt>
                <c:pt idx="518">
                  <c:v>2.4940025887703077</c:v>
                </c:pt>
                <c:pt idx="519">
                  <c:v>2.4974947718828244</c:v>
                </c:pt>
                <c:pt idx="520">
                  <c:v>2.5088479371105508</c:v>
                </c:pt>
                <c:pt idx="521">
                  <c:v>2.5280234301323339</c:v>
                </c:pt>
                <c:pt idx="522">
                  <c:v>2.5549829089425087</c:v>
                </c:pt>
                <c:pt idx="523">
                  <c:v>2.5896881599265487</c:v>
                </c:pt>
                <c:pt idx="524">
                  <c:v>2.6321009208454944</c:v>
                </c:pt>
                <c:pt idx="525">
                  <c:v>2.6821827117952535</c:v>
                </c:pt>
                <c:pt idx="526">
                  <c:v>2.7398946750490336</c:v>
                </c:pt>
                <c:pt idx="527">
                  <c:v>2.8051974245148621</c:v>
                </c:pt>
                <c:pt idx="528">
                  <c:v>2.8780509053550696</c:v>
                </c:pt>
                <c:pt idx="529">
                  <c:v>2.9584142641300839</c:v>
                </c:pt>
                <c:pt idx="530">
                  <c:v>3.0462457296528971</c:v>
                </c:pt>
                <c:pt idx="531">
                  <c:v>3.1415025045794676</c:v>
                </c:pt>
                <c:pt idx="532">
                  <c:v>3.2441406676183977</c:v>
                </c:pt>
                <c:pt idx="533">
                  <c:v>3.3541150861232603</c:v>
                </c:pt>
                <c:pt idx="534">
                  <c:v>3.4713793387336112</c:v>
                </c:pt>
                <c:pt idx="535">
                  <c:v>3.5958856476557517</c:v>
                </c:pt>
                <c:pt idx="536">
                  <c:v>3.7275848201200872</c:v>
                </c:pt>
                <c:pt idx="537">
                  <c:v>3.8664261985162862</c:v>
                </c:pt>
                <c:pt idx="538">
                  <c:v>4.0123576186879308</c:v>
                </c:pt>
                <c:pt idx="539">
                  <c:v>4.1653253758621371</c:v>
                </c:pt>
                <c:pt idx="540">
                  <c:v>4.3252741976941351</c:v>
                </c:pt>
                <c:pt idx="541">
                  <c:v>4.4921472239196438</c:v>
                </c:pt>
                <c:pt idx="542">
                  <c:v>4.6658859921267535</c:v>
                </c:pt>
                <c:pt idx="543">
                  <c:v>4.8464304291822105</c:v>
                </c:pt>
                <c:pt idx="544">
                  <c:v>5.0337188478727892</c:v>
                </c:pt>
                <c:pt idx="545">
                  <c:v>5.227687948349673</c:v>
                </c:pt>
                <c:pt idx="546">
                  <c:v>5.428272823991521</c:v>
                </c:pt>
                <c:pt idx="547">
                  <c:v>5.6354069713291342</c:v>
                </c:pt>
                <c:pt idx="548">
                  <c:v>5.8490223037012763</c:v>
                </c:pt>
                <c:pt idx="549">
                  <c:v>6.0690491683363836</c:v>
                </c:pt>
                <c:pt idx="550">
                  <c:v>6.2954163665788032</c:v>
                </c:pt>
                <c:pt idx="551">
                  <c:v>6.5280511770002718</c:v>
                </c:pt>
                <c:pt idx="552">
                  <c:v>6.7668793811579517</c:v>
                </c:pt>
                <c:pt idx="553">
                  <c:v>7.0118252917791768</c:v>
                </c:pt>
                <c:pt idx="554">
                  <c:v>7.2628117831702657</c:v>
                </c:pt>
                <c:pt idx="555">
                  <c:v>7.5197603236623776</c:v>
                </c:pt>
                <c:pt idx="556">
                  <c:v>7.7825910099216635</c:v>
                </c:pt>
                <c:pt idx="557">
                  <c:v>8.0512226029637635</c:v>
                </c:pt>
                <c:pt idx="558">
                  <c:v>8.3255725657242756</c:v>
                </c:pt>
                <c:pt idx="559">
                  <c:v>8.6055571020473067</c:v>
                </c:pt>
                <c:pt idx="560">
                  <c:v>8.8910911969635542</c:v>
                </c:pt>
                <c:pt idx="561">
                  <c:v>9.1820886581378875</c:v>
                </c:pt>
                <c:pt idx="562">
                  <c:v>9.4784621583740272</c:v>
                </c:pt>
                <c:pt idx="563">
                  <c:v>9.7801232790707644</c:v>
                </c:pt>
                <c:pt idx="564">
                  <c:v>10.086982554530326</c:v>
                </c:pt>
                <c:pt idx="565">
                  <c:v>10.398949517025269</c:v>
                </c:pt>
                <c:pt idx="566">
                  <c:v>10.715932742535063</c:v>
                </c:pt>
                <c:pt idx="567">
                  <c:v>11.037839897068583</c:v>
                </c:pt>
                <c:pt idx="568">
                  <c:v>11.364577783492352</c:v>
                </c:pt>
                <c:pt idx="569">
                  <c:v>11.696052388788887</c:v>
                </c:pt>
                <c:pt idx="570">
                  <c:v>12.032168931672333</c:v>
                </c:pt>
                <c:pt idx="571">
                  <c:v>12.37283191049247</c:v>
                </c:pt>
                <c:pt idx="572">
                  <c:v>12.717945151360667</c:v>
                </c:pt>
                <c:pt idx="573">
                  <c:v>13.067411856434429</c:v>
                </c:pt>
                <c:pt idx="574">
                  <c:v>13.421134652299708</c:v>
                </c:pt>
                <c:pt idx="575">
                  <c:v>13.779015638392616</c:v>
                </c:pt>
                <c:pt idx="576">
                  <c:v>14.14095643540441</c:v>
                </c:pt>
                <c:pt idx="577">
                  <c:v>14.506858233615898</c:v>
                </c:pt>
                <c:pt idx="578">
                  <c:v>14.876621841109399</c:v>
                </c:pt>
                <c:pt idx="579">
                  <c:v>15.250147731808468</c:v>
                </c:pt>
                <c:pt idx="580">
                  <c:v>15.62733609329741</c:v>
                </c:pt>
                <c:pt idx="581">
                  <c:v>16.008086874374417</c:v>
                </c:pt>
                <c:pt idx="582">
                  <c:v>16.392299832294153</c:v>
                </c:pt>
                <c:pt idx="583">
                  <c:v>16.779874579656965</c:v>
                </c:pt>
                <c:pt idx="584">
                  <c:v>17.170710630904011</c:v>
                </c:pt>
                <c:pt idx="585">
                  <c:v>17.564707448378655</c:v>
                </c:pt>
                <c:pt idx="586">
                  <c:v>17.961764487916948</c:v>
                </c:pt>
                <c:pt idx="587">
                  <c:v>18.361781243930423</c:v>
                </c:pt>
                <c:pt idx="588">
                  <c:v>18.764657293947213</c:v>
                </c:pt>
                <c:pt idx="589">
                  <c:v>19.170292342577998</c:v>
                </c:pt>
                <c:pt idx="590">
                  <c:v>19.578586264875337</c:v>
                </c:pt>
                <c:pt idx="591">
                  <c:v>19.989439149056444</c:v>
                </c:pt>
                <c:pt idx="592">
                  <c:v>20.402751338560453</c:v>
                </c:pt>
                <c:pt idx="593">
                  <c:v>20.818423473413308</c:v>
                </c:pt>
                <c:pt idx="594">
                  <c:v>21.236356530874179</c:v>
                </c:pt>
                <c:pt idx="595">
                  <c:v>21.656451865339342</c:v>
                </c:pt>
                <c:pt idx="596">
                  <c:v>22.078611247480296</c:v>
                </c:pt>
                <c:pt idx="597">
                  <c:v>22.502736902594727</c:v>
                </c:pt>
                <c:pt idx="598">
                  <c:v>22.928731548149909</c:v>
                </c:pt>
                <c:pt idx="599">
                  <c:v>23.356498430499773</c:v>
                </c:pt>
                <c:pt idx="600">
                  <c:v>23.785941360757963</c:v>
                </c:pt>
                <c:pt idx="601">
                  <c:v>24.216964749810849</c:v>
                </c:pt>
                <c:pt idx="602">
                  <c:v>24.649473642455302</c:v>
                </c:pt>
                <c:pt idx="603">
                  <c:v>25.083373750647596</c:v>
                </c:pt>
                <c:pt idx="604">
                  <c:v>25.518571485851208</c:v>
                </c:pt>
                <c:pt idx="605">
                  <c:v>25.954973990472183</c:v>
                </c:pt>
                <c:pt idx="606">
                  <c:v>26.39248916837203</c:v>
                </c:pt>
                <c:pt idx="607">
                  <c:v>26.831025714449567</c:v>
                </c:pt>
                <c:pt idx="608">
                  <c:v>27.270493143284078</c:v>
                </c:pt>
                <c:pt idx="609">
                  <c:v>27.71080181683331</c:v>
                </c:pt>
                <c:pt idx="610">
                  <c:v>28.151862971181089</c:v>
                </c:pt>
                <c:pt idx="611">
                  <c:v>28.593588742330276</c:v>
                </c:pt>
                <c:pt idx="612">
                  <c:v>29.035892191038059</c:v>
                </c:pt>
                <c:pt idx="613">
                  <c:v>29.478687326691578</c:v>
                </c:pt>
                <c:pt idx="614">
                  <c:v>29.921889130222798</c:v>
                </c:pt>
                <c:pt idx="615">
                  <c:v>30.365413576062579</c:v>
                </c:pt>
                <c:pt idx="616">
                  <c:v>30.809177653135279</c:v>
                </c:pt>
                <c:pt idx="617">
                  <c:v>31.253099384895361</c:v>
                </c:pt>
                <c:pt idx="618">
                  <c:v>31.697097848409285</c:v>
                </c:pt>
                <c:pt idx="619">
                  <c:v>32.141093192486238</c:v>
                </c:pt>
                <c:pt idx="620">
                  <c:v>32.585006654862511</c:v>
                </c:pt>
                <c:pt idx="621">
                  <c:v>33.028760578444889</c:v>
                </c:pt>
                <c:pt idx="622">
                  <c:v>33.472278426619461</c:v>
                </c:pt>
                <c:pt idx="623">
                  <c:v>33.915484797632857</c:v>
                </c:pt>
                <c:pt idx="624">
                  <c:v>34.358305438054046</c:v>
                </c:pt>
                <c:pt idx="625">
                  <c:v>34.800667255324676</c:v>
                </c:pt>
                <c:pt idx="626">
                  <c:v>35.242498329407965</c:v>
                </c:pt>
                <c:pt idx="627">
                  <c:v>35.683727923545582</c:v>
                </c:pt>
                <c:pt idx="628">
                  <c:v>36.124286494133322</c:v>
                </c:pt>
                <c:pt idx="629">
                  <c:v>36.564105699726568</c:v>
                </c:pt>
                <c:pt idx="630">
                  <c:v>37.003118409187579</c:v>
                </c:pt>
                <c:pt idx="631">
                  <c:v>37.441258708986702</c:v>
                </c:pt>
                <c:pt idx="632">
                  <c:v>37.878461909670293</c:v>
                </c:pt>
                <c:pt idx="633">
                  <c:v>38.314664551508955</c:v>
                </c:pt>
                <c:pt idx="634">
                  <c:v>38.749804409339497</c:v>
                </c:pt>
                <c:pt idx="635">
                  <c:v>39.183820496615056</c:v>
                </c:pt>
                <c:pt idx="636">
                  <c:v>39.616653068677891</c:v>
                </c:pt>
                <c:pt idx="637">
                  <c:v>40.048243625269876</c:v>
                </c:pt>
                <c:pt idx="638">
                  <c:v>40.478534912295864</c:v>
                </c:pt>
                <c:pt idx="639">
                  <c:v>40.907470922855843</c:v>
                </c:pt>
                <c:pt idx="640">
                  <c:v>41.334996897561403</c:v>
                </c:pt>
                <c:pt idx="641">
                  <c:v>41.761059324153074</c:v>
                </c:pt>
                <c:pt idx="642">
                  <c:v>42.185605936434818</c:v>
                </c:pt>
                <c:pt idx="643">
                  <c:v>42.608585712542002</c:v>
                </c:pt>
                <c:pt idx="644">
                  <c:v>43.029948872560382</c:v>
                </c:pt>
                <c:pt idx="645">
                  <c:v>43.449646875512343</c:v>
                </c:pt>
                <c:pt idx="646">
                  <c:v>43.867632415727741</c:v>
                </c:pt>
                <c:pt idx="647">
                  <c:v>44.28385941861697</c:v>
                </c:pt>
                <c:pt idx="648">
                  <c:v>44.698283035862801</c:v>
                </c:pt>
                <c:pt idx="649">
                  <c:v>45.11085964004922</c:v>
                </c:pt>
                <c:pt idx="650">
                  <c:v>45.521546818743907</c:v>
                </c:pt>
                <c:pt idx="651">
                  <c:v>45.930303368052478</c:v>
                </c:pt>
                <c:pt idx="652">
                  <c:v>46.337089285661371</c:v>
                </c:pt>
                <c:pt idx="653">
                  <c:v>46.741865763387452</c:v>
                </c:pt>
                <c:pt idx="654">
                  <c:v>47.144595179250835</c:v>
                </c:pt>
                <c:pt idx="655">
                  <c:v>47.545241089089508</c:v>
                </c:pt>
                <c:pt idx="656">
                  <c:v>47.943768217731787</c:v>
                </c:pt>
                <c:pt idx="657">
                  <c:v>48.340142449744725</c:v>
                </c:pt>
                <c:pt idx="658">
                  <c:v>48.734330819775082</c:v>
                </c:pt>
                <c:pt idx="659">
                  <c:v>49.126301502499977</c:v>
                </c:pt>
                <c:pt idx="660">
                  <c:v>49.516023802204188</c:v>
                </c:pt>
                <c:pt idx="661">
                  <c:v>49.903468142000399</c:v>
                </c:pt>
                <c:pt idx="662">
                  <c:v>50.288606052709596</c:v>
                </c:pt>
                <c:pt idx="663">
                  <c:v>50.671410161417171</c:v>
                </c:pt>
                <c:pt idx="664">
                  <c:v>51.051854179721587</c:v>
                </c:pt>
                <c:pt idx="665">
                  <c:v>51.429912891691188</c:v>
                </c:pt>
                <c:pt idx="666">
                  <c:v>51.805562141545096</c:v>
                </c:pt>
                <c:pt idx="667">
                  <c:v>52.1787788210735</c:v>
                </c:pt>
                <c:pt idx="668">
                  <c:v>52.549540856813159</c:v>
                </c:pt>
                <c:pt idx="669">
                  <c:v>52.917827196992654</c:v>
                </c:pt>
                <c:pt idx="670">
                  <c:v>53.283617798262405</c:v>
                </c:pt>
                <c:pt idx="671">
                  <c:v>53.646893612224183</c:v>
                </c:pt>
                <c:pt idx="672">
                  <c:v>54.007636571774505</c:v>
                </c:pt>
                <c:pt idx="673">
                  <c:v>54.365829577275299</c:v>
                </c:pt>
                <c:pt idx="674">
                  <c:v>54.721456482566708</c:v>
                </c:pt>
                <c:pt idx="675">
                  <c:v>55.074502080834577</c:v>
                </c:pt>
                <c:pt idx="676">
                  <c:v>55.424952090346181</c:v>
                </c:pt>
                <c:pt idx="677">
                  <c:v>55.772793140067478</c:v>
                </c:pt>
                <c:pt idx="678">
                  <c:v>56.118012755173837</c:v>
                </c:pt>
                <c:pt idx="679">
                  <c:v>56.460599342467212</c:v>
                </c:pt>
                <c:pt idx="680">
                  <c:v>56.800542175711463</c:v>
                </c:pt>
                <c:pt idx="681">
                  <c:v>57.13783138089758</c:v>
                </c:pt>
                <c:pt idx="682">
                  <c:v>57.472457921450619</c:v>
                </c:pt>
                <c:pt idx="683">
                  <c:v>57.804413583388737</c:v>
                </c:pt>
                <c:pt idx="684">
                  <c:v>58.133690960446195</c:v>
                </c:pt>
                <c:pt idx="685">
                  <c:v>58.460283439169906</c:v>
                </c:pt>
                <c:pt idx="686">
                  <c:v>58.784185184000393</c:v>
                </c:pt>
                <c:pt idx="687">
                  <c:v>59.105391122346731</c:v>
                </c:pt>
                <c:pt idx="688">
                  <c:v>59.423896929665176</c:v>
                </c:pt>
                <c:pt idx="689">
                  <c:v>59.739699014551043</c:v>
                </c:pt>
                <c:pt idx="690">
                  <c:v>60.052794503852617</c:v>
                </c:pt>
                <c:pt idx="691">
                  <c:v>60.36318122781541</c:v>
                </c:pt>
                <c:pt idx="692">
                  <c:v>60.670857705266357</c:v>
                </c:pt>
                <c:pt idx="693">
                  <c:v>60.975823128844532</c:v>
                </c:pt>
                <c:pt idx="694">
                  <c:v>61.278077350287781</c:v>
                </c:pt>
                <c:pt idx="695">
                  <c:v>61.577620865781306</c:v>
                </c:pt>
                <c:pt idx="696">
                  <c:v>61.8744548013767</c:v>
                </c:pt>
                <c:pt idx="697">
                  <c:v>62.168580898487484</c:v>
                </c:pt>
                <c:pt idx="698">
                  <c:v>62.168871717910655</c:v>
                </c:pt>
                <c:pt idx="699">
                  <c:v>62.169162534659421</c:v>
                </c:pt>
                <c:pt idx="700">
                  <c:v>62.169453348733832</c:v>
                </c:pt>
                <c:pt idx="701">
                  <c:v>62.169744160133838</c:v>
                </c:pt>
                <c:pt idx="702">
                  <c:v>62.170034968859504</c:v>
                </c:pt>
                <c:pt idx="703">
                  <c:v>62.170325774910808</c:v>
                </c:pt>
                <c:pt idx="704">
                  <c:v>62.170616578287706</c:v>
                </c:pt>
                <c:pt idx="705">
                  <c:v>62.17090737899025</c:v>
                </c:pt>
                <c:pt idx="706">
                  <c:v>62.171198177018461</c:v>
                </c:pt>
                <c:pt idx="707">
                  <c:v>62.171488972372281</c:v>
                </c:pt>
                <c:pt idx="708">
                  <c:v>62.171779765051767</c:v>
                </c:pt>
                <c:pt idx="709">
                  <c:v>62.172070555056891</c:v>
                </c:pt>
                <c:pt idx="710">
                  <c:v>62.172361342387639</c:v>
                </c:pt>
                <c:pt idx="711">
                  <c:v>62.172652127044053</c:v>
                </c:pt>
                <c:pt idx="712">
                  <c:v>62.172942909026148</c:v>
                </c:pt>
                <c:pt idx="713">
                  <c:v>62.17323368833388</c:v>
                </c:pt>
                <c:pt idx="714">
                  <c:v>62.173524464967279</c:v>
                </c:pt>
                <c:pt idx="715">
                  <c:v>62.173815238926331</c:v>
                </c:pt>
                <c:pt idx="716">
                  <c:v>62.174106010211069</c:v>
                </c:pt>
                <c:pt idx="717">
                  <c:v>62.17439677882146</c:v>
                </c:pt>
                <c:pt idx="718">
                  <c:v>62.174687544757546</c:v>
                </c:pt>
                <c:pt idx="719">
                  <c:v>62.174978308019256</c:v>
                </c:pt>
                <c:pt idx="720">
                  <c:v>62.175269068606667</c:v>
                </c:pt>
                <c:pt idx="721">
                  <c:v>62.17555982651978</c:v>
                </c:pt>
                <c:pt idx="722">
                  <c:v>62.175850581758546</c:v>
                </c:pt>
                <c:pt idx="723">
                  <c:v>62.176141334323042</c:v>
                </c:pt>
                <c:pt idx="724">
                  <c:v>62.176432084213175</c:v>
                </c:pt>
                <c:pt idx="725">
                  <c:v>62.176722831429025</c:v>
                </c:pt>
                <c:pt idx="726">
                  <c:v>62.17701357597057</c:v>
                </c:pt>
                <c:pt idx="727">
                  <c:v>62.177304317837809</c:v>
                </c:pt>
                <c:pt idx="728">
                  <c:v>62.177595057030743</c:v>
                </c:pt>
                <c:pt idx="729">
                  <c:v>62.177885793549386</c:v>
                </c:pt>
                <c:pt idx="730">
                  <c:v>62.178176527393724</c:v>
                </c:pt>
                <c:pt idx="731">
                  <c:v>62.178467258563764</c:v>
                </c:pt>
                <c:pt idx="732">
                  <c:v>62.178757987059527</c:v>
                </c:pt>
                <c:pt idx="733">
                  <c:v>62.179048712881013</c:v>
                </c:pt>
                <c:pt idx="734">
                  <c:v>62.179339436028236</c:v>
                </c:pt>
                <c:pt idx="735">
                  <c:v>62.179630156501112</c:v>
                </c:pt>
                <c:pt idx="736">
                  <c:v>62.179920874299718</c:v>
                </c:pt>
                <c:pt idx="737">
                  <c:v>62.180211589424097</c:v>
                </c:pt>
                <c:pt idx="738">
                  <c:v>62.180502301874178</c:v>
                </c:pt>
                <c:pt idx="739">
                  <c:v>62.180793011649982</c:v>
                </c:pt>
                <c:pt idx="740">
                  <c:v>62.181083718751538</c:v>
                </c:pt>
                <c:pt idx="741">
                  <c:v>62.181374423178809</c:v>
                </c:pt>
                <c:pt idx="742">
                  <c:v>62.181665124931818</c:v>
                </c:pt>
                <c:pt idx="743">
                  <c:v>62.181955824010593</c:v>
                </c:pt>
                <c:pt idx="744">
                  <c:v>62.182246520415092</c:v>
                </c:pt>
                <c:pt idx="745">
                  <c:v>62.182537214145349</c:v>
                </c:pt>
                <c:pt idx="746">
                  <c:v>62.182827905201314</c:v>
                </c:pt>
                <c:pt idx="747">
                  <c:v>62.183118593583082</c:v>
                </c:pt>
                <c:pt idx="748">
                  <c:v>62.183409279290593</c:v>
                </c:pt>
                <c:pt idx="749">
                  <c:v>62.183699962323828</c:v>
                </c:pt>
                <c:pt idx="750">
                  <c:v>62.183990642682865</c:v>
                </c:pt>
                <c:pt idx="751">
                  <c:v>62.18428132036766</c:v>
                </c:pt>
                <c:pt idx="752">
                  <c:v>62.184571995378214</c:v>
                </c:pt>
                <c:pt idx="753">
                  <c:v>62.184862667714505</c:v>
                </c:pt>
                <c:pt idx="754">
                  <c:v>62.185153337376626</c:v>
                </c:pt>
                <c:pt idx="755">
                  <c:v>62.185444004364491</c:v>
                </c:pt>
                <c:pt idx="756">
                  <c:v>62.185734668678109</c:v>
                </c:pt>
                <c:pt idx="757">
                  <c:v>62.186025330317541</c:v>
                </c:pt>
                <c:pt idx="758">
                  <c:v>62.18631598928274</c:v>
                </c:pt>
                <c:pt idx="759">
                  <c:v>62.186606645573733</c:v>
                </c:pt>
                <c:pt idx="760">
                  <c:v>62.186897299190512</c:v>
                </c:pt>
                <c:pt idx="761">
                  <c:v>62.18718795013308</c:v>
                </c:pt>
                <c:pt idx="762">
                  <c:v>62.187478598401434</c:v>
                </c:pt>
                <c:pt idx="763">
                  <c:v>62.187769243995611</c:v>
                </c:pt>
                <c:pt idx="764">
                  <c:v>62.188059886915575</c:v>
                </c:pt>
                <c:pt idx="765">
                  <c:v>62.188350527161283</c:v>
                </c:pt>
                <c:pt idx="766">
                  <c:v>62.188641164732879</c:v>
                </c:pt>
                <c:pt idx="767">
                  <c:v>62.188931799630225</c:v>
                </c:pt>
                <c:pt idx="768">
                  <c:v>62.189222431853437</c:v>
                </c:pt>
                <c:pt idx="769">
                  <c:v>62.189513061402415</c:v>
                </c:pt>
                <c:pt idx="770">
                  <c:v>62.189803688277223</c:v>
                </c:pt>
                <c:pt idx="771">
                  <c:v>62.190094312477875</c:v>
                </c:pt>
                <c:pt idx="772">
                  <c:v>62.190384934004307</c:v>
                </c:pt>
                <c:pt idx="773">
                  <c:v>62.190675552856568</c:v>
                </c:pt>
                <c:pt idx="774">
                  <c:v>62.190966169034688</c:v>
                </c:pt>
                <c:pt idx="775">
                  <c:v>62.191256782538609</c:v>
                </c:pt>
                <c:pt idx="776">
                  <c:v>62.191547393368388</c:v>
                </c:pt>
                <c:pt idx="777">
                  <c:v>62.191838001523998</c:v>
                </c:pt>
                <c:pt idx="778">
                  <c:v>62.192128607005408</c:v>
                </c:pt>
                <c:pt idx="779">
                  <c:v>62.192419209812705</c:v>
                </c:pt>
                <c:pt idx="780">
                  <c:v>62.192709809945832</c:v>
                </c:pt>
                <c:pt idx="781">
                  <c:v>62.19300040740481</c:v>
                </c:pt>
                <c:pt idx="782">
                  <c:v>62.193291002189611</c:v>
                </c:pt>
                <c:pt idx="783">
                  <c:v>62.193581594300262</c:v>
                </c:pt>
                <c:pt idx="784">
                  <c:v>62.193872183736815</c:v>
                </c:pt>
                <c:pt idx="785">
                  <c:v>62.194162770499204</c:v>
                </c:pt>
                <c:pt idx="786">
                  <c:v>62.194453354587431</c:v>
                </c:pt>
                <c:pt idx="787">
                  <c:v>62.194743936001537</c:v>
                </c:pt>
                <c:pt idx="788">
                  <c:v>62.195034514741508</c:v>
                </c:pt>
                <c:pt idx="789">
                  <c:v>62.195325090807316</c:v>
                </c:pt>
                <c:pt idx="790">
                  <c:v>62.195615664199075</c:v>
                </c:pt>
                <c:pt idx="791">
                  <c:v>62.195906234916627</c:v>
                </c:pt>
                <c:pt idx="792">
                  <c:v>62.196196802960131</c:v>
                </c:pt>
                <c:pt idx="793">
                  <c:v>62.196487368329443</c:v>
                </c:pt>
                <c:pt idx="794">
                  <c:v>62.196777931024705</c:v>
                </c:pt>
                <c:pt idx="795">
                  <c:v>62.19706849104579</c:v>
                </c:pt>
                <c:pt idx="796">
                  <c:v>62.197359048392812</c:v>
                </c:pt>
                <c:pt idx="797">
                  <c:v>62.197649603065678</c:v>
                </c:pt>
                <c:pt idx="798">
                  <c:v>62.197940155064458</c:v>
                </c:pt>
                <c:pt idx="799">
                  <c:v>62.198230704389168</c:v>
                </c:pt>
                <c:pt idx="800">
                  <c:v>62.198521251039736</c:v>
                </c:pt>
                <c:pt idx="801">
                  <c:v>62.198811795016248</c:v>
                </c:pt>
                <c:pt idx="802">
                  <c:v>62.199102336318624</c:v>
                </c:pt>
                <c:pt idx="803">
                  <c:v>62.199392874946916</c:v>
                </c:pt>
                <c:pt idx="804">
                  <c:v>62.199683410901109</c:v>
                </c:pt>
                <c:pt idx="805">
                  <c:v>62.199973944181238</c:v>
                </c:pt>
                <c:pt idx="806">
                  <c:v>62.200264474787296</c:v>
                </c:pt>
                <c:pt idx="807">
                  <c:v>62.200555002719263</c:v>
                </c:pt>
                <c:pt idx="808">
                  <c:v>62.200845527977137</c:v>
                </c:pt>
                <c:pt idx="809">
                  <c:v>62.201136050560947</c:v>
                </c:pt>
                <c:pt idx="810">
                  <c:v>62.201426570470701</c:v>
                </c:pt>
                <c:pt idx="811">
                  <c:v>62.201717087706371</c:v>
                </c:pt>
                <c:pt idx="812">
                  <c:v>62.202007602267976</c:v>
                </c:pt>
                <c:pt idx="813">
                  <c:v>62.202298114155504</c:v>
                </c:pt>
                <c:pt idx="814">
                  <c:v>62.202588623368982</c:v>
                </c:pt>
                <c:pt idx="815">
                  <c:v>62.202879129908375</c:v>
                </c:pt>
                <c:pt idx="816">
                  <c:v>62.203169633773754</c:v>
                </c:pt>
                <c:pt idx="817">
                  <c:v>62.203460134965063</c:v>
                </c:pt>
                <c:pt idx="818">
                  <c:v>62.203750633482322</c:v>
                </c:pt>
                <c:pt idx="819">
                  <c:v>62.20404112932556</c:v>
                </c:pt>
                <c:pt idx="820">
                  <c:v>62.204331622494699</c:v>
                </c:pt>
                <c:pt idx="821">
                  <c:v>62.204622112989817</c:v>
                </c:pt>
                <c:pt idx="822">
                  <c:v>62.20491260081095</c:v>
                </c:pt>
                <c:pt idx="823">
                  <c:v>62.205203085957976</c:v>
                </c:pt>
                <c:pt idx="824">
                  <c:v>62.205493568431024</c:v>
                </c:pt>
                <c:pt idx="825">
                  <c:v>62.205784048230015</c:v>
                </c:pt>
                <c:pt idx="826">
                  <c:v>62.206074525354964</c:v>
                </c:pt>
                <c:pt idx="827">
                  <c:v>62.206364999805892</c:v>
                </c:pt>
                <c:pt idx="828">
                  <c:v>62.206655471582799</c:v>
                </c:pt>
                <c:pt idx="829">
                  <c:v>62.206945940685735</c:v>
                </c:pt>
                <c:pt idx="830">
                  <c:v>62.2072364071146</c:v>
                </c:pt>
                <c:pt idx="831">
                  <c:v>62.207526870869479</c:v>
                </c:pt>
                <c:pt idx="832">
                  <c:v>62.207817331950352</c:v>
                </c:pt>
                <c:pt idx="833">
                  <c:v>62.208107790357197</c:v>
                </c:pt>
                <c:pt idx="834">
                  <c:v>62.208398246090034</c:v>
                </c:pt>
                <c:pt idx="835">
                  <c:v>62.208688699148901</c:v>
                </c:pt>
                <c:pt idx="836">
                  <c:v>62.208979149533754</c:v>
                </c:pt>
                <c:pt idx="837">
                  <c:v>62.209269597244642</c:v>
                </c:pt>
                <c:pt idx="838">
                  <c:v>62.209560042281481</c:v>
                </c:pt>
                <c:pt idx="839">
                  <c:v>62.209850484644335</c:v>
                </c:pt>
                <c:pt idx="840">
                  <c:v>62.210140924333238</c:v>
                </c:pt>
                <c:pt idx="841">
                  <c:v>62.210431361348128</c:v>
                </c:pt>
                <c:pt idx="842">
                  <c:v>62.210721795689054</c:v>
                </c:pt>
                <c:pt idx="843">
                  <c:v>62.211012227355987</c:v>
                </c:pt>
                <c:pt idx="844">
                  <c:v>62.211302656348941</c:v>
                </c:pt>
                <c:pt idx="845">
                  <c:v>62.211593082667953</c:v>
                </c:pt>
                <c:pt idx="846">
                  <c:v>62.211883506312958</c:v>
                </c:pt>
                <c:pt idx="847">
                  <c:v>62.212173927283992</c:v>
                </c:pt>
                <c:pt idx="848">
                  <c:v>62.212464345581076</c:v>
                </c:pt>
                <c:pt idx="849">
                  <c:v>62.212754761204195</c:v>
                </c:pt>
                <c:pt idx="850">
                  <c:v>62.213045174153358</c:v>
                </c:pt>
                <c:pt idx="851">
                  <c:v>62.21333558442857</c:v>
                </c:pt>
                <c:pt idx="852">
                  <c:v>62.213625992029783</c:v>
                </c:pt>
                <c:pt idx="853">
                  <c:v>62.213916396957117</c:v>
                </c:pt>
                <c:pt idx="854">
                  <c:v>62.214206799210451</c:v>
                </c:pt>
                <c:pt idx="855">
                  <c:v>62.21449719878985</c:v>
                </c:pt>
                <c:pt idx="856">
                  <c:v>62.214787595695327</c:v>
                </c:pt>
                <c:pt idx="857">
                  <c:v>62.215077989926833</c:v>
                </c:pt>
                <c:pt idx="858">
                  <c:v>62.215368381484431</c:v>
                </c:pt>
                <c:pt idx="859">
                  <c:v>62.215658770368101</c:v>
                </c:pt>
                <c:pt idx="860">
                  <c:v>62.215949156577821</c:v>
                </c:pt>
                <c:pt idx="861">
                  <c:v>62.216239540113605</c:v>
                </c:pt>
                <c:pt idx="862">
                  <c:v>62.216529920975475</c:v>
                </c:pt>
                <c:pt idx="863">
                  <c:v>62.21682029916343</c:v>
                </c:pt>
                <c:pt idx="864">
                  <c:v>62.217110674677436</c:v>
                </c:pt>
                <c:pt idx="865">
                  <c:v>62.217401047517562</c:v>
                </c:pt>
                <c:pt idx="866">
                  <c:v>62.21769141768376</c:v>
                </c:pt>
                <c:pt idx="867">
                  <c:v>62.217981785176036</c:v>
                </c:pt>
                <c:pt idx="868">
                  <c:v>62.218272149994441</c:v>
                </c:pt>
                <c:pt idx="869">
                  <c:v>62.218562512138881</c:v>
                </c:pt>
                <c:pt idx="870">
                  <c:v>62.218852871609471</c:v>
                </c:pt>
                <c:pt idx="871">
                  <c:v>62.219143228406125</c:v>
                </c:pt>
                <c:pt idx="872">
                  <c:v>62.219433582528914</c:v>
                </c:pt>
                <c:pt idx="873">
                  <c:v>62.219723933977782</c:v>
                </c:pt>
                <c:pt idx="874">
                  <c:v>62.220014282752786</c:v>
                </c:pt>
                <c:pt idx="875">
                  <c:v>62.220304628853853</c:v>
                </c:pt>
                <c:pt idx="876">
                  <c:v>62.220594972281049</c:v>
                </c:pt>
                <c:pt idx="877">
                  <c:v>62.220885313034401</c:v>
                </c:pt>
                <c:pt idx="878">
                  <c:v>62.22117565111386</c:v>
                </c:pt>
                <c:pt idx="879">
                  <c:v>62.221465986519448</c:v>
                </c:pt>
                <c:pt idx="880">
                  <c:v>62.221756319251163</c:v>
                </c:pt>
                <c:pt idx="881">
                  <c:v>62.222046649308993</c:v>
                </c:pt>
                <c:pt idx="882">
                  <c:v>62.222336976692951</c:v>
                </c:pt>
                <c:pt idx="883">
                  <c:v>62.22262730140303</c:v>
                </c:pt>
                <c:pt idx="884">
                  <c:v>62.222917623439258</c:v>
                </c:pt>
                <c:pt idx="885">
                  <c:v>62.22320794280165</c:v>
                </c:pt>
                <c:pt idx="886">
                  <c:v>62.223498259490157</c:v>
                </c:pt>
                <c:pt idx="887">
                  <c:v>62.223788573504834</c:v>
                </c:pt>
                <c:pt idx="888">
                  <c:v>62.224078884845667</c:v>
                </c:pt>
                <c:pt idx="889">
                  <c:v>62.224369193512608</c:v>
                </c:pt>
                <c:pt idx="890">
                  <c:v>62.224659499505712</c:v>
                </c:pt>
                <c:pt idx="891">
                  <c:v>62.224949802825002</c:v>
                </c:pt>
                <c:pt idx="892">
                  <c:v>62.225240103470426</c:v>
                </c:pt>
                <c:pt idx="893">
                  <c:v>62.225530401442036</c:v>
                </c:pt>
                <c:pt idx="894">
                  <c:v>62.225820696739795</c:v>
                </c:pt>
                <c:pt idx="895">
                  <c:v>62.22611098936374</c:v>
                </c:pt>
                <c:pt idx="896">
                  <c:v>62.226401279313826</c:v>
                </c:pt>
                <c:pt idx="897">
                  <c:v>62.226691566590105</c:v>
                </c:pt>
                <c:pt idx="898">
                  <c:v>62.226981851192569</c:v>
                </c:pt>
                <c:pt idx="899">
                  <c:v>62.227272133121183</c:v>
                </c:pt>
                <c:pt idx="900">
                  <c:v>62.227562412376017</c:v>
                </c:pt>
                <c:pt idx="901">
                  <c:v>62.22785268895705</c:v>
                </c:pt>
                <c:pt idx="902">
                  <c:v>62.228142962864226</c:v>
                </c:pt>
                <c:pt idx="903">
                  <c:v>62.22843323409765</c:v>
                </c:pt>
                <c:pt idx="904">
                  <c:v>62.228723502657189</c:v>
                </c:pt>
                <c:pt idx="905">
                  <c:v>62.229013768542977</c:v>
                </c:pt>
                <c:pt idx="906">
                  <c:v>62.229304031754971</c:v>
                </c:pt>
                <c:pt idx="907">
                  <c:v>62.229594292293172</c:v>
                </c:pt>
                <c:pt idx="908">
                  <c:v>62.22988455015755</c:v>
                </c:pt>
                <c:pt idx="909">
                  <c:v>62.230174805348149</c:v>
                </c:pt>
                <c:pt idx="910">
                  <c:v>62.230465057864947</c:v>
                </c:pt>
                <c:pt idx="911">
                  <c:v>62.23075530770798</c:v>
                </c:pt>
                <c:pt idx="912">
                  <c:v>62.231045554877205</c:v>
                </c:pt>
                <c:pt idx="913">
                  <c:v>62.23133579937268</c:v>
                </c:pt>
                <c:pt idx="914">
                  <c:v>62.231626041194374</c:v>
                </c:pt>
                <c:pt idx="915">
                  <c:v>62.231916280342283</c:v>
                </c:pt>
                <c:pt idx="916">
                  <c:v>62.232206516816419</c:v>
                </c:pt>
                <c:pt idx="917">
                  <c:v>62.232496750616782</c:v>
                </c:pt>
                <c:pt idx="918">
                  <c:v>62.232786981743416</c:v>
                </c:pt>
                <c:pt idx="919">
                  <c:v>62.233077210196228</c:v>
                </c:pt>
                <c:pt idx="920">
                  <c:v>62.23336743597531</c:v>
                </c:pt>
                <c:pt idx="921">
                  <c:v>62.233657659080663</c:v>
                </c:pt>
                <c:pt idx="922">
                  <c:v>62.233947879512208</c:v>
                </c:pt>
                <c:pt idx="923">
                  <c:v>62.23423809727003</c:v>
                </c:pt>
                <c:pt idx="924">
                  <c:v>62.234528312354122</c:v>
                </c:pt>
                <c:pt idx="925">
                  <c:v>62.234818524764421</c:v>
                </c:pt>
                <c:pt idx="926">
                  <c:v>62.235108734501026</c:v>
                </c:pt>
                <c:pt idx="927">
                  <c:v>62.235398941563886</c:v>
                </c:pt>
                <c:pt idx="928">
                  <c:v>62.235689145952982</c:v>
                </c:pt>
                <c:pt idx="929">
                  <c:v>62.235979347668376</c:v>
                </c:pt>
                <c:pt idx="930">
                  <c:v>62.236269546709984</c:v>
                </c:pt>
                <c:pt idx="931">
                  <c:v>62.236559743077919</c:v>
                </c:pt>
                <c:pt idx="932">
                  <c:v>62.236849936772103</c:v>
                </c:pt>
                <c:pt idx="933">
                  <c:v>62.237140127792586</c:v>
                </c:pt>
                <c:pt idx="934">
                  <c:v>62.237430316139331</c:v>
                </c:pt>
                <c:pt idx="935">
                  <c:v>62.237720501812369</c:v>
                </c:pt>
                <c:pt idx="936">
                  <c:v>62.238010684811684</c:v>
                </c:pt>
                <c:pt idx="937">
                  <c:v>62.238300865137298</c:v>
                </c:pt>
                <c:pt idx="938">
                  <c:v>62.238591042789189</c:v>
                </c:pt>
                <c:pt idx="939">
                  <c:v>62.238881217767414</c:v>
                </c:pt>
                <c:pt idx="940">
                  <c:v>62.239171390071903</c:v>
                </c:pt>
                <c:pt idx="941">
                  <c:v>62.239461559702718</c:v>
                </c:pt>
                <c:pt idx="942">
                  <c:v>62.239751726659797</c:v>
                </c:pt>
                <c:pt idx="943">
                  <c:v>62.240041890943189</c:v>
                </c:pt>
                <c:pt idx="944">
                  <c:v>62.240332052552908</c:v>
                </c:pt>
                <c:pt idx="945">
                  <c:v>62.240622211488947</c:v>
                </c:pt>
                <c:pt idx="946">
                  <c:v>62.240912367751292</c:v>
                </c:pt>
                <c:pt idx="947">
                  <c:v>62.24120252133995</c:v>
                </c:pt>
                <c:pt idx="948">
                  <c:v>62.241492672254914</c:v>
                </c:pt>
                <c:pt idx="949">
                  <c:v>62.24178282049624</c:v>
                </c:pt>
                <c:pt idx="950">
                  <c:v>62.242072966063873</c:v>
                </c:pt>
                <c:pt idx="951">
                  <c:v>62.242363108957839</c:v>
                </c:pt>
                <c:pt idx="952">
                  <c:v>62.242653249178119</c:v>
                </c:pt>
                <c:pt idx="953">
                  <c:v>62.242943386724768</c:v>
                </c:pt>
                <c:pt idx="954">
                  <c:v>62.243233521597737</c:v>
                </c:pt>
                <c:pt idx="955">
                  <c:v>62.243523653797034</c:v>
                </c:pt>
                <c:pt idx="956">
                  <c:v>62.243813783322679</c:v>
                </c:pt>
                <c:pt idx="957">
                  <c:v>62.244103910174672</c:v>
                </c:pt>
                <c:pt idx="958">
                  <c:v>62.244394034353043</c:v>
                </c:pt>
                <c:pt idx="959">
                  <c:v>62.24468415585774</c:v>
                </c:pt>
                <c:pt idx="960">
                  <c:v>62.244974274688801</c:v>
                </c:pt>
                <c:pt idx="961">
                  <c:v>62.245264390846238</c:v>
                </c:pt>
                <c:pt idx="962">
                  <c:v>62.245554504330002</c:v>
                </c:pt>
                <c:pt idx="963">
                  <c:v>62.24584461514015</c:v>
                </c:pt>
                <c:pt idx="964">
                  <c:v>62.246134723276668</c:v>
                </c:pt>
                <c:pt idx="965">
                  <c:v>62.246424828739563</c:v>
                </c:pt>
                <c:pt idx="966">
                  <c:v>62.246714931528814</c:v>
                </c:pt>
                <c:pt idx="967">
                  <c:v>62.247005031644441</c:v>
                </c:pt>
                <c:pt idx="968">
                  <c:v>62.247295129086446</c:v>
                </c:pt>
                <c:pt idx="969">
                  <c:v>62.247585223854841</c:v>
                </c:pt>
                <c:pt idx="970">
                  <c:v>62.247875315949628</c:v>
                </c:pt>
                <c:pt idx="971">
                  <c:v>62.24816540537077</c:v>
                </c:pt>
                <c:pt idx="972">
                  <c:v>62.248455492118332</c:v>
                </c:pt>
                <c:pt idx="973">
                  <c:v>62.24874557619227</c:v>
                </c:pt>
                <c:pt idx="974">
                  <c:v>62.24903565759265</c:v>
                </c:pt>
                <c:pt idx="975">
                  <c:v>62.249325736319378</c:v>
                </c:pt>
                <c:pt idx="976">
                  <c:v>62.249615812372525</c:v>
                </c:pt>
                <c:pt idx="977">
                  <c:v>62.249905885752078</c:v>
                </c:pt>
                <c:pt idx="978">
                  <c:v>62.250195956458043</c:v>
                </c:pt>
                <c:pt idx="979">
                  <c:v>62.250486024490399</c:v>
                </c:pt>
                <c:pt idx="980">
                  <c:v>62.250776089849182</c:v>
                </c:pt>
                <c:pt idx="981">
                  <c:v>62.251066152534378</c:v>
                </c:pt>
                <c:pt idx="982">
                  <c:v>62.251356212546</c:v>
                </c:pt>
                <c:pt idx="983">
                  <c:v>62.251646269884056</c:v>
                </c:pt>
                <c:pt idx="984">
                  <c:v>62.251936324548517</c:v>
                </c:pt>
                <c:pt idx="985">
                  <c:v>62.252226376539433</c:v>
                </c:pt>
                <c:pt idx="986">
                  <c:v>62.252516425856747</c:v>
                </c:pt>
                <c:pt idx="987">
                  <c:v>62.252806472500517</c:v>
                </c:pt>
                <c:pt idx="988">
                  <c:v>62.253096516470748</c:v>
                </c:pt>
                <c:pt idx="989">
                  <c:v>62.253386557767378</c:v>
                </c:pt>
                <c:pt idx="990">
                  <c:v>62.253676596390449</c:v>
                </c:pt>
                <c:pt idx="991">
                  <c:v>62.253966632339996</c:v>
                </c:pt>
                <c:pt idx="992">
                  <c:v>62.254256665615955</c:v>
                </c:pt>
                <c:pt idx="993">
                  <c:v>62.254546696218398</c:v>
                </c:pt>
                <c:pt idx="994">
                  <c:v>62.254836724147289</c:v>
                </c:pt>
                <c:pt idx="995">
                  <c:v>62.255126749402628</c:v>
                </c:pt>
                <c:pt idx="996">
                  <c:v>62.255416771984422</c:v>
                </c:pt>
                <c:pt idx="997">
                  <c:v>62.255706791892656</c:v>
                </c:pt>
                <c:pt idx="998">
                  <c:v>62.25599680912741</c:v>
                </c:pt>
                <c:pt idx="999">
                  <c:v>62.256286823688583</c:v>
                </c:pt>
                <c:pt idx="1000">
                  <c:v>62.256576835576261</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Calculs!$I$4:$I$1004</c:f>
              <c:numCache>
                <c:formatCode>0.00</c:formatCode>
                <c:ptCount val="1001"/>
                <c:pt idx="0">
                  <c:v>0</c:v>
                </c:pt>
                <c:pt idx="1">
                  <c:v>1.6350272852931121E-3</c:v>
                </c:pt>
                <c:pt idx="2">
                  <c:v>0.19980299095148715</c:v>
                </c:pt>
                <c:pt idx="3">
                  <c:v>0.59461031718337254</c:v>
                </c:pt>
                <c:pt idx="4">
                  <c:v>1.1862205307157809</c:v>
                </c:pt>
                <c:pt idx="5">
                  <c:v>1.9748532334566866</c:v>
                </c:pt>
                <c:pt idx="6">
                  <c:v>2.861156222575326</c:v>
                </c:pt>
                <c:pt idx="7">
                  <c:v>3.7455936358009363</c:v>
                </c:pt>
                <c:pt idx="8">
                  <c:v>4.628154526647049</c:v>
                </c:pt>
                <c:pt idx="9">
                  <c:v>5.5088279903990101</c:v>
                </c:pt>
                <c:pt idx="10">
                  <c:v>6.3876031645985005</c:v>
                </c:pt>
                <c:pt idx="11">
                  <c:v>7.2644692295241633</c:v>
                </c:pt>
                <c:pt idx="12">
                  <c:v>8.1394154086682509</c:v>
                </c:pt>
                <c:pt idx="13">
                  <c:v>9.0124309692092552</c:v>
                </c:pt>
                <c:pt idx="14">
                  <c:v>9.8835052224804691</c:v>
                </c:pt>
                <c:pt idx="15">
                  <c:v>10.752627524434402</c:v>
                </c:pt>
                <c:pt idx="16">
                  <c:v>11.619787276103052</c:v>
                </c:pt>
                <c:pt idx="17">
                  <c:v>12.484973924053953</c:v>
                </c:pt>
                <c:pt idx="18">
                  <c:v>13.348176960841963</c:v>
                </c:pt>
                <c:pt idx="19">
                  <c:v>14.209385925456735</c:v>
                </c:pt>
                <c:pt idx="20">
                  <c:v>15.068590403765874</c:v>
                </c:pt>
                <c:pt idx="21">
                  <c:v>15.925780028953675</c:v>
                </c:pt>
                <c:pt idx="22">
                  <c:v>16.780944481955427</c:v>
                </c:pt>
                <c:pt idx="23">
                  <c:v>17.634073491887282</c:v>
                </c:pt>
                <c:pt idx="24">
                  <c:v>18.485156836471557</c:v>
                </c:pt>
                <c:pt idx="25">
                  <c:v>19.334184342457512</c:v>
                </c:pt>
                <c:pt idx="26">
                  <c:v>20.181145886037566</c:v>
                </c:pt>
                <c:pt idx="27">
                  <c:v>21.026031393258801</c:v>
                </c:pt>
                <c:pt idx="28">
                  <c:v>21.868830840429879</c:v>
                </c:pt>
                <c:pt idx="29">
                  <c:v>22.709534254523227</c:v>
                </c:pt>
                <c:pt idx="30">
                  <c:v>23.548131713572445</c:v>
                </c:pt>
                <c:pt idx="31">
                  <c:v>24.384613347065006</c:v>
                </c:pt>
                <c:pt idx="32">
                  <c:v>25.218969336330094</c:v>
                </c:pt>
                <c:pt idx="33">
                  <c:v>26.051189914921611</c:v>
                </c:pt>
                <c:pt idx="34">
                  <c:v>26.881265368996338</c:v>
                </c:pt>
                <c:pt idx="35">
                  <c:v>27.7091911151721</c:v>
                </c:pt>
                <c:pt idx="36">
                  <c:v>28.534962840768724</c:v>
                </c:pt>
                <c:pt idx="37">
                  <c:v>29.358570761952883</c:v>
                </c:pt>
                <c:pt idx="38">
                  <c:v>30.180005160634753</c:v>
                </c:pt>
                <c:pt idx="39">
                  <c:v>30.999256383860324</c:v>
                </c:pt>
                <c:pt idx="40">
                  <c:v>31.81631484333527</c:v>
                </c:pt>
                <c:pt idx="41">
                  <c:v>32.631171015026887</c:v>
                </c:pt>
                <c:pt idx="42">
                  <c:v>33.443815438833838</c:v>
                </c:pt>
                <c:pt idx="43">
                  <c:v>34.254238718314816</c:v>
                </c:pt>
                <c:pt idx="44">
                  <c:v>35.062431520468579</c:v>
                </c:pt>
                <c:pt idx="45">
                  <c:v>35.868384575558821</c:v>
                </c:pt>
                <c:pt idx="46">
                  <c:v>36.672088676978213</c:v>
                </c:pt>
                <c:pt idx="47">
                  <c:v>37.473534681146766</c:v>
                </c:pt>
                <c:pt idx="48">
                  <c:v>38.272713507440251</c:v>
                </c:pt>
                <c:pt idx="49">
                  <c:v>39.069616138144852</c:v>
                </c:pt>
                <c:pt idx="50">
                  <c:v>39.864233618434952</c:v>
                </c:pt>
                <c:pt idx="51">
                  <c:v>40.657081337039841</c:v>
                </c:pt>
                <c:pt idx="52">
                  <c:v>41.448675462248509</c:v>
                </c:pt>
                <c:pt idx="53">
                  <c:v>42.239008169848354</c:v>
                </c:pt>
                <c:pt idx="54">
                  <c:v>43.028071667657244</c:v>
                </c:pt>
                <c:pt idx="55">
                  <c:v>43.815858195617992</c:v>
                </c:pt>
                <c:pt idx="56">
                  <c:v>44.602360025904581</c:v>
                </c:pt>
                <c:pt idx="57">
                  <c:v>45.387569463038851</c:v>
                </c:pt>
                <c:pt idx="58">
                  <c:v>46.17147884401659</c:v>
                </c:pt>
                <c:pt idx="59">
                  <c:v>46.954080538442028</c:v>
                </c:pt>
                <c:pt idx="60">
                  <c:v>47.735366948669771</c:v>
                </c:pt>
                <c:pt idx="61">
                  <c:v>48.515330509953422</c:v>
                </c:pt>
                <c:pt idx="62">
                  <c:v>49.293963690600116</c:v>
                </c:pt>
                <c:pt idx="63">
                  <c:v>50.071258992130218</c:v>
                </c:pt>
                <c:pt idx="64">
                  <c:v>50.847208949441793</c:v>
                </c:pt>
                <c:pt idx="65">
                  <c:v>51.62180613097901</c:v>
                </c:pt>
                <c:pt idx="66">
                  <c:v>52.395043138904157</c:v>
                </c:pt>
                <c:pt idx="67">
                  <c:v>53.16691260927275</c:v>
                </c:pt>
                <c:pt idx="68">
                  <c:v>53.937407212211326</c:v>
                </c:pt>
                <c:pt idx="69">
                  <c:v>54.706519652097441</c:v>
                </c:pt>
                <c:pt idx="70">
                  <c:v>55.474242667741663</c:v>
                </c:pt>
                <c:pt idx="71">
                  <c:v>56.240569032571116</c:v>
                </c:pt>
                <c:pt idx="72">
                  <c:v>57.005491554814299</c:v>
                </c:pt>
                <c:pt idx="73">
                  <c:v>57.769003077686897</c:v>
                </c:pt>
                <c:pt idx="74">
                  <c:v>58.531096479578352</c:v>
                </c:pt>
                <c:pt idx="75">
                  <c:v>59.291764674238955</c:v>
                </c:pt>
                <c:pt idx="76">
                  <c:v>60.051000610967144</c:v>
                </c:pt>
                <c:pt idx="77">
                  <c:v>60.808797274796959</c:v>
                </c:pt>
                <c:pt idx="78">
                  <c:v>61.565147686685293</c:v>
                </c:pt>
                <c:pt idx="79">
                  <c:v>62.320044903698935</c:v>
                </c:pt>
                <c:pt idx="80">
                  <c:v>63.073482019201087</c:v>
                </c:pt>
                <c:pt idx="81">
                  <c:v>63.825452163037269</c:v>
                </c:pt>
                <c:pt idx="82">
                  <c:v>64.57594850172049</c:v>
                </c:pt>
                <c:pt idx="83">
                  <c:v>65.324964238615507</c:v>
                </c:pt>
                <c:pt idx="84">
                  <c:v>66.072492614122055</c:v>
                </c:pt>
                <c:pt idx="85">
                  <c:v>66.818526905856999</c:v>
                </c:pt>
                <c:pt idx="86">
                  <c:v>67.563060428835115</c:v>
                </c:pt>
                <c:pt idx="87">
                  <c:v>68.306086535648674</c:v>
                </c:pt>
                <c:pt idx="88">
                  <c:v>69.047598616645402</c:v>
                </c:pt>
                <c:pt idx="89">
                  <c:v>69.787590100105106</c:v>
                </c:pt>
                <c:pt idx="90">
                  <c:v>70.526054452414556</c:v>
                </c:pt>
                <c:pt idx="91">
                  <c:v>71.262985178240584</c:v>
                </c:pt>
                <c:pt idx="92">
                  <c:v>71.998375820701625</c:v>
                </c:pt>
                <c:pt idx="93">
                  <c:v>72.732219961537211</c:v>
                </c:pt>
                <c:pt idx="94">
                  <c:v>73.464511221275671</c:v>
                </c:pt>
                <c:pt idx="95">
                  <c:v>74.195243259399774</c:v>
                </c:pt>
                <c:pt idx="96">
                  <c:v>74.924409774510394</c:v>
                </c:pt>
                <c:pt idx="97">
                  <c:v>75.652004504488076</c:v>
                </c:pt>
                <c:pt idx="98">
                  <c:v>76.378021226652379</c:v>
                </c:pt>
                <c:pt idx="99">
                  <c:v>77.102453757919179</c:v>
                </c:pt>
                <c:pt idx="100">
                  <c:v>77.825295954955521</c:v>
                </c:pt>
                <c:pt idx="101">
                  <c:v>78.54629999461369</c:v>
                </c:pt>
                <c:pt idx="102">
                  <c:v>79.265217888755259</c:v>
                </c:pt>
                <c:pt idx="103">
                  <c:v>79.982043418591886</c:v>
                </c:pt>
                <c:pt idx="104">
                  <c:v>80.69677041910343</c:v>
                </c:pt>
                <c:pt idx="105">
                  <c:v>81.409392779143118</c:v>
                </c:pt>
                <c:pt idx="106">
                  <c:v>82.119904441538651</c:v>
                </c:pt>
                <c:pt idx="107">
                  <c:v>82.828299403190087</c:v>
                </c:pt>
                <c:pt idx="108">
                  <c:v>83.534571715163821</c:v>
                </c:pt>
                <c:pt idx="109">
                  <c:v>84.238715482782979</c:v>
                </c:pt>
                <c:pt idx="110">
                  <c:v>84.940724865714202</c:v>
                </c:pt>
                <c:pt idx="111">
                  <c:v>85.640594078050597</c:v>
                </c:pt>
                <c:pt idx="112">
                  <c:v>86.338317388391047</c:v>
                </c:pt>
                <c:pt idx="113">
                  <c:v>87.03388911991577</c:v>
                </c:pt>
                <c:pt idx="114">
                  <c:v>87.727303650458154</c:v>
                </c:pt>
                <c:pt idx="115">
                  <c:v>88.418555412572772</c:v>
                </c:pt>
                <c:pt idx="116">
                  <c:v>89.107638893599713</c:v>
                </c:pt>
                <c:pt idx="117">
                  <c:v>89.794548635725164</c:v>
                </c:pt>
                <c:pt idx="118">
                  <c:v>90.479279236038025</c:v>
                </c:pt>
                <c:pt idx="119">
                  <c:v>91.161825346583015</c:v>
                </c:pt>
                <c:pt idx="120">
                  <c:v>91.842181674409758</c:v>
                </c:pt>
                <c:pt idx="121">
                  <c:v>92.520342981618185</c:v>
                </c:pt>
                <c:pt idx="122">
                  <c:v>93.196304085400214</c:v>
                </c:pt>
                <c:pt idx="123">
                  <c:v>93.870059858077425</c:v>
                </c:pt>
                <c:pt idx="124">
                  <c:v>94.541605227135236</c:v>
                </c:pt>
                <c:pt idx="125">
                  <c:v>95.210935175252956</c:v>
                </c:pt>
                <c:pt idx="126">
                  <c:v>95.878044740330466</c:v>
                </c:pt>
                <c:pt idx="127">
                  <c:v>96.542929015510595</c:v>
                </c:pt>
                <c:pt idx="128">
                  <c:v>97.205583149198276</c:v>
                </c:pt>
                <c:pt idx="129">
                  <c:v>97.866002345075529</c:v>
                </c:pt>
                <c:pt idx="130">
                  <c:v>98.52418186211284</c:v>
                </c:pt>
                <c:pt idx="131">
                  <c:v>99.18011701457678</c:v>
                </c:pt>
                <c:pt idx="132">
                  <c:v>99.833803172033797</c:v>
                </c:pt>
                <c:pt idx="133">
                  <c:v>100.48523575935046</c:v>
                </c:pt>
                <c:pt idx="134">
                  <c:v>101.1344102566897</c:v>
                </c:pt>
                <c:pt idx="135">
                  <c:v>101.78132219950353</c:v>
                </c:pt>
                <c:pt idx="136">
                  <c:v>102.42596717852207</c:v>
                </c:pt>
                <c:pt idx="137">
                  <c:v>103.06834083973867</c:v>
                </c:pt>
                <c:pt idx="138">
                  <c:v>103.70843888439164</c:v>
                </c:pt>
                <c:pt idx="139">
                  <c:v>104.34625706894207</c:v>
                </c:pt>
                <c:pt idx="140">
                  <c:v>104.9817912050481</c:v>
                </c:pt>
                <c:pt idx="141">
                  <c:v>105.61503715953559</c:v>
                </c:pt>
                <c:pt idx="142">
                  <c:v>106.24599085436502</c:v>
                </c:pt>
                <c:pt idx="143">
                  <c:v>106.87464826659496</c:v>
                </c:pt>
                <c:pt idx="144">
                  <c:v>107.50100542834184</c:v>
                </c:pt>
                <c:pt idx="145">
                  <c:v>108.12505842673613</c:v>
                </c:pt>
                <c:pt idx="146">
                  <c:v>108.74680340387506</c:v>
                </c:pt>
                <c:pt idx="147">
                  <c:v>109.36623655677165</c:v>
                </c:pt>
                <c:pt idx="148">
                  <c:v>109.9833541373004</c:v>
                </c:pt>
                <c:pt idx="149">
                  <c:v>110.5981524521393</c:v>
                </c:pt>
                <c:pt idx="150">
                  <c:v>111.21062786270855</c:v>
                </c:pt>
                <c:pt idx="151">
                  <c:v>111.82085900940602</c:v>
                </c:pt>
                <c:pt idx="152">
                  <c:v>112.42892461219937</c:v>
                </c:pt>
                <c:pt idx="153">
                  <c:v>113.03482117990198</c:v>
                </c:pt>
                <c:pt idx="154">
                  <c:v>113.63854527163359</c:v>
                </c:pt>
                <c:pt idx="155">
                  <c:v>114.24009349676612</c:v>
                </c:pt>
                <c:pt idx="156">
                  <c:v>114.83946251486658</c:v>
                </c:pt>
                <c:pt idx="157">
                  <c:v>115.43664903563676</c:v>
                </c:pt>
                <c:pt idx="158">
                  <c:v>116.03164981884993</c:v>
                </c:pt>
                <c:pt idx="159">
                  <c:v>116.62446167428455</c:v>
                </c:pt>
                <c:pt idx="160">
                  <c:v>117.21508146165495</c:v>
                </c:pt>
                <c:pt idx="161">
                  <c:v>117.8035060905391</c:v>
                </c:pt>
                <c:pt idx="162">
                  <c:v>118.38973252030331</c:v>
                </c:pt>
                <c:pt idx="163">
                  <c:v>118.9737577600241</c:v>
                </c:pt>
                <c:pt idx="164">
                  <c:v>119.555578868407</c:v>
                </c:pt>
                <c:pt idx="165">
                  <c:v>120.13519295370267</c:v>
                </c:pt>
                <c:pt idx="166">
                  <c:v>120.71259717362001</c:v>
                </c:pt>
                <c:pt idx="167">
                  <c:v>121.28778873523633</c:v>
                </c:pt>
                <c:pt idx="168">
                  <c:v>121.86076489490492</c:v>
                </c:pt>
                <c:pt idx="169">
                  <c:v>122.43152295815963</c:v>
                </c:pt>
                <c:pt idx="170">
                  <c:v>123.00006027961669</c:v>
                </c:pt>
                <c:pt idx="171">
                  <c:v>123.56637426287381</c:v>
                </c:pt>
                <c:pt idx="172">
                  <c:v>124.13046236040653</c:v>
                </c:pt>
                <c:pt idx="173">
                  <c:v>124.69232207346178</c:v>
                </c:pt>
                <c:pt idx="174">
                  <c:v>125.25195095194888</c:v>
                </c:pt>
                <c:pt idx="175">
                  <c:v>125.80934659432775</c:v>
                </c:pt>
                <c:pt idx="176">
                  <c:v>126.36450664749444</c:v>
                </c:pt>
                <c:pt idx="177">
                  <c:v>126.91742880666423</c:v>
                </c:pt>
                <c:pt idx="178">
                  <c:v>127.46811081525195</c:v>
                </c:pt>
                <c:pt idx="179">
                  <c:v>128.01655046474971</c:v>
                </c:pt>
                <c:pt idx="180">
                  <c:v>128.56274559460226</c:v>
                </c:pt>
                <c:pt idx="181">
                  <c:v>129.10669409207964</c:v>
                </c:pt>
                <c:pt idx="182">
                  <c:v>129.64839389214742</c:v>
                </c:pt>
                <c:pt idx="183">
                  <c:v>130.18784297733444</c:v>
                </c:pt>
                <c:pt idx="184">
                  <c:v>130.72503937759805</c:v>
                </c:pt>
                <c:pt idx="185">
                  <c:v>131.2599811701871</c:v>
                </c:pt>
                <c:pt idx="186">
                  <c:v>131.79266647950232</c:v>
                </c:pt>
                <c:pt idx="187">
                  <c:v>132.3230934769544</c:v>
                </c:pt>
                <c:pt idx="188">
                  <c:v>132.85126038081978</c:v>
                </c:pt>
                <c:pt idx="189">
                  <c:v>133.37716545609402</c:v>
                </c:pt>
                <c:pt idx="190">
                  <c:v>133.900807014343</c:v>
                </c:pt>
                <c:pt idx="191">
                  <c:v>134.42218341355175</c:v>
                </c:pt>
                <c:pt idx="192">
                  <c:v>134.94129305797108</c:v>
                </c:pt>
                <c:pt idx="193">
                  <c:v>135.45813439796189</c:v>
                </c:pt>
                <c:pt idx="194">
                  <c:v>135.97270592983747</c:v>
                </c:pt>
                <c:pt idx="195">
                  <c:v>136.48500619570362</c:v>
                </c:pt>
                <c:pt idx="196">
                  <c:v>136.99503378329635</c:v>
                </c:pt>
                <c:pt idx="197">
                  <c:v>137.50278732581788</c:v>
                </c:pt>
                <c:pt idx="198">
                  <c:v>138.0082655017703</c:v>
                </c:pt>
                <c:pt idx="199">
                  <c:v>138.51146703478722</c:v>
                </c:pt>
                <c:pt idx="200">
                  <c:v>139.01239069346337</c:v>
                </c:pt>
                <c:pt idx="201">
                  <c:v>139.51103529118242</c:v>
                </c:pt>
                <c:pt idx="202">
                  <c:v>140.0073996859424</c:v>
                </c:pt>
                <c:pt idx="203">
                  <c:v>140.50148278017966</c:v>
                </c:pt>
                <c:pt idx="204">
                  <c:v>140.9932835205905</c:v>
                </c:pt>
                <c:pt idx="205">
                  <c:v>141.48280089795119</c:v>
                </c:pt>
                <c:pt idx="206">
                  <c:v>141.97003394693601</c:v>
                </c:pt>
                <c:pt idx="207">
                  <c:v>142.45498174593348</c:v>
                </c:pt>
                <c:pt idx="208">
                  <c:v>142.93764341686068</c:v>
                </c:pt>
                <c:pt idx="209">
                  <c:v>143.41801812497602</c:v>
                </c:pt>
                <c:pt idx="210">
                  <c:v>143.89610507869003</c:v>
                </c:pt>
                <c:pt idx="211">
                  <c:v>144.37190352937461</c:v>
                </c:pt>
                <c:pt idx="212">
                  <c:v>144.84541277117034</c:v>
                </c:pt>
                <c:pt idx="213">
                  <c:v>145.31663214079248</c:v>
                </c:pt>
                <c:pt idx="214">
                  <c:v>145.78556101733494</c:v>
                </c:pt>
                <c:pt idx="215">
                  <c:v>146.2521988220729</c:v>
                </c:pt>
                <c:pt idx="216">
                  <c:v>146.71654501826387</c:v>
                </c:pt>
                <c:pt idx="217">
                  <c:v>147.17859911094681</c:v>
                </c:pt>
                <c:pt idx="218">
                  <c:v>147.63836064674038</c:v>
                </c:pt>
                <c:pt idx="219">
                  <c:v>148.09582921363886</c:v>
                </c:pt>
                <c:pt idx="220">
                  <c:v>148.5510044408075</c:v>
                </c:pt>
                <c:pt idx="221">
                  <c:v>149.00388599837561</c:v>
                </c:pt>
                <c:pt idx="222">
                  <c:v>149.45447359722877</c:v>
                </c:pt>
                <c:pt idx="223">
                  <c:v>149.90276698879941</c:v>
                </c:pt>
                <c:pt idx="224">
                  <c:v>150.34876596485611</c:v>
                </c:pt>
                <c:pt idx="225">
                  <c:v>150.79247035729145</c:v>
                </c:pt>
                <c:pt idx="226">
                  <c:v>151.23388003790873</c:v>
                </c:pt>
                <c:pt idx="227">
                  <c:v>151.67299491820728</c:v>
                </c:pt>
                <c:pt idx="228">
                  <c:v>152.10981494916652</c:v>
                </c:pt>
                <c:pt idx="229">
                  <c:v>152.54434012102885</c:v>
                </c:pt>
                <c:pt idx="230">
                  <c:v>152.97657046308137</c:v>
                </c:pt>
                <c:pt idx="231">
                  <c:v>153.40650604343614</c:v>
                </c:pt>
                <c:pt idx="232">
                  <c:v>153.83414696880982</c:v>
                </c:pt>
                <c:pt idx="233">
                  <c:v>154.25949338430166</c:v>
                </c:pt>
                <c:pt idx="234">
                  <c:v>154.68254547317071</c:v>
                </c:pt>
                <c:pt idx="235">
                  <c:v>155.10330345661203</c:v>
                </c:pt>
                <c:pt idx="236">
                  <c:v>155.52176759353131</c:v>
                </c:pt>
                <c:pt idx="237">
                  <c:v>155.93793818031941</c:v>
                </c:pt>
                <c:pt idx="238">
                  <c:v>156.35181555062499</c:v>
                </c:pt>
                <c:pt idx="239">
                  <c:v>156.76340007512664</c:v>
                </c:pt>
                <c:pt idx="240">
                  <c:v>157.17269216130424</c:v>
                </c:pt>
                <c:pt idx="241">
                  <c:v>157.57969225320889</c:v>
                </c:pt>
                <c:pt idx="242">
                  <c:v>157.98440083123242</c:v>
                </c:pt>
                <c:pt idx="243">
                  <c:v>158.38681841187591</c:v>
                </c:pt>
                <c:pt idx="244">
                  <c:v>158.78694554751726</c:v>
                </c:pt>
                <c:pt idx="245">
                  <c:v>159.18478282617806</c:v>
                </c:pt>
                <c:pt idx="246">
                  <c:v>159.58033087128973</c:v>
                </c:pt>
                <c:pt idx="247">
                  <c:v>159.97359034145882</c:v>
                </c:pt>
                <c:pt idx="248">
                  <c:v>160.36456193023156</c:v>
                </c:pt>
                <c:pt idx="249">
                  <c:v>160.75324636585788</c:v>
                </c:pt>
                <c:pt idx="250">
                  <c:v>161.13964441105455</c:v>
                </c:pt>
                <c:pt idx="251">
                  <c:v>161.52340255408467</c:v>
                </c:pt>
                <c:pt idx="252">
                  <c:v>161.90416753409255</c:v>
                </c:pt>
                <c:pt idx="253">
                  <c:v>162.28194087864472</c:v>
                </c:pt>
                <c:pt idx="254">
                  <c:v>162.65672416149926</c:v>
                </c:pt>
                <c:pt idx="255">
                  <c:v>163.02851900220804</c:v>
                </c:pt>
                <c:pt idx="256">
                  <c:v>163.39732706571817</c:v>
                </c:pt>
                <c:pt idx="257">
                  <c:v>163.76315006197302</c:v>
                </c:pt>
                <c:pt idx="258">
                  <c:v>164.12598974551273</c:v>
                </c:pt>
                <c:pt idx="259">
                  <c:v>164.48584791507417</c:v>
                </c:pt>
                <c:pt idx="260">
                  <c:v>164.84272641319103</c:v>
                </c:pt>
                <c:pt idx="261">
                  <c:v>165.19662712579267</c:v>
                </c:pt>
                <c:pt idx="262">
                  <c:v>165.54755198180357</c:v>
                </c:pt>
                <c:pt idx="263">
                  <c:v>165.89550295274185</c:v>
                </c:pt>
                <c:pt idx="264">
                  <c:v>166.24048205231804</c:v>
                </c:pt>
                <c:pt idx="265">
                  <c:v>166.58249133603323</c:v>
                </c:pt>
                <c:pt idx="266">
                  <c:v>166.92153290077741</c:v>
                </c:pt>
                <c:pt idx="267">
                  <c:v>167.25760888442764</c:v>
                </c:pt>
                <c:pt idx="268">
                  <c:v>167.59072146544599</c:v>
                </c:pt>
                <c:pt idx="269">
                  <c:v>167.92087286247758</c:v>
                </c:pt>
                <c:pt idx="270">
                  <c:v>168.24806533394869</c:v>
                </c:pt>
                <c:pt idx="271">
                  <c:v>168.57230117766477</c:v>
                </c:pt>
                <c:pt idx="272">
                  <c:v>168.89358273040864</c:v>
                </c:pt>
                <c:pt idx="273">
                  <c:v>169.21191236753884</c:v>
                </c:pt>
                <c:pt idx="274">
                  <c:v>169.52729250258798</c:v>
                </c:pt>
                <c:pt idx="275">
                  <c:v>169.83972558686148</c:v>
                </c:pt>
                <c:pt idx="276">
                  <c:v>170.14921410903636</c:v>
                </c:pt>
                <c:pt idx="277">
                  <c:v>170.4557605947607</c:v>
                </c:pt>
                <c:pt idx="278">
                  <c:v>170.75936760625274</c:v>
                </c:pt>
                <c:pt idx="279">
                  <c:v>171.0600377419008</c:v>
                </c:pt>
                <c:pt idx="280">
                  <c:v>171.35777363586368</c:v>
                </c:pt>
                <c:pt idx="281">
                  <c:v>171.65257795767096</c:v>
                </c:pt>
                <c:pt idx="282">
                  <c:v>171.94445341182427</c:v>
                </c:pt>
                <c:pt idx="283">
                  <c:v>172.23340273739865</c:v>
                </c:pt>
                <c:pt idx="284">
                  <c:v>172.51942870764469</c:v>
                </c:pt>
                <c:pt idx="285">
                  <c:v>172.80253412959104</c:v>
                </c:pt>
                <c:pt idx="286">
                  <c:v>173.08272184364751</c:v>
                </c:pt>
                <c:pt idx="287">
                  <c:v>173.35999472320901</c:v>
                </c:pt>
                <c:pt idx="288">
                  <c:v>173.63435567425978</c:v>
                </c:pt>
                <c:pt idx="289">
                  <c:v>173.90580763497837</c:v>
                </c:pt>
                <c:pt idx="290">
                  <c:v>174.17435357534367</c:v>
                </c:pt>
                <c:pt idx="291">
                  <c:v>174.43999649674117</c:v>
                </c:pt>
                <c:pt idx="292">
                  <c:v>174.70273943157034</c:v>
                </c:pt>
                <c:pt idx="293">
                  <c:v>174.96258544285249</c:v>
                </c:pt>
                <c:pt idx="294">
                  <c:v>175.21953762383987</c:v>
                </c:pt>
                <c:pt idx="295">
                  <c:v>175.47359909762517</c:v>
                </c:pt>
                <c:pt idx="296">
                  <c:v>175.72477301675224</c:v>
                </c:pt>
                <c:pt idx="297">
                  <c:v>175.97306256282741</c:v>
                </c:pt>
                <c:pt idx="298">
                  <c:v>176.21458474813912</c:v>
                </c:pt>
                <c:pt idx="299">
                  <c:v>176.44546065169948</c:v>
                </c:pt>
                <c:pt idx="300">
                  <c:v>176.66570370492673</c:v>
                </c:pt>
                <c:pt idx="301">
                  <c:v>176.87532755770377</c:v>
                </c:pt>
                <c:pt idx="302">
                  <c:v>177.07434607376268</c:v>
                </c:pt>
                <c:pt idx="303">
                  <c:v>177.26277332608157</c:v>
                </c:pt>
                <c:pt idx="304">
                  <c:v>177.44062359229346</c:v>
                </c:pt>
                <c:pt idx="305">
                  <c:v>177.60791135010899</c:v>
                </c:pt>
                <c:pt idx="306">
                  <c:v>177.76465127275262</c:v>
                </c:pt>
                <c:pt idx="307">
                  <c:v>177.91085822441423</c:v>
                </c:pt>
                <c:pt idx="308">
                  <c:v>178.04654725571561</c:v>
                </c:pt>
                <c:pt idx="309">
                  <c:v>178.17173359919352</c:v>
                </c:pt>
                <c:pt idx="310">
                  <c:v>178.28643266479909</c:v>
                </c:pt>
                <c:pt idx="311">
                  <c:v>178.39066003541532</c:v>
                </c:pt>
                <c:pt idx="312">
                  <c:v>178.484431462392</c:v>
                </c:pt>
                <c:pt idx="313">
                  <c:v>178.56776286109982</c:v>
                </c:pt>
                <c:pt idx="314">
                  <c:v>178.64067030650352</c:v>
                </c:pt>
                <c:pt idx="315">
                  <c:v>178.70317002875507</c:v>
                </c:pt>
                <c:pt idx="316">
                  <c:v>178.75527840880719</c:v>
                </c:pt>
                <c:pt idx="317">
                  <c:v>178.7970119740479</c:v>
                </c:pt>
                <c:pt idx="318">
                  <c:v>178.82838739395672</c:v>
                </c:pt>
                <c:pt idx="319">
                  <c:v>178.84942147578278</c:v>
                </c:pt>
                <c:pt idx="320">
                  <c:v>178.86013116024554</c:v>
                </c:pt>
                <c:pt idx="321">
                  <c:v>178.86207857251205</c:v>
                </c:pt>
                <c:pt idx="322">
                  <c:v>178.85682356048574</c:v>
                </c:pt>
                <c:pt idx="323">
                  <c:v>178.84437818257308</c:v>
                </c:pt>
                <c:pt idx="324">
                  <c:v>178.82475454661451</c:v>
                </c:pt>
                <c:pt idx="325">
                  <c:v>178.79796480785635</c:v>
                </c:pt>
                <c:pt idx="326">
                  <c:v>178.76402116693546</c:v>
                </c:pt>
                <c:pt idx="327">
                  <c:v>178.72293586787779</c:v>
                </c:pt>
                <c:pt idx="328">
                  <c:v>178.6747211961102</c:v>
                </c:pt>
                <c:pt idx="329">
                  <c:v>178.61938947648588</c:v>
                </c:pt>
                <c:pt idx="330">
                  <c:v>178.55695307132359</c:v>
                </c:pt>
                <c:pt idx="331">
                  <c:v>178.48742437846053</c:v>
                </c:pt>
                <c:pt idx="332">
                  <c:v>178.41081582931918</c:v>
                </c:pt>
                <c:pt idx="333">
                  <c:v>178.32713988698811</c:v>
                </c:pt>
                <c:pt idx="334">
                  <c:v>178.23640904431679</c:v>
                </c:pt>
                <c:pt idx="335">
                  <c:v>178.13863582202438</c:v>
                </c:pt>
                <c:pt idx="336">
                  <c:v>178.03383276682288</c:v>
                </c:pt>
                <c:pt idx="337">
                  <c:v>177.92201244955422</c:v>
                </c:pt>
                <c:pt idx="338">
                  <c:v>177.80318746334191</c:v>
                </c:pt>
                <c:pt idx="339">
                  <c:v>177.67737042175693</c:v>
                </c:pt>
                <c:pt idx="340">
                  <c:v>177.54457395699777</c:v>
                </c:pt>
                <c:pt idx="341">
                  <c:v>177.40481071808506</c:v>
                </c:pt>
                <c:pt idx="342">
                  <c:v>177.25809336907091</c:v>
                </c:pt>
                <c:pt idx="343">
                  <c:v>177.10443458726195</c:v>
                </c:pt>
                <c:pt idx="344">
                  <c:v>176.94384706145783</c:v>
                </c:pt>
                <c:pt idx="345">
                  <c:v>176.77634349020354</c:v>
                </c:pt>
                <c:pt idx="346">
                  <c:v>176.60193658005664</c:v>
                </c:pt>
                <c:pt idx="347">
                  <c:v>176.42063904386885</c:v>
                </c:pt>
                <c:pt idx="348">
                  <c:v>176.23263019305264</c:v>
                </c:pt>
                <c:pt idx="349">
                  <c:v>176.03808902502476</c:v>
                </c:pt>
                <c:pt idx="350">
                  <c:v>175.83702761362099</c:v>
                </c:pt>
                <c:pt idx="351">
                  <c:v>175.62945802919697</c:v>
                </c:pt>
                <c:pt idx="352">
                  <c:v>175.41539233715201</c:v>
                </c:pt>
                <c:pt idx="353">
                  <c:v>175.19484259646629</c:v>
                </c:pt>
                <c:pt idx="354">
                  <c:v>174.96782085825117</c:v>
                </c:pt>
                <c:pt idx="355">
                  <c:v>174.7343391643127</c:v>
                </c:pt>
                <c:pt idx="356">
                  <c:v>174.49440954572802</c:v>
                </c:pt>
                <c:pt idx="357">
                  <c:v>174.24804402143548</c:v>
                </c:pt>
                <c:pt idx="358">
                  <c:v>173.99525459683727</c:v>
                </c:pt>
                <c:pt idx="359">
                  <c:v>173.73605326241537</c:v>
                </c:pt>
                <c:pt idx="360">
                  <c:v>173.47391659215697</c:v>
                </c:pt>
                <c:pt idx="361">
                  <c:v>173.21231415943205</c:v>
                </c:pt>
                <c:pt idx="362">
                  <c:v>172.95124397300083</c:v>
                </c:pt>
                <c:pt idx="363">
                  <c:v>172.69070405152684</c:v>
                </c:pt>
                <c:pt idx="364">
                  <c:v>172.43069242351504</c:v>
                </c:pt>
                <c:pt idx="365">
                  <c:v>172.17120712725085</c:v>
                </c:pt>
                <c:pt idx="366">
                  <c:v>171.91224621073928</c:v>
                </c:pt>
                <c:pt idx="367">
                  <c:v>171.65380773164475</c:v>
                </c:pt>
                <c:pt idx="368">
                  <c:v>171.39588975723112</c:v>
                </c:pt>
                <c:pt idx="369">
                  <c:v>171.1384903643025</c:v>
                </c:pt>
                <c:pt idx="370">
                  <c:v>170.88160763914416</c:v>
                </c:pt>
                <c:pt idx="371">
                  <c:v>170.62523967746421</c:v>
                </c:pt>
                <c:pt idx="372">
                  <c:v>170.36938458433536</c:v>
                </c:pt>
                <c:pt idx="373">
                  <c:v>170.11404047413743</c:v>
                </c:pt>
                <c:pt idx="374">
                  <c:v>169.85920547050009</c:v>
                </c:pt>
                <c:pt idx="375">
                  <c:v>169.60487770624616</c:v>
                </c:pt>
                <c:pt idx="376">
                  <c:v>169.35105532333517</c:v>
                </c:pt>
                <c:pt idx="377">
                  <c:v>169.09773647280758</c:v>
                </c:pt>
                <c:pt idx="378">
                  <c:v>168.84491931472914</c:v>
                </c:pt>
                <c:pt idx="379">
                  <c:v>168.59260201813581</c:v>
                </c:pt>
                <c:pt idx="380">
                  <c:v>168.34078276097912</c:v>
                </c:pt>
                <c:pt idx="381">
                  <c:v>168.08945973007181</c:v>
                </c:pt>
                <c:pt idx="382">
                  <c:v>167.83863112103404</c:v>
                </c:pt>
                <c:pt idx="383">
                  <c:v>167.58829513823974</c:v>
                </c:pt>
                <c:pt idx="384">
                  <c:v>167.33844999476372</c:v>
                </c:pt>
                <c:pt idx="385">
                  <c:v>167.08909391232874</c:v>
                </c:pt>
                <c:pt idx="386">
                  <c:v>166.84022512125333</c:v>
                </c:pt>
                <c:pt idx="387">
                  <c:v>166.59184186039985</c:v>
                </c:pt>
                <c:pt idx="388">
                  <c:v>166.34394237712289</c:v>
                </c:pt>
                <c:pt idx="389">
                  <c:v>166.09652492721801</c:v>
                </c:pt>
                <c:pt idx="390">
                  <c:v>165.84958777487114</c:v>
                </c:pt>
                <c:pt idx="391">
                  <c:v>165.60312919260789</c:v>
                </c:pt>
                <c:pt idx="392">
                  <c:v>165.35714746124373</c:v>
                </c:pt>
                <c:pt idx="393">
                  <c:v>165.11164086983408</c:v>
                </c:pt>
                <c:pt idx="394">
                  <c:v>164.86660771562507</c:v>
                </c:pt>
                <c:pt idx="395">
                  <c:v>164.62204630400447</c:v>
                </c:pt>
                <c:pt idx="396">
                  <c:v>164.37795494845324</c:v>
                </c:pt>
                <c:pt idx="397">
                  <c:v>164.13433197049704</c:v>
                </c:pt>
                <c:pt idx="398">
                  <c:v>163.89117569965845</c:v>
                </c:pt>
                <c:pt idx="399">
                  <c:v>163.64848447340924</c:v>
                </c:pt>
                <c:pt idx="400">
                  <c:v>163.40625663712328</c:v>
                </c:pt>
                <c:pt idx="401">
                  <c:v>160.98875409597309</c:v>
                </c:pt>
                <c:pt idx="402">
                  <c:v>158.61690196449433</c:v>
                </c:pt>
                <c:pt idx="403">
                  <c:v>156.28910617279269</c:v>
                </c:pt>
                <c:pt idx="404">
                  <c:v>154.00384635571262</c:v>
                </c:pt>
                <c:pt idx="405">
                  <c:v>151.75967164249519</c:v>
                </c:pt>
                <c:pt idx="406">
                  <c:v>149.55519673621183</c:v>
                </c:pt>
                <c:pt idx="407">
                  <c:v>147.38909826006892</c:v>
                </c:pt>
                <c:pt idx="408">
                  <c:v>145.26011134974311</c:v>
                </c:pt>
                <c:pt idx="409">
                  <c:v>143.16702647276435</c:v>
                </c:pt>
                <c:pt idx="410">
                  <c:v>141.10868645764012</c:v>
                </c:pt>
                <c:pt idx="411">
                  <c:v>139.0839837169234</c:v>
                </c:pt>
                <c:pt idx="412">
                  <c:v>137.09185764979259</c:v>
                </c:pt>
                <c:pt idx="413">
                  <c:v>135.13129221094579</c:v>
                </c:pt>
                <c:pt idx="414">
                  <c:v>133.2013136337296</c:v>
                </c:pt>
                <c:pt idx="415">
                  <c:v>131.3009882964364</c:v>
                </c:pt>
                <c:pt idx="416">
                  <c:v>129.42942072162342</c:v>
                </c:pt>
                <c:pt idx="417">
                  <c:v>127.58575169914417</c:v>
                </c:pt>
                <c:pt idx="418">
                  <c:v>125.76915652434231</c:v>
                </c:pt>
                <c:pt idx="419">
                  <c:v>123.97884334355227</c:v>
                </c:pt>
                <c:pt idx="420">
                  <c:v>122.21405159968221</c:v>
                </c:pt>
                <c:pt idx="421">
                  <c:v>120.47405057123298</c:v>
                </c:pt>
                <c:pt idx="422">
                  <c:v>118.75813799863401</c:v>
                </c:pt>
                <c:pt idx="423">
                  <c:v>117.06563879226053</c:v>
                </c:pt>
                <c:pt idx="424">
                  <c:v>115.39590381693947</c:v>
                </c:pt>
                <c:pt idx="425">
                  <c:v>113.74830874815798</c:v>
                </c:pt>
                <c:pt idx="426">
                  <c:v>112.12225299556221</c:v>
                </c:pt>
                <c:pt idx="427">
                  <c:v>110.51715868967784</c:v>
                </c:pt>
                <c:pt idx="428">
                  <c:v>108.93246972810152</c:v>
                </c:pt>
                <c:pt idx="429">
                  <c:v>107.36765087770468</c:v>
                </c:pt>
                <c:pt idx="430">
                  <c:v>105.82218692966232</c:v>
                </c:pt>
                <c:pt idx="431">
                  <c:v>104.29558190437085</c:v>
                </c:pt>
                <c:pt idx="432">
                  <c:v>102.78735830355149</c:v>
                </c:pt>
                <c:pt idx="433">
                  <c:v>101.29705640705355</c:v>
                </c:pt>
                <c:pt idx="434">
                  <c:v>99.824233612073982</c:v>
                </c:pt>
                <c:pt idx="435">
                  <c:v>98.368463812698977</c:v>
                </c:pt>
                <c:pt idx="436">
                  <c:v>96.929336817851336</c:v>
                </c:pt>
                <c:pt idx="437">
                  <c:v>95.506457805894073</c:v>
                </c:pt>
                <c:pt idx="438">
                  <c:v>94.099446814299284</c:v>
                </c:pt>
                <c:pt idx="439">
                  <c:v>92.707938262940033</c:v>
                </c:pt>
                <c:pt idx="440">
                  <c:v>91.331580509706171</c:v>
                </c:pt>
                <c:pt idx="441">
                  <c:v>89.970035437280515</c:v>
                </c:pt>
                <c:pt idx="442">
                  <c:v>88.622978070042791</c:v>
                </c:pt>
                <c:pt idx="443">
                  <c:v>87.290096220194471</c:v>
                </c:pt>
                <c:pt idx="444">
                  <c:v>85.971090162320337</c:v>
                </c:pt>
                <c:pt idx="445">
                  <c:v>84.665672335721879</c:v>
                </c:pt>
                <c:pt idx="446">
                  <c:v>83.373567073974243</c:v>
                </c:pt>
                <c:pt idx="447">
                  <c:v>82.094510361274828</c:v>
                </c:pt>
                <c:pt idx="448">
                  <c:v>80.828249615265932</c:v>
                </c:pt>
                <c:pt idx="449">
                  <c:v>79.574543496128882</c:v>
                </c:pt>
                <c:pt idx="450">
                  <c:v>78.333161741862355</c:v>
                </c:pt>
                <c:pt idx="451">
                  <c:v>77.103885029774247</c:v>
                </c:pt>
                <c:pt idx="452">
                  <c:v>75.886504864335677</c:v>
                </c:pt>
                <c:pt idx="453">
                  <c:v>74.68082349166626</c:v>
                </c:pt>
                <c:pt idx="454">
                  <c:v>73.486653841045481</c:v>
                </c:pt>
                <c:pt idx="455">
                  <c:v>72.303819493973279</c:v>
                </c:pt>
                <c:pt idx="456">
                  <c:v>71.132154681436631</c:v>
                </c:pt>
                <c:pt idx="457">
                  <c:v>69.971504310178133</c:v>
                </c:pt>
                <c:pt idx="458">
                  <c:v>68.821724018906991</c:v>
                </c:pt>
                <c:pt idx="459">
                  <c:v>67.682680265545002</c:v>
                </c:pt>
                <c:pt idx="460">
                  <c:v>66.554250446757862</c:v>
                </c:pt>
                <c:pt idx="461">
                  <c:v>65.436323051189248</c:v>
                </c:pt>
                <c:pt idx="462">
                  <c:v>64.328797847988355</c:v>
                </c:pt>
                <c:pt idx="463">
                  <c:v>63.231586112404109</c:v>
                </c:pt>
                <c:pt idx="464">
                  <c:v>62.144610890409496</c:v>
                </c:pt>
                <c:pt idx="465">
                  <c:v>61.067807304517231</c:v>
                </c:pt>
                <c:pt idx="466">
                  <c:v>60.001122903153338</c:v>
                </c:pt>
                <c:pt idx="467">
                  <c:v>58.944518056166352</c:v>
                </c:pt>
                <c:pt idx="468">
                  <c:v>57.897966399265819</c:v>
                </c:pt>
                <c:pt idx="469">
                  <c:v>56.861455330401448</c:v>
                </c:pt>
                <c:pt idx="470">
                  <c:v>55.834986561311176</c:v>
                </c:pt>
                <c:pt idx="471">
                  <c:v>54.818576727677701</c:v>
                </c:pt>
                <c:pt idx="472">
                  <c:v>53.812258061532582</c:v>
                </c:pt>
                <c:pt idx="473">
                  <c:v>52.816079129728251</c:v>
                </c:pt>
                <c:pt idx="474">
                  <c:v>51.830105642449972</c:v>
                </c:pt>
                <c:pt idx="475">
                  <c:v>50.854421335850546</c:v>
                </c:pt>
                <c:pt idx="476">
                  <c:v>49.889128932944324</c:v>
                </c:pt>
                <c:pt idx="477">
                  <c:v>48.934351186873307</c:v>
                </c:pt>
                <c:pt idx="478">
                  <c:v>47.990232010533646</c:v>
                </c:pt>
                <c:pt idx="479">
                  <c:v>47.05693769629378</c:v>
                </c:pt>
                <c:pt idx="480">
                  <c:v>46.134658229109526</c:v>
                </c:pt>
                <c:pt idx="481">
                  <c:v>45.223608695701223</c:v>
                </c:pt>
                <c:pt idx="482">
                  <c:v>44.324030791548715</c:v>
                </c:pt>
                <c:pt idx="483">
                  <c:v>43.436194426216488</c:v>
                </c:pt>
                <c:pt idx="484">
                  <c:v>42.560399425866358</c:v>
                </c:pt>
                <c:pt idx="485">
                  <c:v>41.696977329658196</c:v>
                </c:pt>
                <c:pt idx="486">
                  <c:v>40.846293273975682</c:v>
                </c:pt>
                <c:pt idx="487">
                  <c:v>40.00874795492529</c:v>
                </c:pt>
                <c:pt idx="488">
                  <c:v>39.18477965520961</c:v>
                </c:pt>
                <c:pt idx="489">
                  <c:v>38.374866316126933</c:v>
                </c:pt>
                <c:pt idx="490">
                  <c:v>37.579527628945733</c:v>
                </c:pt>
                <c:pt idx="491">
                  <c:v>36.799327112094076</c:v>
                </c:pt>
                <c:pt idx="492">
                  <c:v>36.034874131349376</c:v>
                </c:pt>
                <c:pt idx="493">
                  <c:v>35.28682580940032</c:v>
                </c:pt>
                <c:pt idx="494">
                  <c:v>34.555888758718169</c:v>
                </c:pt>
                <c:pt idx="495">
                  <c:v>33.842820557639023</c:v>
                </c:pt>
                <c:pt idx="496">
                  <c:v>33.148430874062818</c:v>
                </c:pt>
                <c:pt idx="497">
                  <c:v>32.473582124532726</c:v>
                </c:pt>
                <c:pt idx="498">
                  <c:v>31.819189539212104</c:v>
                </c:pt>
                <c:pt idx="499">
                  <c:v>31.186220486262926</c:v>
                </c:pt>
                <c:pt idx="500">
                  <c:v>30.575692893544634</c:v>
                </c:pt>
                <c:pt idx="501">
                  <c:v>29.988672593006431</c:v>
                </c:pt>
                <c:pt idx="502">
                  <c:v>29.426269405694139</c:v>
                </c:pt>
                <c:pt idx="503">
                  <c:v>28.889631785425554</c:v>
                </c:pt>
                <c:pt idx="504">
                  <c:v>28.379939849746741</c:v>
                </c:pt>
                <c:pt idx="505">
                  <c:v>27.898396650785124</c:v>
                </c:pt>
                <c:pt idx="506">
                  <c:v>27.446217578961107</c:v>
                </c:pt>
                <c:pt idx="507">
                  <c:v>27.024617851554538</c:v>
                </c:pt>
                <c:pt idx="508">
                  <c:v>26.634798117086106</c:v>
                </c:pt>
                <c:pt idx="509">
                  <c:v>26.277928304859667</c:v>
                </c:pt>
                <c:pt idx="510">
                  <c:v>25.955129963930872</c:v>
                </c:pt>
                <c:pt idx="511">
                  <c:v>25.667457461450578</c:v>
                </c:pt>
                <c:pt idx="512">
                  <c:v>25.415878537932578</c:v>
                </c:pt>
                <c:pt idx="513">
                  <c:v>25.201254834882025</c:v>
                </c:pt>
                <c:pt idx="514">
                  <c:v>25.02432310487346</c:v>
                </c:pt>
                <c:pt idx="515">
                  <c:v>24.885677871720006</c:v>
                </c:pt>
                <c:pt idx="516">
                  <c:v>24.785756316669815</c:v>
                </c:pt>
                <c:pt idx="517">
                  <c:v>24.724826117410942</c:v>
                </c:pt>
                <c:pt idx="518">
                  <c:v>24.702976857846004</c:v>
                </c:pt>
                <c:pt idx="519">
                  <c:v>24.7201154631272</c:v>
                </c:pt>
                <c:pt idx="520">
                  <c:v>24.775965908647699</c:v>
                </c:pt>
                <c:pt idx="521">
                  <c:v>24.870073221931303</c:v>
                </c:pt>
                <c:pt idx="522">
                  <c:v>25.001811564569291</c:v>
                </c:pt>
                <c:pt idx="523">
                  <c:v>25.170395969766009</c:v>
                </c:pt>
                <c:pt idx="524">
                  <c:v>25.3748971389407</c:v>
                </c:pt>
                <c:pt idx="525">
                  <c:v>25.614258581804979</c:v>
                </c:pt>
                <c:pt idx="526">
                  <c:v>25.887315324813468</c:v>
                </c:pt>
                <c:pt idx="527">
                  <c:v>26.192813411922213</c:v>
                </c:pt>
                <c:pt idx="528">
                  <c:v>26.529429471924391</c:v>
                </c:pt>
                <c:pt idx="529">
                  <c:v>26.895789716603815</c:v>
                </c:pt>
                <c:pt idx="530">
                  <c:v>27.290487849750527</c:v>
                </c:pt>
                <c:pt idx="531">
                  <c:v>27.712101494911828</c:v>
                </c:pt>
                <c:pt idx="532">
                  <c:v>28.159206877458807</c:v>
                </c:pt>
                <c:pt idx="533">
                  <c:v>28.630391614678562</c:v>
                </c:pt>
                <c:pt idx="534">
                  <c:v>29.124265569792325</c:v>
                </c:pt>
                <c:pt idx="535">
                  <c:v>29.639469808659324</c:v>
                </c:pt>
                <c:pt idx="536">
                  <c:v>30.174683760577441</c:v>
                </c:pt>
                <c:pt idx="537">
                  <c:v>30.728630728039757</c:v>
                </c:pt>
                <c:pt idx="538">
                  <c:v>31.300081916784599</c:v>
                </c:pt>
                <c:pt idx="539">
                  <c:v>31.887859169865479</c:v>
                </c:pt>
                <c:pt idx="540">
                  <c:v>32.490836590832579</c:v>
                </c:pt>
                <c:pt idx="541">
                  <c:v>33.107941234386921</c:v>
                </c:pt>
                <c:pt idx="542">
                  <c:v>33.738153030633271</c:v>
                </c:pt>
                <c:pt idx="543">
                  <c:v>34.38050409347688</c:v>
                </c:pt>
                <c:pt idx="544">
                  <c:v>35.03407754648422</c:v>
                </c:pt>
                <c:pt idx="545">
                  <c:v>35.698005981934337</c:v>
                </c:pt>
                <c:pt idx="546">
                  <c:v>36.371469651722848</c:v>
                </c:pt>
                <c:pt idx="547">
                  <c:v>37.053694472835666</c:v>
                </c:pt>
                <c:pt idx="548">
                  <c:v>37.743949915629109</c:v>
                </c:pt>
                <c:pt idx="549">
                  <c:v>38.441546830300616</c:v>
                </c:pt>
                <c:pt idx="550">
                  <c:v>39.145835255742433</c:v>
                </c:pt>
                <c:pt idx="551">
                  <c:v>39.856202245382626</c:v>
                </c:pt>
                <c:pt idx="552">
                  <c:v>40.572069736522998</c:v>
                </c:pt>
                <c:pt idx="553">
                  <c:v>41.292892482939465</c:v>
                </c:pt>
                <c:pt idx="554">
                  <c:v>42.018156064961744</c:v>
                </c:pt>
                <c:pt idx="555">
                  <c:v>42.74737498674051</c:v>
                </c:pt>
                <c:pt idx="556">
                  <c:v>43.480090866791478</c:v>
                </c:pt>
                <c:pt idx="557">
                  <c:v>44.215870725040737</c:v>
                </c:pt>
                <c:pt idx="558">
                  <c:v>44.954305367359389</c:v>
                </c:pt>
                <c:pt idx="559">
                  <c:v>45.69500786686055</c:v>
                </c:pt>
                <c:pt idx="560">
                  <c:v>46.437612139943148</c:v>
                </c:pt>
                <c:pt idx="561">
                  <c:v>47.181771614124521</c:v>
                </c:pt>
                <c:pt idx="562">
                  <c:v>47.927157984039845</c:v>
                </c:pt>
                <c:pt idx="563">
                  <c:v>48.673460051543721</c:v>
                </c:pt>
                <c:pt idx="564">
                  <c:v>49.420382645580972</c:v>
                </c:pt>
                <c:pt idx="565">
                  <c:v>50.16764561736111</c:v>
                </c:pt>
                <c:pt idx="566">
                  <c:v>50.914982906342267</c:v>
                </c:pt>
                <c:pt idx="567">
                  <c:v>51.662141672580617</c:v>
                </c:pt>
                <c:pt idx="568">
                  <c:v>52.408881491108666</c:v>
                </c:pt>
                <c:pt idx="569">
                  <c:v>53.154973604155721</c:v>
                </c:pt>
                <c:pt idx="570">
                  <c:v>53.900200227201225</c:v>
                </c:pt>
                <c:pt idx="571">
                  <c:v>54.644353905048213</c:v>
                </c:pt>
                <c:pt idx="572">
                  <c:v>55.387236914310726</c:v>
                </c:pt>
                <c:pt idx="573">
                  <c:v>56.128660708919945</c:v>
                </c:pt>
                <c:pt idx="574">
                  <c:v>56.868445405464875</c:v>
                </c:pt>
                <c:pt idx="575">
                  <c:v>57.606419305390411</c:v>
                </c:pt>
                <c:pt idx="576">
                  <c:v>58.342418451276806</c:v>
                </c:pt>
                <c:pt idx="577">
                  <c:v>59.07628621461793</c:v>
                </c:pt>
                <c:pt idx="578">
                  <c:v>59.807872912700034</c:v>
                </c:pt>
                <c:pt idx="579">
                  <c:v>60.537035452357337</c:v>
                </c:pt>
                <c:pt idx="580">
                  <c:v>61.263636998545572</c:v>
                </c:pt>
                <c:pt idx="581">
                  <c:v>61.987546665829072</c:v>
                </c:pt>
                <c:pt idx="582">
                  <c:v>62.708639231021657</c:v>
                </c:pt>
                <c:pt idx="583">
                  <c:v>63.426794865356271</c:v>
                </c:pt>
                <c:pt idx="584">
                  <c:v>64.14189888468384</c:v>
                </c:pt>
                <c:pt idx="585">
                  <c:v>64.853841516317999</c:v>
                </c:pt>
                <c:pt idx="586">
                  <c:v>65.562517681250512</c:v>
                </c:pt>
                <c:pt idx="587">
                  <c:v>66.267826790561614</c:v>
                </c:pt>
                <c:pt idx="588">
                  <c:v>66.969672554941923</c:v>
                </c:pt>
                <c:pt idx="589">
                  <c:v>67.667962806327736</c:v>
                </c:pt>
                <c:pt idx="590">
                  <c:v>68.362609330729654</c:v>
                </c:pt>
                <c:pt idx="591">
                  <c:v>69.053527711407554</c:v>
                </c:pt>
                <c:pt idx="592">
                  <c:v>69.740637181610623</c:v>
                </c:pt>
                <c:pt idx="593">
                  <c:v>70.423860486163548</c:v>
                </c:pt>
                <c:pt idx="594">
                  <c:v>71.103123751235643</c:v>
                </c:pt>
                <c:pt idx="595">
                  <c:v>71.778356361682256</c:v>
                </c:pt>
                <c:pt idx="596">
                  <c:v>72.449490845395317</c:v>
                </c:pt>
                <c:pt idx="597">
                  <c:v>73.116462764144188</c:v>
                </c:pt>
                <c:pt idx="598">
                  <c:v>73.779210610428123</c:v>
                </c:pt>
                <c:pt idx="599">
                  <c:v>74.437675709899381</c:v>
                </c:pt>
                <c:pt idx="600">
                  <c:v>75.091802128949851</c:v>
                </c:pt>
                <c:pt idx="601">
                  <c:v>75.741536587086074</c:v>
                </c:pt>
                <c:pt idx="602">
                  <c:v>76.386828373746283</c:v>
                </c:pt>
                <c:pt idx="603">
                  <c:v>77.027629269239696</c:v>
                </c:pt>
                <c:pt idx="604">
                  <c:v>77.663893469513638</c:v>
                </c:pt>
                <c:pt idx="605">
                  <c:v>78.295577514475724</c:v>
                </c:pt>
                <c:pt idx="606">
                  <c:v>78.92264021962005</c:v>
                </c:pt>
                <c:pt idx="607">
                  <c:v>79.545042610725119</c:v>
                </c:pt>
                <c:pt idx="608">
                  <c:v>80.162747861409315</c:v>
                </c:pt>
                <c:pt idx="609">
                  <c:v>80.775721233345692</c:v>
                </c:pt>
                <c:pt idx="610">
                  <c:v>81.38393001895318</c:v>
                </c:pt>
                <c:pt idx="611">
                  <c:v>81.987343486395346</c:v>
                </c:pt>
                <c:pt idx="612">
                  <c:v>82.585932826730087</c:v>
                </c:pt>
                <c:pt idx="613">
                  <c:v>83.179671103066482</c:v>
                </c:pt>
                <c:pt idx="614">
                  <c:v>83.768533201594821</c:v>
                </c:pt>
                <c:pt idx="615">
                  <c:v>84.352495784366738</c:v>
                </c:pt>
                <c:pt idx="616">
                  <c:v>84.931537243711475</c:v>
                </c:pt>
                <c:pt idx="617">
                  <c:v>85.505637658182621</c:v>
                </c:pt>
                <c:pt idx="618">
                  <c:v>86.074778749938275</c:v>
                </c:pt>
                <c:pt idx="619">
                  <c:v>86.638943843464162</c:v>
                </c:pt>
                <c:pt idx="620">
                  <c:v>87.198117825556665</c:v>
                </c:pt>
                <c:pt idx="621">
                  <c:v>87.752287106488708</c:v>
                </c:pt>
                <c:pt idx="622">
                  <c:v>88.301439582287387</c:v>
                </c:pt>
                <c:pt idx="623">
                  <c:v>88.845564598057393</c:v>
                </c:pt>
                <c:pt idx="624">
                  <c:v>89.38465291228971</c:v>
                </c:pt>
                <c:pt idx="625">
                  <c:v>89.918696662099023</c:v>
                </c:pt>
                <c:pt idx="626">
                  <c:v>90.447689329338246</c:v>
                </c:pt>
                <c:pt idx="627">
                  <c:v>90.971625707542003</c:v>
                </c:pt>
                <c:pt idx="628">
                  <c:v>91.49050186965475</c:v>
                </c:pt>
                <c:pt idx="629">
                  <c:v>92.004315136502612</c:v>
                </c:pt>
                <c:pt idx="630">
                  <c:v>92.513064045971134</c:v>
                </c:pt>
                <c:pt idx="631">
                  <c:v>93.016748322853914</c:v>
                </c:pt>
                <c:pt idx="632">
                  <c:v>93.515368849340049</c:v>
                </c:pt>
                <c:pt idx="633">
                  <c:v>94.008927636110499</c:v>
                </c:pt>
                <c:pt idx="634">
                  <c:v>94.497427794015906</c:v>
                </c:pt>
                <c:pt idx="635">
                  <c:v>94.980873506310687</c:v>
                </c:pt>
                <c:pt idx="636">
                  <c:v>95.459270001419753</c:v>
                </c:pt>
                <c:pt idx="637">
                  <c:v>95.932623526216545</c:v>
                </c:pt>
                <c:pt idx="638">
                  <c:v>96.40094131979248</c:v>
                </c:pt>
                <c:pt idx="639">
                  <c:v>96.86423158769928</c:v>
                </c:pt>
                <c:pt idx="640">
                  <c:v>97.322503476647597</c:v>
                </c:pt>
                <c:pt idx="641">
                  <c:v>97.77576704964612</c:v>
                </c:pt>
                <c:pt idx="642">
                  <c:v>98.224033261567087</c:v>
                </c:pt>
                <c:pt idx="643">
                  <c:v>98.667313935124625</c:v>
                </c:pt>
                <c:pt idx="644">
                  <c:v>99.105621737254239</c:v>
                </c:pt>
                <c:pt idx="645">
                  <c:v>99.538970155881913</c:v>
                </c:pt>
                <c:pt idx="646">
                  <c:v>99.967373477072442</c:v>
                </c:pt>
                <c:pt idx="647">
                  <c:v>100.39084676254791</c:v>
                </c:pt>
                <c:pt idx="648">
                  <c:v>100.80940582756715</c:v>
                </c:pt>
                <c:pt idx="649">
                  <c:v>101.2230672191583</c:v>
                </c:pt>
                <c:pt idx="650">
                  <c:v>101.63184819469699</c:v>
                </c:pt>
                <c:pt idx="651">
                  <c:v>102.03576670082342</c:v>
                </c:pt>
                <c:pt idx="652">
                  <c:v>102.43484135269178</c:v>
                </c:pt>
                <c:pt idx="653">
                  <c:v>102.82909141354642</c:v>
                </c:pt>
                <c:pt idx="654">
                  <c:v>103.21853677461912</c:v>
                </c:pt>
                <c:pt idx="655">
                  <c:v>103.60319793534288</c:v>
                </c:pt>
                <c:pt idx="656">
                  <c:v>103.98309598387701</c:v>
                </c:pt>
                <c:pt idx="657">
                  <c:v>104.35825257793988</c:v>
                </c:pt>
                <c:pt idx="658">
                  <c:v>104.72868992594486</c:v>
                </c:pt>
                <c:pt idx="659">
                  <c:v>105.09443076843596</c:v>
                </c:pt>
                <c:pt idx="660">
                  <c:v>105.45549835981969</c:v>
                </c:pt>
                <c:pt idx="661">
                  <c:v>105.81191645038987</c:v>
                </c:pt>
                <c:pt idx="662">
                  <c:v>106.16370926864244</c:v>
                </c:pt>
                <c:pt idx="663">
                  <c:v>106.51090150387708</c:v>
                </c:pt>
                <c:pt idx="664">
                  <c:v>106.85351828908354</c:v>
                </c:pt>
                <c:pt idx="665">
                  <c:v>107.19158518410947</c:v>
                </c:pt>
                <c:pt idx="666">
                  <c:v>107.52512815910784</c:v>
                </c:pt>
                <c:pt idx="667">
                  <c:v>107.85417357826104</c:v>
                </c:pt>
                <c:pt idx="668">
                  <c:v>108.17874818378031</c:v>
                </c:pt>
                <c:pt idx="669">
                  <c:v>108.49887908017722</c:v>
                </c:pt>
                <c:pt idx="670">
                  <c:v>108.81459371880612</c:v>
                </c:pt>
                <c:pt idx="671">
                  <c:v>109.12591988267486</c:v>
                </c:pt>
                <c:pt idx="672">
                  <c:v>109.43288567152227</c:v>
                </c:pt>
                <c:pt idx="673">
                  <c:v>109.73551948715998</c:v>
                </c:pt>
                <c:pt idx="674">
                  <c:v>110.03385001907719</c:v>
                </c:pt>
                <c:pt idx="675">
                  <c:v>110.32790623030606</c:v>
                </c:pt>
                <c:pt idx="676">
                  <c:v>110.61771734354609</c:v>
                </c:pt>
                <c:pt idx="677">
                  <c:v>110.90331282754559</c:v>
                </c:pt>
                <c:pt idx="678">
                  <c:v>111.18472238373836</c:v>
                </c:pt>
                <c:pt idx="679">
                  <c:v>111.46197593313371</c:v>
                </c:pt>
                <c:pt idx="680">
                  <c:v>111.73510360345801</c:v>
                </c:pt>
                <c:pt idx="681">
                  <c:v>112.00413571654578</c:v>
                </c:pt>
                <c:pt idx="682">
                  <c:v>112.26910277597864</c:v>
                </c:pt>
                <c:pt idx="683">
                  <c:v>112.53003545497</c:v>
                </c:pt>
                <c:pt idx="684">
                  <c:v>112.78696458449379</c:v>
                </c:pt>
                <c:pt idx="685">
                  <c:v>113.03992114165497</c:v>
                </c:pt>
                <c:pt idx="686">
                  <c:v>113.28893623830035</c:v>
                </c:pt>
                <c:pt idx="687">
                  <c:v>113.53404110986722</c:v>
                </c:pt>
                <c:pt idx="688">
                  <c:v>113.77526710446803</c:v>
                </c:pt>
                <c:pt idx="689">
                  <c:v>114.01264567220923</c:v>
                </c:pt>
                <c:pt idx="690">
                  <c:v>114.24620835474187</c:v>
                </c:pt>
                <c:pt idx="691">
                  <c:v>114.47598677504197</c:v>
                </c:pt>
                <c:pt idx="692">
                  <c:v>114.70201262741895</c:v>
                </c:pt>
                <c:pt idx="693">
                  <c:v>114.92431766774912</c:v>
                </c:pt>
                <c:pt idx="694">
                  <c:v>115.14293370393301</c:v>
                </c:pt>
                <c:pt idx="695">
                  <c:v>115.35789258657356</c:v>
                </c:pt>
                <c:pt idx="696">
                  <c:v>115.56922619987337</c:v>
                </c:pt>
                <c:pt idx="697">
                  <c:v>115.77696645274868</c:v>
                </c:pt>
                <c:pt idx="698">
                  <c:v>115.77717058727312</c:v>
                </c:pt>
                <c:pt idx="699">
                  <c:v>115.77737471827686</c:v>
                </c:pt>
                <c:pt idx="700">
                  <c:v>115.77757884575993</c:v>
                </c:pt>
                <c:pt idx="701">
                  <c:v>115.77778296972237</c:v>
                </c:pt>
                <c:pt idx="702">
                  <c:v>115.77798709016422</c:v>
                </c:pt>
                <c:pt idx="703">
                  <c:v>115.7781912070855</c:v>
                </c:pt>
                <c:pt idx="704">
                  <c:v>115.77839532048624</c:v>
                </c:pt>
                <c:pt idx="705">
                  <c:v>115.77859943036646</c:v>
                </c:pt>
                <c:pt idx="706">
                  <c:v>115.77880353672622</c:v>
                </c:pt>
                <c:pt idx="707">
                  <c:v>115.77900763956552</c:v>
                </c:pt>
                <c:pt idx="708">
                  <c:v>115.77921173888443</c:v>
                </c:pt>
                <c:pt idx="709">
                  <c:v>115.77941583468295</c:v>
                </c:pt>
                <c:pt idx="710">
                  <c:v>115.77961992696112</c:v>
                </c:pt>
                <c:pt idx="711">
                  <c:v>115.77982401571897</c:v>
                </c:pt>
                <c:pt idx="712">
                  <c:v>115.78002810095654</c:v>
                </c:pt>
                <c:pt idx="713">
                  <c:v>115.78023218267386</c:v>
                </c:pt>
                <c:pt idx="714">
                  <c:v>115.78043626087096</c:v>
                </c:pt>
                <c:pt idx="715">
                  <c:v>115.78064033554786</c:v>
                </c:pt>
                <c:pt idx="716">
                  <c:v>115.7808444067046</c:v>
                </c:pt>
                <c:pt idx="717">
                  <c:v>115.78104847434122</c:v>
                </c:pt>
                <c:pt idx="718">
                  <c:v>115.78125253845774</c:v>
                </c:pt>
                <c:pt idx="719">
                  <c:v>115.7814565990542</c:v>
                </c:pt>
                <c:pt idx="720">
                  <c:v>115.78166065613061</c:v>
                </c:pt>
                <c:pt idx="721">
                  <c:v>115.78186470968704</c:v>
                </c:pt>
                <c:pt idx="722">
                  <c:v>115.78206875972349</c:v>
                </c:pt>
                <c:pt idx="723">
                  <c:v>115.78227280624002</c:v>
                </c:pt>
                <c:pt idx="724">
                  <c:v>115.78247684923662</c:v>
                </c:pt>
                <c:pt idx="725">
                  <c:v>115.78268088871336</c:v>
                </c:pt>
                <c:pt idx="726">
                  <c:v>115.78288492467024</c:v>
                </c:pt>
                <c:pt idx="727">
                  <c:v>115.78308895710732</c:v>
                </c:pt>
                <c:pt idx="728">
                  <c:v>115.78329298602462</c:v>
                </c:pt>
                <c:pt idx="729">
                  <c:v>115.78349701142217</c:v>
                </c:pt>
                <c:pt idx="730">
                  <c:v>115.78370103330001</c:v>
                </c:pt>
                <c:pt idx="731">
                  <c:v>115.78390505165815</c:v>
                </c:pt>
                <c:pt idx="732">
                  <c:v>115.78410906649664</c:v>
                </c:pt>
                <c:pt idx="733">
                  <c:v>115.78431307781551</c:v>
                </c:pt>
                <c:pt idx="734">
                  <c:v>115.78451708561479</c:v>
                </c:pt>
                <c:pt idx="735">
                  <c:v>115.7847210898945</c:v>
                </c:pt>
                <c:pt idx="736">
                  <c:v>115.78492509065468</c:v>
                </c:pt>
                <c:pt idx="737">
                  <c:v>115.78512908789538</c:v>
                </c:pt>
                <c:pt idx="738">
                  <c:v>115.78533308161661</c:v>
                </c:pt>
                <c:pt idx="739">
                  <c:v>115.7855370718184</c:v>
                </c:pt>
                <c:pt idx="740">
                  <c:v>115.78574105850079</c:v>
                </c:pt>
                <c:pt idx="741">
                  <c:v>115.78594504166381</c:v>
                </c:pt>
                <c:pt idx="742">
                  <c:v>115.78614902130751</c:v>
                </c:pt>
                <c:pt idx="743">
                  <c:v>115.78635299743188</c:v>
                </c:pt>
                <c:pt idx="744">
                  <c:v>115.78655697003697</c:v>
                </c:pt>
                <c:pt idx="745">
                  <c:v>115.78676093912283</c:v>
                </c:pt>
                <c:pt idx="746">
                  <c:v>115.78696490468947</c:v>
                </c:pt>
                <c:pt idx="747">
                  <c:v>115.78716886673693</c:v>
                </c:pt>
                <c:pt idx="748">
                  <c:v>115.78737282526524</c:v>
                </c:pt>
                <c:pt idx="749">
                  <c:v>115.78757678027443</c:v>
                </c:pt>
                <c:pt idx="750">
                  <c:v>115.78778073176454</c:v>
                </c:pt>
                <c:pt idx="751">
                  <c:v>115.7879846797356</c:v>
                </c:pt>
                <c:pt idx="752">
                  <c:v>115.78818862418764</c:v>
                </c:pt>
                <c:pt idx="753">
                  <c:v>115.78839256512066</c:v>
                </c:pt>
                <c:pt idx="754">
                  <c:v>115.78859650253474</c:v>
                </c:pt>
                <c:pt idx="755">
                  <c:v>115.7888004364299</c:v>
                </c:pt>
                <c:pt idx="756">
                  <c:v>115.78900436680613</c:v>
                </c:pt>
                <c:pt idx="757">
                  <c:v>115.78920829366352</c:v>
                </c:pt>
                <c:pt idx="758">
                  <c:v>115.78941221700205</c:v>
                </c:pt>
                <c:pt idx="759">
                  <c:v>115.78961613682181</c:v>
                </c:pt>
                <c:pt idx="760">
                  <c:v>115.78982005312278</c:v>
                </c:pt>
                <c:pt idx="761">
                  <c:v>115.79002396590502</c:v>
                </c:pt>
                <c:pt idx="762">
                  <c:v>115.79022787516854</c:v>
                </c:pt>
                <c:pt idx="763">
                  <c:v>115.79043178091341</c:v>
                </c:pt>
                <c:pt idx="764">
                  <c:v>115.79063568313961</c:v>
                </c:pt>
                <c:pt idx="765">
                  <c:v>115.79083958184719</c:v>
                </c:pt>
                <c:pt idx="766">
                  <c:v>115.7910434770362</c:v>
                </c:pt>
                <c:pt idx="767">
                  <c:v>115.79124736870666</c:v>
                </c:pt>
                <c:pt idx="768">
                  <c:v>115.79145125685862</c:v>
                </c:pt>
                <c:pt idx="769">
                  <c:v>115.79165514149207</c:v>
                </c:pt>
                <c:pt idx="770">
                  <c:v>115.79185902260706</c:v>
                </c:pt>
                <c:pt idx="771">
                  <c:v>115.79206290020363</c:v>
                </c:pt>
                <c:pt idx="772">
                  <c:v>115.79226677428181</c:v>
                </c:pt>
                <c:pt idx="773">
                  <c:v>115.79247064484163</c:v>
                </c:pt>
                <c:pt idx="774">
                  <c:v>115.79267451188313</c:v>
                </c:pt>
                <c:pt idx="775">
                  <c:v>115.79287837540632</c:v>
                </c:pt>
                <c:pt idx="776">
                  <c:v>115.79308223541125</c:v>
                </c:pt>
                <c:pt idx="777">
                  <c:v>115.79328609189794</c:v>
                </c:pt>
                <c:pt idx="778">
                  <c:v>115.79348994486642</c:v>
                </c:pt>
                <c:pt idx="779">
                  <c:v>115.79369379431674</c:v>
                </c:pt>
                <c:pt idx="780">
                  <c:v>115.79389764024891</c:v>
                </c:pt>
                <c:pt idx="781">
                  <c:v>115.79410148266298</c:v>
                </c:pt>
                <c:pt idx="782">
                  <c:v>115.79430532155895</c:v>
                </c:pt>
                <c:pt idx="783">
                  <c:v>115.7945091569369</c:v>
                </c:pt>
                <c:pt idx="784">
                  <c:v>115.79471298879683</c:v>
                </c:pt>
                <c:pt idx="785">
                  <c:v>115.79491681713878</c:v>
                </c:pt>
                <c:pt idx="786">
                  <c:v>115.79512064196277</c:v>
                </c:pt>
                <c:pt idx="787">
                  <c:v>115.79532446326884</c:v>
                </c:pt>
                <c:pt idx="788">
                  <c:v>115.79552828105703</c:v>
                </c:pt>
                <c:pt idx="789">
                  <c:v>115.79573209532734</c:v>
                </c:pt>
                <c:pt idx="790">
                  <c:v>115.79593590607986</c:v>
                </c:pt>
                <c:pt idx="791">
                  <c:v>115.79613971331455</c:v>
                </c:pt>
                <c:pt idx="792">
                  <c:v>115.79634351703152</c:v>
                </c:pt>
                <c:pt idx="793">
                  <c:v>115.79654731723072</c:v>
                </c:pt>
                <c:pt idx="794">
                  <c:v>115.79675111391225</c:v>
                </c:pt>
                <c:pt idx="795">
                  <c:v>115.79695490707608</c:v>
                </c:pt>
                <c:pt idx="796">
                  <c:v>115.79715869672232</c:v>
                </c:pt>
                <c:pt idx="797">
                  <c:v>115.79736248285091</c:v>
                </c:pt>
                <c:pt idx="798">
                  <c:v>115.79756626546195</c:v>
                </c:pt>
                <c:pt idx="799">
                  <c:v>115.79777004455545</c:v>
                </c:pt>
                <c:pt idx="800">
                  <c:v>115.79797382013143</c:v>
                </c:pt>
                <c:pt idx="801">
                  <c:v>115.79817759218994</c:v>
                </c:pt>
                <c:pt idx="802">
                  <c:v>115.79838136073101</c:v>
                </c:pt>
                <c:pt idx="803">
                  <c:v>115.79858512575466</c:v>
                </c:pt>
                <c:pt idx="804">
                  <c:v>115.79878888726091</c:v>
                </c:pt>
                <c:pt idx="805">
                  <c:v>115.79899264524983</c:v>
                </c:pt>
                <c:pt idx="806">
                  <c:v>115.79919639972142</c:v>
                </c:pt>
                <c:pt idx="807">
                  <c:v>115.79940015067572</c:v>
                </c:pt>
                <c:pt idx="808">
                  <c:v>115.79960389811278</c:v>
                </c:pt>
                <c:pt idx="809">
                  <c:v>115.7998076420326</c:v>
                </c:pt>
                <c:pt idx="810">
                  <c:v>115.80001138243523</c:v>
                </c:pt>
                <c:pt idx="811">
                  <c:v>115.8002151193207</c:v>
                </c:pt>
                <c:pt idx="812">
                  <c:v>115.80041885268903</c:v>
                </c:pt>
                <c:pt idx="813">
                  <c:v>115.80062258254026</c:v>
                </c:pt>
                <c:pt idx="814">
                  <c:v>115.80082630887442</c:v>
                </c:pt>
                <c:pt idx="815">
                  <c:v>115.80103003169154</c:v>
                </c:pt>
                <c:pt idx="816">
                  <c:v>115.80123375099167</c:v>
                </c:pt>
                <c:pt idx="817">
                  <c:v>115.80143746677481</c:v>
                </c:pt>
                <c:pt idx="818">
                  <c:v>115.80164117904103</c:v>
                </c:pt>
                <c:pt idx="819">
                  <c:v>115.80184488779032</c:v>
                </c:pt>
                <c:pt idx="820">
                  <c:v>115.80204859302275</c:v>
                </c:pt>
                <c:pt idx="821">
                  <c:v>115.80225229473831</c:v>
                </c:pt>
                <c:pt idx="822">
                  <c:v>115.80245599293707</c:v>
                </c:pt>
                <c:pt idx="823">
                  <c:v>115.80265968761903</c:v>
                </c:pt>
                <c:pt idx="824">
                  <c:v>115.80286337878427</c:v>
                </c:pt>
                <c:pt idx="825">
                  <c:v>115.80306706643276</c:v>
                </c:pt>
                <c:pt idx="826">
                  <c:v>115.80327075056456</c:v>
                </c:pt>
                <c:pt idx="827">
                  <c:v>115.80347443117971</c:v>
                </c:pt>
                <c:pt idx="828">
                  <c:v>115.80367810827822</c:v>
                </c:pt>
                <c:pt idx="829">
                  <c:v>115.80388178186017</c:v>
                </c:pt>
                <c:pt idx="830">
                  <c:v>115.80408545192553</c:v>
                </c:pt>
                <c:pt idx="831">
                  <c:v>115.80428911847436</c:v>
                </c:pt>
                <c:pt idx="832">
                  <c:v>115.80449278150671</c:v>
                </c:pt>
                <c:pt idx="833">
                  <c:v>115.80469644102256</c:v>
                </c:pt>
                <c:pt idx="834">
                  <c:v>115.80490009702199</c:v>
                </c:pt>
                <c:pt idx="835">
                  <c:v>115.80510374950501</c:v>
                </c:pt>
                <c:pt idx="836">
                  <c:v>115.80530739847165</c:v>
                </c:pt>
                <c:pt idx="837">
                  <c:v>115.80551104392198</c:v>
                </c:pt>
                <c:pt idx="838">
                  <c:v>115.80571468585596</c:v>
                </c:pt>
                <c:pt idx="839">
                  <c:v>115.80591832427368</c:v>
                </c:pt>
                <c:pt idx="840">
                  <c:v>115.80612195917516</c:v>
                </c:pt>
                <c:pt idx="841">
                  <c:v>115.80632559056041</c:v>
                </c:pt>
                <c:pt idx="842">
                  <c:v>115.80652921842946</c:v>
                </c:pt>
                <c:pt idx="843">
                  <c:v>115.80673284278238</c:v>
                </c:pt>
                <c:pt idx="844">
                  <c:v>115.80693646361917</c:v>
                </c:pt>
                <c:pt idx="845">
                  <c:v>115.80714008093987</c:v>
                </c:pt>
                <c:pt idx="846">
                  <c:v>115.8073436947445</c:v>
                </c:pt>
                <c:pt idx="847">
                  <c:v>115.80754730503311</c:v>
                </c:pt>
                <c:pt idx="848">
                  <c:v>115.80775091180573</c:v>
                </c:pt>
                <c:pt idx="849">
                  <c:v>115.80795451506238</c:v>
                </c:pt>
                <c:pt idx="850">
                  <c:v>115.80815811480309</c:v>
                </c:pt>
                <c:pt idx="851">
                  <c:v>115.80836171102791</c:v>
                </c:pt>
                <c:pt idx="852">
                  <c:v>115.80856530373686</c:v>
                </c:pt>
                <c:pt idx="853">
                  <c:v>115.80876889292998</c:v>
                </c:pt>
                <c:pt idx="854">
                  <c:v>115.80897247860727</c:v>
                </c:pt>
                <c:pt idx="855">
                  <c:v>115.80917606076879</c:v>
                </c:pt>
                <c:pt idx="856">
                  <c:v>115.80937963941459</c:v>
                </c:pt>
                <c:pt idx="857">
                  <c:v>115.80958321454465</c:v>
                </c:pt>
                <c:pt idx="858">
                  <c:v>115.80978678615904</c:v>
                </c:pt>
                <c:pt idx="859">
                  <c:v>115.80999035425779</c:v>
                </c:pt>
                <c:pt idx="860">
                  <c:v>115.81019391884092</c:v>
                </c:pt>
                <c:pt idx="861">
                  <c:v>115.81039747990846</c:v>
                </c:pt>
                <c:pt idx="862">
                  <c:v>115.81060103746044</c:v>
                </c:pt>
                <c:pt idx="863">
                  <c:v>115.8108045914969</c:v>
                </c:pt>
                <c:pt idx="864">
                  <c:v>115.81100814201787</c:v>
                </c:pt>
                <c:pt idx="865">
                  <c:v>115.81121168902339</c:v>
                </c:pt>
                <c:pt idx="866">
                  <c:v>115.81141523251348</c:v>
                </c:pt>
                <c:pt idx="867">
                  <c:v>115.81161877248816</c:v>
                </c:pt>
                <c:pt idx="868">
                  <c:v>115.81182230894748</c:v>
                </c:pt>
                <c:pt idx="869">
                  <c:v>115.81202584189147</c:v>
                </c:pt>
                <c:pt idx="870">
                  <c:v>115.81222937132016</c:v>
                </c:pt>
                <c:pt idx="871">
                  <c:v>115.81243289723358</c:v>
                </c:pt>
                <c:pt idx="872">
                  <c:v>115.81263641963176</c:v>
                </c:pt>
                <c:pt idx="873">
                  <c:v>115.81283993851473</c:v>
                </c:pt>
                <c:pt idx="874">
                  <c:v>115.81304345388253</c:v>
                </c:pt>
                <c:pt idx="875">
                  <c:v>115.81324696573517</c:v>
                </c:pt>
                <c:pt idx="876">
                  <c:v>115.8134504740727</c:v>
                </c:pt>
                <c:pt idx="877">
                  <c:v>115.81365397889516</c:v>
                </c:pt>
                <c:pt idx="878">
                  <c:v>115.81385748020259</c:v>
                </c:pt>
                <c:pt idx="879">
                  <c:v>115.81406097799497</c:v>
                </c:pt>
                <c:pt idx="880">
                  <c:v>115.81426447227238</c:v>
                </c:pt>
                <c:pt idx="881">
                  <c:v>115.81446796303483</c:v>
                </c:pt>
                <c:pt idx="882">
                  <c:v>115.81467145028236</c:v>
                </c:pt>
                <c:pt idx="883">
                  <c:v>115.81487493401498</c:v>
                </c:pt>
                <c:pt idx="884">
                  <c:v>115.81507841423276</c:v>
                </c:pt>
                <c:pt idx="885">
                  <c:v>115.81528189093571</c:v>
                </c:pt>
                <c:pt idx="886">
                  <c:v>115.81548536412386</c:v>
                </c:pt>
                <c:pt idx="887">
                  <c:v>115.81568883379724</c:v>
                </c:pt>
                <c:pt idx="888">
                  <c:v>115.81589229995591</c:v>
                </c:pt>
                <c:pt idx="889">
                  <c:v>115.81609576259983</c:v>
                </c:pt>
                <c:pt idx="890">
                  <c:v>115.8162992217291</c:v>
                </c:pt>
                <c:pt idx="891">
                  <c:v>115.81650267734373</c:v>
                </c:pt>
                <c:pt idx="892">
                  <c:v>115.81670612944376</c:v>
                </c:pt>
                <c:pt idx="893">
                  <c:v>115.81690957802921</c:v>
                </c:pt>
                <c:pt idx="894">
                  <c:v>115.81711302310012</c:v>
                </c:pt>
                <c:pt idx="895">
                  <c:v>115.81731646465651</c:v>
                </c:pt>
                <c:pt idx="896">
                  <c:v>115.81751990269842</c:v>
                </c:pt>
                <c:pt idx="897">
                  <c:v>115.81772333722589</c:v>
                </c:pt>
                <c:pt idx="898">
                  <c:v>115.81792676823892</c:v>
                </c:pt>
                <c:pt idx="899">
                  <c:v>115.81813019573757</c:v>
                </c:pt>
                <c:pt idx="900">
                  <c:v>115.81833361972187</c:v>
                </c:pt>
                <c:pt idx="901">
                  <c:v>115.81853704019186</c:v>
                </c:pt>
                <c:pt idx="902">
                  <c:v>115.81874045714753</c:v>
                </c:pt>
                <c:pt idx="903">
                  <c:v>115.81894387058897</c:v>
                </c:pt>
                <c:pt idx="904">
                  <c:v>115.81914728051615</c:v>
                </c:pt>
                <c:pt idx="905">
                  <c:v>115.81935068692914</c:v>
                </c:pt>
                <c:pt idx="906">
                  <c:v>115.81955408982797</c:v>
                </c:pt>
                <c:pt idx="907">
                  <c:v>115.81975748921268</c:v>
                </c:pt>
                <c:pt idx="908">
                  <c:v>115.81996088508326</c:v>
                </c:pt>
                <c:pt idx="909">
                  <c:v>115.82016427743979</c:v>
                </c:pt>
                <c:pt idx="910">
                  <c:v>115.82036766628225</c:v>
                </c:pt>
                <c:pt idx="911">
                  <c:v>115.82057105161073</c:v>
                </c:pt>
                <c:pt idx="912">
                  <c:v>115.82077443342521</c:v>
                </c:pt>
                <c:pt idx="913">
                  <c:v>115.82097781172577</c:v>
                </c:pt>
                <c:pt idx="914">
                  <c:v>115.8211811865124</c:v>
                </c:pt>
                <c:pt idx="915">
                  <c:v>115.82138455778515</c:v>
                </c:pt>
                <c:pt idx="916">
                  <c:v>115.82158792554405</c:v>
                </c:pt>
                <c:pt idx="917">
                  <c:v>115.82179128978913</c:v>
                </c:pt>
                <c:pt idx="918">
                  <c:v>115.82199465052042</c:v>
                </c:pt>
                <c:pt idx="919">
                  <c:v>115.82219800773795</c:v>
                </c:pt>
                <c:pt idx="920">
                  <c:v>115.82240136144175</c:v>
                </c:pt>
                <c:pt idx="921">
                  <c:v>115.82260471163188</c:v>
                </c:pt>
                <c:pt idx="922">
                  <c:v>115.82280805830833</c:v>
                </c:pt>
                <c:pt idx="923">
                  <c:v>115.82301140147115</c:v>
                </c:pt>
                <c:pt idx="924">
                  <c:v>115.82321474112038</c:v>
                </c:pt>
                <c:pt idx="925">
                  <c:v>115.82341807725604</c:v>
                </c:pt>
                <c:pt idx="926">
                  <c:v>115.82362140987814</c:v>
                </c:pt>
                <c:pt idx="927">
                  <c:v>115.82382473898677</c:v>
                </c:pt>
                <c:pt idx="928">
                  <c:v>115.82402806458192</c:v>
                </c:pt>
                <c:pt idx="929">
                  <c:v>115.82423138666363</c:v>
                </c:pt>
                <c:pt idx="930">
                  <c:v>115.82443470523191</c:v>
                </c:pt>
                <c:pt idx="931">
                  <c:v>115.82463802028683</c:v>
                </c:pt>
                <c:pt idx="932">
                  <c:v>115.8248413318284</c:v>
                </c:pt>
                <c:pt idx="933">
                  <c:v>115.82504463985666</c:v>
                </c:pt>
                <c:pt idx="934">
                  <c:v>115.82524794437163</c:v>
                </c:pt>
                <c:pt idx="935">
                  <c:v>115.82545124537334</c:v>
                </c:pt>
                <c:pt idx="936">
                  <c:v>115.82565454286184</c:v>
                </c:pt>
                <c:pt idx="937">
                  <c:v>115.82585783683716</c:v>
                </c:pt>
                <c:pt idx="938">
                  <c:v>115.82606112729931</c:v>
                </c:pt>
                <c:pt idx="939">
                  <c:v>115.82626441424834</c:v>
                </c:pt>
                <c:pt idx="940">
                  <c:v>115.82646769768428</c:v>
                </c:pt>
                <c:pt idx="941">
                  <c:v>115.82667097760715</c:v>
                </c:pt>
                <c:pt idx="942">
                  <c:v>115.82687425401699</c:v>
                </c:pt>
                <c:pt idx="943">
                  <c:v>115.82707752691383</c:v>
                </c:pt>
                <c:pt idx="944">
                  <c:v>115.8272807962977</c:v>
                </c:pt>
                <c:pt idx="945">
                  <c:v>115.82748406216864</c:v>
                </c:pt>
                <c:pt idx="946">
                  <c:v>115.82768732452666</c:v>
                </c:pt>
                <c:pt idx="947">
                  <c:v>115.82789058337183</c:v>
                </c:pt>
                <c:pt idx="948">
                  <c:v>115.82809383870413</c:v>
                </c:pt>
                <c:pt idx="949">
                  <c:v>115.82829709052365</c:v>
                </c:pt>
                <c:pt idx="950">
                  <c:v>115.82850033883038</c:v>
                </c:pt>
                <c:pt idx="951">
                  <c:v>115.82870358362436</c:v>
                </c:pt>
                <c:pt idx="952">
                  <c:v>115.82890682490562</c:v>
                </c:pt>
                <c:pt idx="953">
                  <c:v>115.8291100626742</c:v>
                </c:pt>
                <c:pt idx="954">
                  <c:v>115.82931329693012</c:v>
                </c:pt>
                <c:pt idx="955">
                  <c:v>115.82951652767343</c:v>
                </c:pt>
                <c:pt idx="956">
                  <c:v>115.82971975490415</c:v>
                </c:pt>
                <c:pt idx="957">
                  <c:v>115.82992297862231</c:v>
                </c:pt>
                <c:pt idx="958">
                  <c:v>115.83012619882794</c:v>
                </c:pt>
                <c:pt idx="959">
                  <c:v>115.83032941552108</c:v>
                </c:pt>
                <c:pt idx="960">
                  <c:v>115.83053262870176</c:v>
                </c:pt>
                <c:pt idx="961">
                  <c:v>115.83073583837</c:v>
                </c:pt>
                <c:pt idx="962">
                  <c:v>115.83093904452585</c:v>
                </c:pt>
                <c:pt idx="963">
                  <c:v>115.83114224716931</c:v>
                </c:pt>
                <c:pt idx="964">
                  <c:v>115.83134544630045</c:v>
                </c:pt>
                <c:pt idx="965">
                  <c:v>115.83154864191928</c:v>
                </c:pt>
                <c:pt idx="966">
                  <c:v>115.83175183402585</c:v>
                </c:pt>
                <c:pt idx="967">
                  <c:v>115.83195502262016</c:v>
                </c:pt>
                <c:pt idx="968">
                  <c:v>115.83215820770226</c:v>
                </c:pt>
                <c:pt idx="969">
                  <c:v>115.83236138927218</c:v>
                </c:pt>
                <c:pt idx="970">
                  <c:v>115.83256456732997</c:v>
                </c:pt>
                <c:pt idx="971">
                  <c:v>115.83276774187561</c:v>
                </c:pt>
                <c:pt idx="972">
                  <c:v>115.83297091290919</c:v>
                </c:pt>
                <c:pt idx="973">
                  <c:v>115.83317408043071</c:v>
                </c:pt>
                <c:pt idx="974">
                  <c:v>115.83337724444021</c:v>
                </c:pt>
                <c:pt idx="975">
                  <c:v>115.83358040493773</c:v>
                </c:pt>
                <c:pt idx="976">
                  <c:v>115.83378356192328</c:v>
                </c:pt>
                <c:pt idx="977">
                  <c:v>115.8339867153969</c:v>
                </c:pt>
                <c:pt idx="978">
                  <c:v>115.83418986535864</c:v>
                </c:pt>
                <c:pt idx="979">
                  <c:v>115.8343930118085</c:v>
                </c:pt>
                <c:pt idx="980">
                  <c:v>115.83459615474654</c:v>
                </c:pt>
                <c:pt idx="981">
                  <c:v>115.83479929417277</c:v>
                </c:pt>
                <c:pt idx="982">
                  <c:v>115.83500243008723</c:v>
                </c:pt>
                <c:pt idx="983">
                  <c:v>115.83520556248996</c:v>
                </c:pt>
                <c:pt idx="984">
                  <c:v>115.83540869138098</c:v>
                </c:pt>
                <c:pt idx="985">
                  <c:v>115.83561181676032</c:v>
                </c:pt>
                <c:pt idx="986">
                  <c:v>115.83581493862802</c:v>
                </c:pt>
                <c:pt idx="987">
                  <c:v>115.8360180569841</c:v>
                </c:pt>
                <c:pt idx="988">
                  <c:v>115.83622117182863</c:v>
                </c:pt>
                <c:pt idx="989">
                  <c:v>115.83642428316159</c:v>
                </c:pt>
                <c:pt idx="990">
                  <c:v>115.83662739098303</c:v>
                </c:pt>
                <c:pt idx="991">
                  <c:v>115.836830495293</c:v>
                </c:pt>
                <c:pt idx="992">
                  <c:v>115.8370335960915</c:v>
                </c:pt>
                <c:pt idx="993">
                  <c:v>115.83723669337859</c:v>
                </c:pt>
                <c:pt idx="994">
                  <c:v>115.83743978715427</c:v>
                </c:pt>
                <c:pt idx="995">
                  <c:v>115.83764287741859</c:v>
                </c:pt>
                <c:pt idx="996">
                  <c:v>115.83784596417159</c:v>
                </c:pt>
                <c:pt idx="997">
                  <c:v>115.83804904741329</c:v>
                </c:pt>
                <c:pt idx="998">
                  <c:v>115.83825212714373</c:v>
                </c:pt>
                <c:pt idx="999">
                  <c:v>115.83845520336294</c:v>
                </c:pt>
                <c:pt idx="1000">
                  <c:v>115.83865827607094</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Calculs!$AG$4:$AG$1004</c:f>
              <c:numCache>
                <c:formatCode>0.00</c:formatCode>
                <c:ptCount val="1001"/>
                <c:pt idx="0">
                  <c:v>0</c:v>
                </c:pt>
                <c:pt idx="1">
                  <c:v>0.16350270695707181</c:v>
                </c:pt>
                <c:pt idx="2">
                  <c:v>19.816796385366537</c:v>
                </c:pt>
                <c:pt idx="3">
                  <c:v>39.4807326212063</c:v>
                </c:pt>
                <c:pt idx="4">
                  <c:v>59.161021350429017</c:v>
                </c:pt>
                <c:pt idx="5">
                  <c:v>78.863270270530819</c:v>
                </c:pt>
                <c:pt idx="6">
                  <c:v>88.6302989079215</c:v>
                </c:pt>
                <c:pt idx="7">
                  <c:v>88.443741318605589</c:v>
                </c:pt>
                <c:pt idx="8">
                  <c:v>88.256089080653979</c:v>
                </c:pt>
                <c:pt idx="9">
                  <c:v>88.067346371241015</c:v>
                </c:pt>
                <c:pt idx="10">
                  <c:v>87.877517415998</c:v>
                </c:pt>
                <c:pt idx="11">
                  <c:v>87.686606488619958</c:v>
                </c:pt>
                <c:pt idx="12">
                  <c:v>87.494617910467781</c:v>
                </c:pt>
                <c:pt idx="13">
                  <c:v>87.301556050165303</c:v>
                </c:pt>
                <c:pt idx="14">
                  <c:v>87.107425323191819</c:v>
                </c:pt>
                <c:pt idx="15">
                  <c:v>86.912230191469689</c:v>
                </c:pt>
                <c:pt idx="16">
                  <c:v>86.715975162947529</c:v>
                </c:pt>
                <c:pt idx="17">
                  <c:v>86.518664791178679</c:v>
                </c:pt>
                <c:pt idx="18">
                  <c:v>86.320303674895314</c:v>
                </c:pt>
                <c:pt idx="19">
                  <c:v>86.120896457577913</c:v>
                </c:pt>
                <c:pt idx="20">
                  <c:v>85.920447827020723</c:v>
                </c:pt>
                <c:pt idx="21">
                  <c:v>85.718962514892752</c:v>
                </c:pt>
                <c:pt idx="22">
                  <c:v>85.516445296294364</c:v>
                </c:pt>
                <c:pt idx="23">
                  <c:v>85.31290098931035</c:v>
                </c:pt>
                <c:pt idx="24">
                  <c:v>85.108334454558189</c:v>
                </c:pt>
                <c:pt idx="25">
                  <c:v>84.902750594732993</c:v>
                </c:pt>
                <c:pt idx="26">
                  <c:v>84.696154354148234</c:v>
                </c:pt>
                <c:pt idx="27">
                  <c:v>84.48855071827262</c:v>
                </c:pt>
                <c:pt idx="28">
                  <c:v>84.279944713263319</c:v>
                </c:pt>
                <c:pt idx="29">
                  <c:v>84.070341405495682</c:v>
                </c:pt>
                <c:pt idx="30">
                  <c:v>83.859745901089013</c:v>
                </c:pt>
                <c:pt idx="31">
                  <c:v>83.648163345429225</c:v>
                </c:pt>
                <c:pt idx="32">
                  <c:v>83.435598922687632</c:v>
                </c:pt>
                <c:pt idx="33">
                  <c:v>83.222057855336928</c:v>
                </c:pt>
                <c:pt idx="34">
                  <c:v>83.007545403663414</c:v>
                </c:pt>
                <c:pt idx="35">
                  <c:v>82.792066865276382</c:v>
                </c:pt>
                <c:pt idx="36">
                  <c:v>82.576660585057141</c:v>
                </c:pt>
                <c:pt idx="37">
                  <c:v>82.360291131793332</c:v>
                </c:pt>
                <c:pt idx="38">
                  <c:v>82.142949305482162</c:v>
                </c:pt>
                <c:pt idx="39">
                  <c:v>81.924641663033299</c:v>
                </c:pt>
                <c:pt idx="40">
                  <c:v>81.705374709338614</c:v>
                </c:pt>
                <c:pt idx="41">
                  <c:v>81.485154905633891</c:v>
                </c:pt>
                <c:pt idx="42">
                  <c:v>81.263988676745413</c:v>
                </c:pt>
                <c:pt idx="43">
                  <c:v>81.041882417385992</c:v>
                </c:pt>
                <c:pt idx="44">
                  <c:v>80.818842497636638</c:v>
                </c:pt>
                <c:pt idx="45">
                  <c:v>80.594875267728725</c:v>
                </c:pt>
                <c:pt idx="46">
                  <c:v>80.36998706222154</c:v>
                </c:pt>
                <c:pt idx="47">
                  <c:v>80.144184203656835</c:v>
                </c:pt>
                <c:pt idx="48">
                  <c:v>79.917473005758197</c:v>
                </c:pt>
                <c:pt idx="49">
                  <c:v>79.689859776233547</c:v>
                </c:pt>
                <c:pt idx="50">
                  <c:v>79.461350819230248</c:v>
                </c:pt>
                <c:pt idx="51">
                  <c:v>79.284380509412287</c:v>
                </c:pt>
                <c:pt idx="52">
                  <c:v>79.159026820196317</c:v>
                </c:pt>
                <c:pt idx="53">
                  <c:v>79.032890512602876</c:v>
                </c:pt>
                <c:pt idx="54">
                  <c:v>78.905974800060804</c:v>
                </c:pt>
                <c:pt idx="55">
                  <c:v>78.778282904714715</c:v>
                </c:pt>
                <c:pt idx="56">
                  <c:v>78.6498180586632</c:v>
                </c:pt>
                <c:pt idx="57">
                  <c:v>78.520583505066114</c:v>
                </c:pt>
                <c:pt idx="58">
                  <c:v>78.390582499134936</c:v>
                </c:pt>
                <c:pt idx="59">
                  <c:v>78.259818309016808</c:v>
                </c:pt>
                <c:pt idx="60">
                  <c:v>78.128294216584109</c:v>
                </c:pt>
                <c:pt idx="61">
                  <c:v>77.996013518137374</c:v>
                </c:pt>
                <c:pt idx="62">
                  <c:v>77.862979525030909</c:v>
                </c:pt>
                <c:pt idx="63">
                  <c:v>77.729195564227481</c:v>
                </c:pt>
                <c:pt idx="64">
                  <c:v>77.594664978788813</c:v>
                </c:pt>
                <c:pt idx="65">
                  <c:v>77.45939112830807</c:v>
                </c:pt>
                <c:pt idx="66">
                  <c:v>77.323377389288623</c:v>
                </c:pt>
                <c:pt idx="67">
                  <c:v>77.18662715547454</c:v>
                </c:pt>
                <c:pt idx="68">
                  <c:v>77.049143838136487</c:v>
                </c:pt>
                <c:pt idx="69">
                  <c:v>76.910930866316846</c:v>
                </c:pt>
                <c:pt idx="70">
                  <c:v>76.771991687037342</c:v>
                </c:pt>
                <c:pt idx="71">
                  <c:v>76.632329765472448</c:v>
                </c:pt>
                <c:pt idx="72">
                  <c:v>76.491948585091109</c:v>
                </c:pt>
                <c:pt idx="73">
                  <c:v>76.350851647769005</c:v>
                </c:pt>
                <c:pt idx="74">
                  <c:v>76.209042473874405</c:v>
                </c:pt>
                <c:pt idx="75">
                  <c:v>76.06652460232857</c:v>
                </c:pt>
                <c:pt idx="76">
                  <c:v>75.92330159064349</c:v>
                </c:pt>
                <c:pt idx="77">
                  <c:v>75.779377014938078</c:v>
                </c:pt>
                <c:pt idx="78">
                  <c:v>75.634754469934677</c:v>
                </c:pt>
                <c:pt idx="79">
                  <c:v>75.489437568936964</c:v>
                </c:pt>
                <c:pt idx="80">
                  <c:v>75.343429943790994</c:v>
                </c:pt>
                <c:pt idx="81">
                  <c:v>75.196735244830066</c:v>
                </c:pt>
                <c:pt idx="82">
                  <c:v>75.049357140804858</c:v>
                </c:pt>
                <c:pt idx="83">
                  <c:v>74.901299318799744</c:v>
                </c:pt>
                <c:pt idx="84">
                  <c:v>74.752565484135971</c:v>
                </c:pt>
                <c:pt idx="85">
                  <c:v>74.603159360262964</c:v>
                </c:pt>
                <c:pt idx="86">
                  <c:v>74.453084688638214</c:v>
                </c:pt>
                <c:pt idx="87">
                  <c:v>74.302345228596465</c:v>
                </c:pt>
                <c:pt idx="88">
                  <c:v>74.150944757209132</c:v>
                </c:pt>
                <c:pt idx="89">
                  <c:v>73.998887069134341</c:v>
                </c:pt>
                <c:pt idx="90">
                  <c:v>73.846175976458099</c:v>
                </c:pt>
                <c:pt idx="91">
                  <c:v>73.6928153085275</c:v>
                </c:pt>
                <c:pt idx="92">
                  <c:v>73.538808911775931</c:v>
                </c:pt>
                <c:pt idx="93">
                  <c:v>73.384160649541229</c:v>
                </c:pt>
                <c:pt idx="94">
                  <c:v>73.228874401876908</c:v>
                </c:pt>
                <c:pt idx="95">
                  <c:v>73.072954065356896</c:v>
                </c:pt>
                <c:pt idx="96">
                  <c:v>72.916403552874471</c:v>
                </c:pt>
                <c:pt idx="97">
                  <c:v>72.759226793435076</c:v>
                </c:pt>
                <c:pt idx="98">
                  <c:v>72.601427731944113</c:v>
                </c:pt>
                <c:pt idx="99">
                  <c:v>72.443010328989601</c:v>
                </c:pt>
                <c:pt idx="100">
                  <c:v>72.283978560619829</c:v>
                </c:pt>
                <c:pt idx="101">
                  <c:v>72.100164445500866</c:v>
                </c:pt>
                <c:pt idx="102">
                  <c:v>71.891551484734208</c:v>
                </c:pt>
                <c:pt idx="103">
                  <c:v>71.682316614205746</c:v>
                </c:pt>
                <c:pt idx="104">
                  <c:v>71.472465211599825</c:v>
                </c:pt>
                <c:pt idx="105">
                  <c:v>71.262002665061829</c:v>
                </c:pt>
                <c:pt idx="106">
                  <c:v>71.05093437284026</c:v>
                </c:pt>
                <c:pt idx="107">
                  <c:v>70.839265742925662</c:v>
                </c:pt>
                <c:pt idx="108">
                  <c:v>70.627002192687527</c:v>
                </c:pt>
                <c:pt idx="109">
                  <c:v>70.414149148508926</c:v>
                </c:pt>
                <c:pt idx="110">
                  <c:v>70.200712045419053</c:v>
                </c:pt>
                <c:pt idx="111">
                  <c:v>69.986696326724115</c:v>
                </c:pt>
                <c:pt idx="112">
                  <c:v>69.772107443636514</c:v>
                </c:pt>
                <c:pt idx="113">
                  <c:v>69.556950854902695</c:v>
                </c:pt>
                <c:pt idx="114">
                  <c:v>69.341232026429665</c:v>
                </c:pt>
                <c:pt idx="115">
                  <c:v>69.124956430910458</c:v>
                </c:pt>
                <c:pt idx="116">
                  <c:v>68.908129547448524</c:v>
                </c:pt>
                <c:pt idx="117">
                  <c:v>68.690756861181541</c:v>
                </c:pt>
                <c:pt idx="118">
                  <c:v>68.472843862904227</c:v>
                </c:pt>
                <c:pt idx="119">
                  <c:v>68.254396048691007</c:v>
                </c:pt>
                <c:pt idx="120">
                  <c:v>68.035418919517866</c:v>
                </c:pt>
                <c:pt idx="121">
                  <c:v>67.81591798088435</c:v>
                </c:pt>
                <c:pt idx="122">
                  <c:v>67.595898742434912</c:v>
                </c:pt>
                <c:pt idx="123">
                  <c:v>67.37536671758069</c:v>
                </c:pt>
                <c:pt idx="124">
                  <c:v>67.154327423120932</c:v>
                </c:pt>
                <c:pt idx="125">
                  <c:v>66.932786378864961</c:v>
                </c:pt>
                <c:pt idx="126">
                  <c:v>66.710749107254003</c:v>
                </c:pt>
                <c:pt idx="127">
                  <c:v>66.488221132983824</c:v>
                </c:pt>
                <c:pt idx="128">
                  <c:v>66.265207982627345</c:v>
                </c:pt>
                <c:pt idx="129">
                  <c:v>66.041715184258237</c:v>
                </c:pt>
                <c:pt idx="130">
                  <c:v>65.817748267074961</c:v>
                </c:pt>
                <c:pt idx="131">
                  <c:v>65.593312761025388</c:v>
                </c:pt>
                <c:pt idx="132">
                  <c:v>65.368414196432653</c:v>
                </c:pt>
                <c:pt idx="133">
                  <c:v>65.143058103621428</c:v>
                </c:pt>
                <c:pt idx="134">
                  <c:v>64.91725001254548</c:v>
                </c:pt>
                <c:pt idx="135">
                  <c:v>64.69099545241609</c:v>
                </c:pt>
                <c:pt idx="136">
                  <c:v>64.464299951331753</c:v>
                </c:pt>
                <c:pt idx="137">
                  <c:v>64.237169035908991</c:v>
                </c:pt>
                <c:pt idx="138">
                  <c:v>64.009608230914338</c:v>
                </c:pt>
                <c:pt idx="139">
                  <c:v>63.781623058897821</c:v>
                </c:pt>
                <c:pt idx="140">
                  <c:v>63.553219039827695</c:v>
                </c:pt>
                <c:pt idx="141">
                  <c:v>63.324401690726717</c:v>
                </c:pt>
                <c:pt idx="142">
                  <c:v>63.095176525309931</c:v>
                </c:pt>
                <c:pt idx="143">
                  <c:v>62.865549053624001</c:v>
                </c:pt>
                <c:pt idx="144">
                  <c:v>62.635524781688169</c:v>
                </c:pt>
                <c:pt idx="145">
                  <c:v>62.405109211136924</c:v>
                </c:pt>
                <c:pt idx="146">
                  <c:v>62.174307838864522</c:v>
                </c:pt>
                <c:pt idx="147">
                  <c:v>61.94312615667107</c:v>
                </c:pt>
                <c:pt idx="148">
                  <c:v>61.711569650910803</c:v>
                </c:pt>
                <c:pt idx="149">
                  <c:v>61.479643802141879</c:v>
                </c:pt>
                <c:pt idx="150">
                  <c:v>61.247354084778401</c:v>
                </c:pt>
                <c:pt idx="151">
                  <c:v>61.022928396922453</c:v>
                </c:pt>
                <c:pt idx="152">
                  <c:v>60.806374695876315</c:v>
                </c:pt>
                <c:pt idx="153">
                  <c:v>60.589471866385935</c:v>
                </c:pt>
                <c:pt idx="154">
                  <c:v>60.372224939259958</c:v>
                </c:pt>
                <c:pt idx="155">
                  <c:v>60.154638939890432</c:v>
                </c:pt>
                <c:pt idx="156">
                  <c:v>59.936718887945702</c:v>
                </c:pt>
                <c:pt idx="157">
                  <c:v>59.718469797064884</c:v>
                </c:pt>
                <c:pt idx="158">
                  <c:v>59.499896674554321</c:v>
                </c:pt>
                <c:pt idx="159">
                  <c:v>59.281004521085933</c:v>
                </c:pt>
                <c:pt idx="160">
                  <c:v>59.061798330397508</c:v>
                </c:pt>
                <c:pt idx="161">
                  <c:v>58.842283088994947</c:v>
                </c:pt>
                <c:pt idx="162">
                  <c:v>58.622463775856282</c:v>
                </c:pt>
                <c:pt idx="163">
                  <c:v>58.402345362138227</c:v>
                </c:pt>
                <c:pt idx="164">
                  <c:v>58.181932810884256</c:v>
                </c:pt>
                <c:pt idx="165">
                  <c:v>57.961231076734983</c:v>
                </c:pt>
                <c:pt idx="166">
                  <c:v>57.740245105640859</c:v>
                </c:pt>
                <c:pt idx="167">
                  <c:v>57.518979834576683</c:v>
                </c:pt>
                <c:pt idx="168">
                  <c:v>57.297440191258438</c:v>
                </c:pt>
                <c:pt idx="169">
                  <c:v>57.075631093862441</c:v>
                </c:pt>
                <c:pt idx="170">
                  <c:v>56.853557450746521</c:v>
                </c:pt>
                <c:pt idx="171">
                  <c:v>56.631224160173645</c:v>
                </c:pt>
                <c:pt idx="172">
                  <c:v>56.408636110037627</c:v>
                </c:pt>
                <c:pt idx="173">
                  <c:v>56.185798177591415</c:v>
                </c:pt>
                <c:pt idx="174">
                  <c:v>55.962715229177427</c:v>
                </c:pt>
                <c:pt idx="175">
                  <c:v>55.739392119960449</c:v>
                </c:pt>
                <c:pt idx="176">
                  <c:v>55.515833693662785</c:v>
                </c:pt>
                <c:pt idx="177">
                  <c:v>55.292044782301964</c:v>
                </c:pt>
                <c:pt idx="178">
                  <c:v>55.068030205930619</c:v>
                </c:pt>
                <c:pt idx="179">
                  <c:v>54.843794772379077</c:v>
                </c:pt>
                <c:pt idx="180">
                  <c:v>54.619343277000283</c:v>
                </c:pt>
                <c:pt idx="181">
                  <c:v>54.394680502417096</c:v>
                </c:pt>
                <c:pt idx="182">
                  <c:v>54.169811218272386</c:v>
                </c:pt>
                <c:pt idx="183">
                  <c:v>53.944740180981334</c:v>
                </c:pt>
                <c:pt idx="184">
                  <c:v>53.719472133486462</c:v>
                </c:pt>
                <c:pt idx="185">
                  <c:v>53.494011805015127</c:v>
                </c:pt>
                <c:pt idx="186">
                  <c:v>53.268363910839589</c:v>
                </c:pt>
                <c:pt idx="187">
                  <c:v>53.042533152039738</c:v>
                </c:pt>
                <c:pt idx="188">
                  <c:v>52.816524215268295</c:v>
                </c:pt>
                <c:pt idx="189">
                  <c:v>52.590341772518698</c:v>
                </c:pt>
                <c:pt idx="190">
                  <c:v>52.363990480895701</c:v>
                </c:pt>
                <c:pt idx="191">
                  <c:v>52.137474982388312</c:v>
                </c:pt>
                <c:pt idx="192">
                  <c:v>51.91079990364576</c:v>
                </c:pt>
                <c:pt idx="193">
                  <c:v>51.683969855755869</c:v>
                </c:pt>
                <c:pt idx="194">
                  <c:v>51.456989434026106</c:v>
                </c:pt>
                <c:pt idx="195">
                  <c:v>51.22986321776753</c:v>
                </c:pt>
                <c:pt idx="196">
                  <c:v>51.00259577008115</c:v>
                </c:pt>
                <c:pt idx="197">
                  <c:v>50.775191637647133</c:v>
                </c:pt>
                <c:pt idx="198">
                  <c:v>50.547655350516692</c:v>
                </c:pt>
                <c:pt idx="199">
                  <c:v>50.319991421906792</c:v>
                </c:pt>
                <c:pt idx="200">
                  <c:v>50.092204347997324</c:v>
                </c:pt>
                <c:pt idx="201">
                  <c:v>49.864298607731293</c:v>
                </c:pt>
                <c:pt idx="202">
                  <c:v>49.636278662617542</c:v>
                </c:pt>
                <c:pt idx="203">
                  <c:v>49.408148956536401</c:v>
                </c:pt>
                <c:pt idx="204">
                  <c:v>49.179913915547829</c:v>
                </c:pt>
                <c:pt idx="205">
                  <c:v>48.951577947702589</c:v>
                </c:pt>
                <c:pt idx="206">
                  <c:v>48.72314544285598</c:v>
                </c:pt>
                <c:pt idx="207">
                  <c:v>48.494620772484389</c:v>
                </c:pt>
                <c:pt idx="208">
                  <c:v>48.266008289504683</c:v>
                </c:pt>
                <c:pt idx="209">
                  <c:v>48.03731232809622</c:v>
                </c:pt>
                <c:pt idx="210">
                  <c:v>47.808537203525823</c:v>
                </c:pt>
                <c:pt idx="211">
                  <c:v>47.579687211975234</c:v>
                </c:pt>
                <c:pt idx="212">
                  <c:v>47.35076663037168</c:v>
                </c:pt>
                <c:pt idx="213">
                  <c:v>47.121779716221042</c:v>
                </c:pt>
                <c:pt idx="214">
                  <c:v>46.892730707443654</c:v>
                </c:pt>
                <c:pt idx="215">
                  <c:v>46.663623822213189</c:v>
                </c:pt>
                <c:pt idx="216">
                  <c:v>46.434463258798047</c:v>
                </c:pt>
                <c:pt idx="217">
                  <c:v>46.20525319540566</c:v>
                </c:pt>
                <c:pt idx="218">
                  <c:v>45.97599779002956</c:v>
                </c:pt>
                <c:pt idx="219">
                  <c:v>45.746701180299056</c:v>
                </c:pt>
                <c:pt idx="220">
                  <c:v>45.517367483331988</c:v>
                </c:pt>
                <c:pt idx="221">
                  <c:v>45.288000795589824</c:v>
                </c:pt>
                <c:pt idx="222">
                  <c:v>45.058605192735982</c:v>
                </c:pt>
                <c:pt idx="223">
                  <c:v>44.829184729496482</c:v>
                </c:pt>
                <c:pt idx="224">
                  <c:v>44.599743439523621</c:v>
                </c:pt>
                <c:pt idx="225">
                  <c:v>44.370285335262309</c:v>
                </c:pt>
                <c:pt idx="226">
                  <c:v>44.140814407819107</c:v>
                </c:pt>
                <c:pt idx="227">
                  <c:v>43.911334626834105</c:v>
                </c:pt>
                <c:pt idx="228">
                  <c:v>43.681849940355377</c:v>
                </c:pt>
                <c:pt idx="229">
                  <c:v>43.452364274716295</c:v>
                </c:pt>
                <c:pt idx="230">
                  <c:v>43.222881534415556</c:v>
                </c:pt>
                <c:pt idx="231">
                  <c:v>42.99340560199974</c:v>
                </c:pt>
                <c:pt idx="232">
                  <c:v>42.76394033794891</c:v>
                </c:pt>
                <c:pt idx="233">
                  <c:v>42.534489580564482</c:v>
                </c:pt>
                <c:pt idx="234">
                  <c:v>42.305057145860175</c:v>
                </c:pt>
                <c:pt idx="235">
                  <c:v>42.075646827455373</c:v>
                </c:pt>
                <c:pt idx="236">
                  <c:v>41.846262396471253</c:v>
                </c:pt>
                <c:pt idx="237">
                  <c:v>41.616907601429688</c:v>
                </c:pt>
                <c:pt idx="238">
                  <c:v>41.387586168154499</c:v>
                </c:pt>
                <c:pt idx="239">
                  <c:v>41.158301799675648</c:v>
                </c:pt>
                <c:pt idx="240">
                  <c:v>40.929058176136024</c:v>
                </c:pt>
                <c:pt idx="241">
                  <c:v>40.699858954700574</c:v>
                </c:pt>
                <c:pt idx="242">
                  <c:v>40.470707769468447</c:v>
                </c:pt>
                <c:pt idx="243">
                  <c:v>40.241608231387445</c:v>
                </c:pt>
                <c:pt idx="244">
                  <c:v>40.012563928171133</c:v>
                </c:pt>
                <c:pt idx="245">
                  <c:v>39.783578424218618</c:v>
                </c:pt>
                <c:pt idx="246">
                  <c:v>39.554655260536762</c:v>
                </c:pt>
                <c:pt idx="247">
                  <c:v>39.325797954665077</c:v>
                </c:pt>
                <c:pt idx="248">
                  <c:v>39.097010000602971</c:v>
                </c:pt>
                <c:pt idx="249">
                  <c:v>38.86829486873981</c:v>
                </c:pt>
                <c:pt idx="250">
                  <c:v>38.639656005787195</c:v>
                </c:pt>
                <c:pt idx="251">
                  <c:v>38.375665966078643</c:v>
                </c:pt>
                <c:pt idx="252">
                  <c:v>38.07634983743506</c:v>
                </c:pt>
                <c:pt idx="253">
                  <c:v>37.777186462110251</c:v>
                </c:pt>
                <c:pt idx="254">
                  <c:v>37.478180459297427</c:v>
                </c:pt>
                <c:pt idx="255">
                  <c:v>37.179336408397816</c:v>
                </c:pt>
                <c:pt idx="256">
                  <c:v>36.880658848964373</c:v>
                </c:pt>
                <c:pt idx="257">
                  <c:v>36.582152280649886</c:v>
                </c:pt>
                <c:pt idx="258">
                  <c:v>36.283821163159303</c:v>
                </c:pt>
                <c:pt idx="259">
                  <c:v>35.98566991620639</c:v>
                </c:pt>
                <c:pt idx="260">
                  <c:v>35.687702919474631</c:v>
                </c:pt>
                <c:pt idx="261">
                  <c:v>35.389924512582247</c:v>
                </c:pt>
                <c:pt idx="262">
                  <c:v>35.092338995051506</c:v>
                </c:pt>
                <c:pt idx="263">
                  <c:v>34.79495062628196</c:v>
                </c:pt>
                <c:pt idx="264">
                  <c:v>34.497763625528009</c:v>
                </c:pt>
                <c:pt idx="265">
                  <c:v>34.200782171880284</c:v>
                </c:pt>
                <c:pt idx="266">
                  <c:v>33.90401040425121</c:v>
                </c:pt>
                <c:pt idx="267">
                  <c:v>33.607452421364485</c:v>
                </c:pt>
                <c:pt idx="268">
                  <c:v>33.31111228174845</c:v>
                </c:pt>
                <c:pt idx="269">
                  <c:v>33.014994003733442</c:v>
                </c:pt>
                <c:pt idx="270">
                  <c:v>32.719101565452902</c:v>
                </c:pt>
                <c:pt idx="271">
                  <c:v>32.423438904848425</c:v>
                </c:pt>
                <c:pt idx="272">
                  <c:v>32.12800991967849</c:v>
                </c:pt>
                <c:pt idx="273">
                  <c:v>31.832818467531013</c:v>
                </c:pt>
                <c:pt idx="274">
                  <c:v>31.5378683658395</c:v>
                </c:pt>
                <c:pt idx="275">
                  <c:v>31.243163391902939</c:v>
                </c:pt>
                <c:pt idx="276">
                  <c:v>30.948707282909396</c:v>
                </c:pt>
                <c:pt idx="277">
                  <c:v>30.654503735962948</c:v>
                </c:pt>
                <c:pt idx="278">
                  <c:v>30.360556408114348</c:v>
                </c:pt>
                <c:pt idx="279">
                  <c:v>30.066868916395222</c:v>
                </c:pt>
                <c:pt idx="280">
                  <c:v>29.773444837855614</c:v>
                </c:pt>
                <c:pt idx="281">
                  <c:v>29.480287709604927</c:v>
                </c:pt>
                <c:pt idx="282">
                  <c:v>29.187401028856435</c:v>
                </c:pt>
                <c:pt idx="283">
                  <c:v>28.89478825297487</c:v>
                </c:pt>
                <c:pt idx="284">
                  <c:v>28.602452799527569</c:v>
                </c:pt>
                <c:pt idx="285">
                  <c:v>28.31039804633869</c:v>
                </c:pt>
                <c:pt idx="286">
                  <c:v>28.018627331546686</c:v>
                </c:pt>
                <c:pt idx="287">
                  <c:v>27.727143953665049</c:v>
                </c:pt>
                <c:pt idx="288">
                  <c:v>27.435951171645989</c:v>
                </c:pt>
                <c:pt idx="289">
                  <c:v>27.145052204947479</c:v>
                </c:pt>
                <c:pt idx="290">
                  <c:v>26.85445023360311</c:v>
                </c:pt>
                <c:pt idx="291">
                  <c:v>26.564148398295028</c:v>
                </c:pt>
                <c:pt idx="292">
                  <c:v>26.274149800429875</c:v>
                </c:pt>
                <c:pt idx="293">
                  <c:v>25.984457502217616</c:v>
                </c:pt>
                <c:pt idx="294">
                  <c:v>25.695074526753359</c:v>
                </c:pt>
                <c:pt idx="295">
                  <c:v>25.406003858101773</c:v>
                </c:pt>
                <c:pt idx="296">
                  <c:v>25.11724844138454</c:v>
                </c:pt>
                <c:pt idx="297">
                  <c:v>24.828811182870439</c:v>
                </c:pt>
                <c:pt idx="298">
                  <c:v>24.152075147616927</c:v>
                </c:pt>
                <c:pt idx="299">
                  <c:v>23.087447004863193</c:v>
                </c:pt>
                <c:pt idx="300">
                  <c:v>22.024161995266269</c:v>
                </c:pt>
                <c:pt idx="301">
                  <c:v>20.962241965319954</c:v>
                </c:pt>
                <c:pt idx="302">
                  <c:v>19.901708299991569</c:v>
                </c:pt>
                <c:pt idx="303">
                  <c:v>18.8425819239025</c:v>
                </c:pt>
                <c:pt idx="304">
                  <c:v>17.78488330258519</c:v>
                </c:pt>
                <c:pt idx="305">
                  <c:v>16.728632443814838</c:v>
                </c:pt>
                <c:pt idx="306">
                  <c:v>15.673848899014295</c:v>
                </c:pt>
                <c:pt idx="307">
                  <c:v>14.620551764730429</c:v>
                </c:pt>
                <c:pt idx="308">
                  <c:v>13.568759684180202</c:v>
                </c:pt>
                <c:pt idx="309">
                  <c:v>12.518490848865033</c:v>
                </c:pt>
                <c:pt idx="310">
                  <c:v>11.46976300025157</c:v>
                </c:pt>
                <c:pt idx="311">
                  <c:v>10.422593431517406</c:v>
                </c:pt>
                <c:pt idx="312">
                  <c:v>9.3769989893598975</c:v>
                </c:pt>
                <c:pt idx="313">
                  <c:v>8.3329960758665891</c:v>
                </c:pt>
                <c:pt idx="314">
                  <c:v>7.2906006504455405</c:v>
                </c:pt>
                <c:pt idx="315">
                  <c:v>6.2498282318140301</c:v>
                </c:pt>
                <c:pt idx="316">
                  <c:v>5.2106939000436547</c:v>
                </c:pt>
                <c:pt idx="317">
                  <c:v>4.1732122986607862</c:v>
                </c:pt>
                <c:pt idx="318">
                  <c:v>3.1373976368002268</c:v>
                </c:pt>
                <c:pt idx="319">
                  <c:v>2.1032636914106586</c:v>
                </c:pt>
                <c:pt idx="320">
                  <c:v>1.0708238095104043</c:v>
                </c:pt>
                <c:pt idx="321">
                  <c:v>0.19459643708531615</c:v>
                </c:pt>
                <c:pt idx="322">
                  <c:v>-0.52564615098430956</c:v>
                </c:pt>
                <c:pt idx="323">
                  <c:v>-1.2446829044187702</c:v>
                </c:pt>
                <c:pt idx="324">
                  <c:v>-1.9625088798282837</c:v>
                </c:pt>
                <c:pt idx="325">
                  <c:v>-2.679119336659018</c:v>
                </c:pt>
                <c:pt idx="326">
                  <c:v>-3.3945097358635969</c:v>
                </c:pt>
                <c:pt idx="327">
                  <c:v>-4.1086757385606081</c:v>
                </c:pt>
                <c:pt idx="328">
                  <c:v>-4.8216132046839446</c:v>
                </c:pt>
                <c:pt idx="329">
                  <c:v>-5.5333181916221994</c:v>
                </c:pt>
                <c:pt idx="330">
                  <c:v>-6.2437869528489438</c:v>
                </c:pt>
                <c:pt idx="331">
                  <c:v>-6.9530159365440012</c:v>
                </c:pt>
                <c:pt idx="332">
                  <c:v>-7.6610017842064959</c:v>
                </c:pt>
                <c:pt idx="333">
                  <c:v>-8.3677413292600953</c:v>
                </c:pt>
                <c:pt idx="334">
                  <c:v>-9.0732315956508494</c:v>
                </c:pt>
                <c:pt idx="335">
                  <c:v>-9.7774697964381474</c:v>
                </c:pt>
                <c:pt idx="336">
                  <c:v>-10.480453332379316</c:v>
                </c:pt>
                <c:pt idx="337">
                  <c:v>-11.182179790508151</c:v>
                </c:pt>
                <c:pt idx="338">
                  <c:v>-11.882646942708114</c:v>
                </c:pt>
                <c:pt idx="339">
                  <c:v>-12.58185274428029</c:v>
                </c:pt>
                <c:pt idx="340">
                  <c:v>-13.279795332506964</c:v>
                </c:pt>
                <c:pt idx="341">
                  <c:v>-13.976473025210783</c:v>
                </c:pt>
                <c:pt idx="342">
                  <c:v>-14.671884319310413</c:v>
                </c:pt>
                <c:pt idx="343">
                  <c:v>-15.366027889372772</c:v>
                </c:pt>
                <c:pt idx="344">
                  <c:v>-16.058902586162343</c:v>
                </c:pt>
                <c:pt idx="345">
                  <c:v>-16.750507435188119</c:v>
                </c:pt>
                <c:pt idx="346">
                  <c:v>-17.440841635248386</c:v>
                </c:pt>
                <c:pt idx="347">
                  <c:v>-18.129904556973955</c:v>
                </c:pt>
                <c:pt idx="348">
                  <c:v>-18.801036344201805</c:v>
                </c:pt>
                <c:pt idx="349">
                  <c:v>-19.454268396425512</c:v>
                </c:pt>
                <c:pt idx="350">
                  <c:v>-20.106293071787896</c:v>
                </c:pt>
                <c:pt idx="351">
                  <c:v>-20.757110718366004</c:v>
                </c:pt>
                <c:pt idx="352">
                  <c:v>-21.406721831846781</c:v>
                </c:pt>
                <c:pt idx="353">
                  <c:v>-22.0551270542067</c:v>
                </c:pt>
                <c:pt idx="354">
                  <c:v>-22.702327172392746</c:v>
                </c:pt>
                <c:pt idx="355">
                  <c:v>-23.348323117005464</c:v>
                </c:pt>
                <c:pt idx="356">
                  <c:v>-23.993115960984127</c:v>
                </c:pt>
                <c:pt idx="357">
                  <c:v>-24.636706918294244</c:v>
                </c:pt>
                <c:pt idx="358">
                  <c:v>-25.279097342618069</c:v>
                </c:pt>
                <c:pt idx="359">
                  <c:v>-25.920288726047836</c:v>
                </c:pt>
                <c:pt idx="360">
                  <c:v>-26.213822715020022</c:v>
                </c:pt>
                <c:pt idx="361">
                  <c:v>-26.160399368186837</c:v>
                </c:pt>
                <c:pt idx="362">
                  <c:v>-26.107175146517672</c:v>
                </c:pt>
                <c:pt idx="363">
                  <c:v>-26.054149059696485</c:v>
                </c:pt>
                <c:pt idx="364">
                  <c:v>-26.001320123572768</c:v>
                </c:pt>
                <c:pt idx="365">
                  <c:v>-25.948687360115038</c:v>
                </c:pt>
                <c:pt idx="366">
                  <c:v>-25.896249797364877</c:v>
                </c:pt>
                <c:pt idx="367">
                  <c:v>-25.844006469391314</c:v>
                </c:pt>
                <c:pt idx="368">
                  <c:v>-25.791956416245604</c:v>
                </c:pt>
                <c:pt idx="369">
                  <c:v>-25.740098683916408</c:v>
                </c:pt>
                <c:pt idx="370">
                  <c:v>-25.688432324285372</c:v>
                </c:pt>
                <c:pt idx="371">
                  <c:v>-25.636956395083097</c:v>
                </c:pt>
                <c:pt idx="372">
                  <c:v>-25.585669959845482</c:v>
                </c:pt>
                <c:pt idx="373">
                  <c:v>-25.534572087870423</c:v>
                </c:pt>
                <c:pt idx="374">
                  <c:v>-25.483661854174969</c:v>
                </c:pt>
                <c:pt idx="375">
                  <c:v>-25.432938339452704</c:v>
                </c:pt>
                <c:pt idx="376">
                  <c:v>-25.382400630031675</c:v>
                </c:pt>
                <c:pt idx="377">
                  <c:v>-25.33204781783256</c:v>
                </c:pt>
                <c:pt idx="378">
                  <c:v>-25.281879000327223</c:v>
                </c:pt>
                <c:pt idx="379">
                  <c:v>-25.231893280497637</c:v>
                </c:pt>
                <c:pt idx="380">
                  <c:v>-25.182089766795201</c:v>
                </c:pt>
                <c:pt idx="381">
                  <c:v>-25.132467573100289</c:v>
                </c:pt>
                <c:pt idx="382">
                  <c:v>-25.083025818682287</c:v>
                </c:pt>
                <c:pt idx="383">
                  <c:v>-25.033763628159893</c:v>
                </c:pt>
                <c:pt idx="384">
                  <c:v>-24.984680131461754</c:v>
                </c:pt>
                <c:pt idx="385">
                  <c:v>-24.935774463787492</c:v>
                </c:pt>
                <c:pt idx="386">
                  <c:v>-24.887045765568974</c:v>
                </c:pt>
                <c:pt idx="387">
                  <c:v>-24.838493182432032</c:v>
                </c:pt>
                <c:pt idx="388">
                  <c:v>-24.790115865158434</c:v>
                </c:pt>
                <c:pt idx="389">
                  <c:v>-24.741912969648126</c:v>
                </c:pt>
                <c:pt idx="390">
                  <c:v>-24.69388365688193</c:v>
                </c:pt>
                <c:pt idx="391">
                  <c:v>-24.646027092884474</c:v>
                </c:pt>
                <c:pt idx="392">
                  <c:v>-24.598342448687426</c:v>
                </c:pt>
                <c:pt idx="393">
                  <c:v>-24.55082890029308</c:v>
                </c:pt>
                <c:pt idx="394">
                  <c:v>-24.503485628638245</c:v>
                </c:pt>
                <c:pt idx="395">
                  <c:v>-24.456311819558394</c:v>
                </c:pt>
                <c:pt idx="396">
                  <c:v>-24.409306663752169</c:v>
                </c:pt>
                <c:pt idx="397">
                  <c:v>-24.362469356746189</c:v>
                </c:pt>
                <c:pt idx="398">
                  <c:v>-24.315799098860083</c:v>
                </c:pt>
                <c:pt idx="399">
                  <c:v>-24.269295095171916</c:v>
                </c:pt>
                <c:pt idx="400">
                  <c:v>-24.222956555483783</c:v>
                </c:pt>
                <c:pt idx="401">
                  <c:v>-24.176782694287848</c:v>
                </c:pt>
                <c:pt idx="402">
                  <c:v>-23.720326021191006</c:v>
                </c:pt>
                <c:pt idx="403">
                  <c:v>-23.27981153619529</c:v>
                </c:pt>
                <c:pt idx="404">
                  <c:v>-22.854502254086416</c:v>
                </c:pt>
                <c:pt idx="405">
                  <c:v>-22.443703296077814</c:v>
                </c:pt>
                <c:pt idx="406">
                  <c:v>-22.046758992219559</c:v>
                </c:pt>
                <c:pt idx="407">
                  <c:v>-21.663050212872506</c:v>
                </c:pt>
                <c:pt idx="408">
                  <c:v>-21.291991908598487</c:v>
                </c:pt>
                <c:pt idx="409">
                  <c:v>-20.933030839883884</c:v>
                </c:pt>
                <c:pt idx="410">
                  <c:v>-20.585643479952424</c:v>
                </c:pt>
                <c:pt idx="411">
                  <c:v>-20.249334075560334</c:v>
                </c:pt>
                <c:pt idx="412">
                  <c:v>-19.92363285212706</c:v>
                </c:pt>
                <c:pt idx="413">
                  <c:v>-19.608094350858696</c:v>
                </c:pt>
                <c:pt idx="414">
                  <c:v>-19.302295886686942</c:v>
                </c:pt>
                <c:pt idx="415">
                  <c:v>-19.005836116889807</c:v>
                </c:pt>
                <c:pt idx="416">
                  <c:v>-18.718333711195406</c:v>
                </c:pt>
                <c:pt idx="417">
                  <c:v>-18.43942611500897</c:v>
                </c:pt>
                <c:pt idx="418">
                  <c:v>-18.168768398156697</c:v>
                </c:pt>
                <c:pt idx="419">
                  <c:v>-17.906032182217189</c:v>
                </c:pt>
                <c:pt idx="420">
                  <c:v>-17.650904640120782</c:v>
                </c:pt>
                <c:pt idx="421">
                  <c:v>-17.403087562245869</c:v>
                </c:pt>
                <c:pt idx="422">
                  <c:v>-17.16229648373621</c:v>
                </c:pt>
                <c:pt idx="423">
                  <c:v>-16.928259868209427</c:v>
                </c:pt>
                <c:pt idx="424">
                  <c:v>-16.700718343429866</c:v>
                </c:pt>
                <c:pt idx="425">
                  <c:v>-16.479423984883017</c:v>
                </c:pt>
                <c:pt idx="426">
                  <c:v>-16.264139643517346</c:v>
                </c:pt>
                <c:pt idx="427">
                  <c:v>-16.054638314216998</c:v>
                </c:pt>
                <c:pt idx="428">
                  <c:v>-15.850702541837506</c:v>
                </c:pt>
                <c:pt idx="429">
                  <c:v>-15.652123861879796</c:v>
                </c:pt>
                <c:pt idx="430">
                  <c:v>-15.458702273097737</c:v>
                </c:pt>
                <c:pt idx="431">
                  <c:v>-15.270245739533053</c:v>
                </c:pt>
                <c:pt idx="432">
                  <c:v>-15.086569719651084</c:v>
                </c:pt>
                <c:pt idx="433">
                  <c:v>-14.907496720412805</c:v>
                </c:pt>
                <c:pt idx="434">
                  <c:v>-14.732855874264565</c:v>
                </c:pt>
                <c:pt idx="435">
                  <c:v>-14.562482537158481</c:v>
                </c:pt>
                <c:pt idx="436">
                  <c:v>-14.396217905834185</c:v>
                </c:pt>
                <c:pt idx="437">
                  <c:v>-14.233908652698329</c:v>
                </c:pt>
                <c:pt idx="438">
                  <c:v>-14.075406576732007</c:v>
                </c:pt>
                <c:pt idx="439">
                  <c:v>-13.920568268939961</c:v>
                </c:pt>
                <c:pt idx="440">
                  <c:v>-13.769254790928336</c:v>
                </c:pt>
                <c:pt idx="441">
                  <c:v>-13.621331365262117</c:v>
                </c:pt>
                <c:pt idx="442">
                  <c:v>-13.476667076308324</c:v>
                </c:pt>
                <c:pt idx="443">
                  <c:v>-13.335134580317863</c:v>
                </c:pt>
                <c:pt idx="444">
                  <c:v>-13.196609823537655</c:v>
                </c:pt>
                <c:pt idx="445">
                  <c:v>-13.060971767175841</c:v>
                </c:pt>
                <c:pt idx="446">
                  <c:v>-12.928102118066407</c:v>
                </c:pt>
                <c:pt idx="447">
                  <c:v>-12.797885063896018</c:v>
                </c:pt>
                <c:pt idx="448">
                  <c:v>-12.670207011865299</c:v>
                </c:pt>
                <c:pt idx="449">
                  <c:v>-12.544956329659117</c:v>
                </c:pt>
                <c:pt idx="450">
                  <c:v>-12.422023087596072</c:v>
                </c:pt>
                <c:pt idx="451">
                  <c:v>-12.301298800816106</c:v>
                </c:pt>
                <c:pt idx="452">
                  <c:v>-12.182676170347113</c:v>
                </c:pt>
                <c:pt idx="453">
                  <c:v>-12.066048821866721</c:v>
                </c:pt>
                <c:pt idx="454">
                  <c:v>-11.951311040943793</c:v>
                </c:pt>
                <c:pt idx="455">
                  <c:v>-11.838357503506108</c:v>
                </c:pt>
                <c:pt idx="456">
                  <c:v>-11.72708300023575</c:v>
                </c:pt>
                <c:pt idx="457">
                  <c:v>-11.617382153542389</c:v>
                </c:pt>
                <c:pt idx="458">
                  <c:v>-11.509149125707047</c:v>
                </c:pt>
                <c:pt idx="459">
                  <c:v>-11.402277316725119</c:v>
                </c:pt>
                <c:pt idx="460">
                  <c:v>-11.296659050308357</c:v>
                </c:pt>
                <c:pt idx="461">
                  <c:v>-11.192185246431261</c:v>
                </c:pt>
                <c:pt idx="462">
                  <c:v>-11.088745078729429</c:v>
                </c:pt>
                <c:pt idx="463">
                  <c:v>-10.986225614976565</c:v>
                </c:pt>
                <c:pt idx="464">
                  <c:v>-10.884511438785289</c:v>
                </c:pt>
                <c:pt idx="465">
                  <c:v>-10.78348425059653</c:v>
                </c:pt>
                <c:pt idx="466">
                  <c:v>-10.683022445946376</c:v>
                </c:pt>
                <c:pt idx="467">
                  <c:v>-10.583000668931463</c:v>
                </c:pt>
                <c:pt idx="468">
                  <c:v>-10.483289338739629</c:v>
                </c:pt>
                <c:pt idx="469">
                  <c:v>-10.383754147077685</c:v>
                </c:pt>
                <c:pt idx="470">
                  <c:v>-10.284255524321132</c:v>
                </c:pt>
                <c:pt idx="471">
                  <c:v>-10.184648072241583</c:v>
                </c:pt>
                <c:pt idx="472">
                  <c:v>-10.08477996124936</c:v>
                </c:pt>
                <c:pt idx="473">
                  <c:v>-9.9844922902371209</c:v>
                </c:pt>
                <c:pt idx="474">
                  <c:v>-9.8836184073451445</c:v>
                </c:pt>
                <c:pt idx="475">
                  <c:v>-9.7819831903145182</c:v>
                </c:pt>
                <c:pt idx="476">
                  <c:v>-9.6794022855803821</c:v>
                </c:pt>
                <c:pt idx="477">
                  <c:v>-9.5756813059202326</c:v>
                </c:pt>
                <c:pt idx="478">
                  <c:v>-9.4706149873554839</c:v>
                </c:pt>
                <c:pt idx="479">
                  <c:v>-9.3639863071611078</c:v>
                </c:pt>
                <c:pt idx="480">
                  <c:v>-9.2555655663307945</c:v>
                </c:pt>
                <c:pt idx="481">
                  <c:v>-9.1451094417477616</c:v>
                </c:pt>
                <c:pt idx="482">
                  <c:v>-9.0323600157112107</c:v>
                </c:pt>
                <c:pt idx="483">
                  <c:v>-8.9170437934649129</c:v>
                </c:pt>
                <c:pt idx="484">
                  <c:v>-8.7988707230816416</c:v>
                </c:pt>
                <c:pt idx="485">
                  <c:v>-8.677533236601203</c:v>
                </c:pt>
                <c:pt idx="486">
                  <c:v>-8.5527053368381676</c:v>
                </c:pt>
                <c:pt idx="487">
                  <c:v>-8.4240417609112832</c:v>
                </c:pt>
                <c:pt idx="488">
                  <c:v>-8.2911772594424615</c:v>
                </c:pt>
                <c:pt idx="489">
                  <c:v>-8.1537260396584408</c:v>
                </c:pt>
                <c:pt idx="490">
                  <c:v>-8.0112814314015264</c:v>
                </c:pt>
                <c:pt idx="491">
                  <c:v>-7.8634158473600717</c:v>
                </c:pt>
                <c:pt idx="492">
                  <c:v>-7.7096811226170772</c:v>
                </c:pt>
                <c:pt idx="493">
                  <c:v>-7.5496093337025423</c:v>
                </c:pt>
                <c:pt idx="494">
                  <c:v>-7.3827142133418571</c:v>
                </c:pt>
                <c:pt idx="495">
                  <c:v>-7.208493293370613</c:v>
                </c:pt>
                <c:pt idx="496">
                  <c:v>-7.026430923832665</c:v>
                </c:pt>
                <c:pt idx="497">
                  <c:v>-6.8360023296427928</c:v>
                </c:pt>
                <c:pt idx="498">
                  <c:v>-6.6366788753844181</c:v>
                </c:pt>
                <c:pt idx="499">
                  <c:v>-6.4279347112141876</c:v>
                </c:pt>
                <c:pt idx="500">
                  <c:v>-6.2092549651877151</c:v>
                </c:pt>
                <c:pt idx="501">
                  <c:v>-5.9801456257131438</c:v>
                </c:pt>
                <c:pt idx="502">
                  <c:v>-5.7401452179256474</c:v>
                </c:pt>
                <c:pt idx="503">
                  <c:v>-5.4888383150670181</c:v>
                </c:pt>
                <c:pt idx="504">
                  <c:v>-5.22587083638133</c:v>
                </c:pt>
                <c:pt idx="505">
                  <c:v>-4.9509669637746443</c:v>
                </c:pt>
                <c:pt idx="506">
                  <c:v>-4.6639473600388639</c:v>
                </c:pt>
                <c:pt idx="507">
                  <c:v>-4.3647481949401579</c:v>
                </c:pt>
                <c:pt idx="508">
                  <c:v>-4.0534402900230058</c:v>
                </c:pt>
                <c:pt idx="509">
                  <c:v>-3.7302474927652294</c:v>
                </c:pt>
                <c:pt idx="510">
                  <c:v>-3.3955632064807295</c:v>
                </c:pt>
                <c:pt idx="511">
                  <c:v>-3.0499638607838295</c:v>
                </c:pt>
                <c:pt idx="512">
                  <c:v>-2.6942180389451509</c:v>
                </c:pt>
                <c:pt idx="513">
                  <c:v>-2.3292900133314118</c:v>
                </c:pt>
                <c:pt idx="514">
                  <c:v>-1.9563366027937554</c:v>
                </c:pt>
                <c:pt idx="515">
                  <c:v>-1.5766965685379652</c:v>
                </c:pt>
                <c:pt idx="516">
                  <c:v>-1.1918722015234762</c:v>
                </c:pt>
                <c:pt idx="517">
                  <c:v>-0.80350329642599827</c:v>
                </c:pt>
                <c:pt idx="518">
                  <c:v>-0.41333430410826483</c:v>
                </c:pt>
                <c:pt idx="519">
                  <c:v>-2.3176038683657141E-2</c:v>
                </c:pt>
                <c:pt idx="520">
                  <c:v>0.36513618828613742</c:v>
                </c:pt>
                <c:pt idx="521">
                  <c:v>0.74978579415452473</c:v>
                </c:pt>
                <c:pt idx="522">
                  <c:v>1.1290171664336091</c:v>
                </c:pt>
                <c:pt idx="523">
                  <c:v>1.5011746663708982</c:v>
                </c:pt>
                <c:pt idx="524">
                  <c:v>1.8647364482092406</c:v>
                </c:pt>
                <c:pt idx="525">
                  <c:v>2.2183416214192557</c:v>
                </c:pt>
                <c:pt idx="526">
                  <c:v>2.5608098587421413</c:v>
                </c:pt>
                <c:pt idx="527">
                  <c:v>2.8911531549717493</c:v>
                </c:pt>
                <c:pt idx="528">
                  <c:v>3.2085799998238738</c:v>
                </c:pt>
                <c:pt idx="529">
                  <c:v>3.5124926883985146</c:v>
                </c:pt>
                <c:pt idx="530">
                  <c:v>3.8024788217675982</c:v>
                </c:pt>
                <c:pt idx="531">
                  <c:v>4.0782982379391601</c:v>
                </c:pt>
                <c:pt idx="532">
                  <c:v>4.339866669118126</c:v>
                </c:pt>
                <c:pt idx="533">
                  <c:v>4.5872373676758738</c:v>
                </c:pt>
                <c:pt idx="534">
                  <c:v>4.8205818104600437</c:v>
                </c:pt>
                <c:pt idx="535">
                  <c:v>5.0401704100688969</c:v>
                </c:pt>
                <c:pt idx="536">
                  <c:v>5.2463539603288147</c:v>
                </c:pt>
                <c:pt idx="537">
                  <c:v>5.4395463435727756</c:v>
                </c:pt>
                <c:pt idx="538">
                  <c:v>5.6202088449248118</c:v>
                </c:pt>
                <c:pt idx="539">
                  <c:v>5.7888362628496912</c:v>
                </c:pt>
                <c:pt idx="540">
                  <c:v>5.9459448796637897</c:v>
                </c:pt>
                <c:pt idx="541">
                  <c:v>6.0920622605381496</c:v>
                </c:pt>
                <c:pt idx="542">
                  <c:v>6.2277187821933246</c:v>
                </c:pt>
                <c:pt idx="543">
                  <c:v>6.3534407489914768</c:v>
                </c:pt>
                <c:pt idx="544">
                  <c:v>6.4697449299309406</c:v>
                </c:pt>
                <c:pt idx="545">
                  <c:v>6.577134340659966</c:v>
                </c:pt>
                <c:pt idx="546">
                  <c:v>6.6760950959997647</c:v>
                </c:pt>
                <c:pt idx="547">
                  <c:v>6.7670941671702725</c:v>
                </c:pt>
                <c:pt idx="548">
                  <c:v>6.8505778911839101</c:v>
                </c:pt>
                <c:pt idx="549">
                  <c:v>6.9269710955947437</c:v>
                </c:pt>
                <c:pt idx="550">
                  <c:v>6.9966767184110417</c:v>
                </c:pt>
                <c:pt idx="551">
                  <c:v>7.0600758194190387</c:v>
                </c:pt>
                <c:pt idx="552">
                  <c:v>7.117527894720884</c:v>
                </c:pt>
                <c:pt idx="553">
                  <c:v>7.1693714205425882</c:v>
                </c:pt>
                <c:pt idx="554">
                  <c:v>7.2159245651096837</c:v>
                </c:pt>
                <c:pt idx="555">
                  <c:v>7.2574860185583754</c:v>
                </c:pt>
                <c:pt idx="556">
                  <c:v>7.2943359004837793</c:v>
                </c:pt>
                <c:pt idx="557">
                  <c:v>7.326736712922612</c:v>
                </c:pt>
                <c:pt idx="558">
                  <c:v>7.3549343134556251</c:v>
                </c:pt>
                <c:pt idx="559">
                  <c:v>7.3791588888417392</c:v>
                </c:pt>
                <c:pt idx="560">
                  <c:v>7.399625914309409</c:v>
                </c:pt>
                <c:pt idx="561">
                  <c:v>7.4165370874728351</c:v>
                </c:pt>
                <c:pt idx="562">
                  <c:v>7.4300812289436537</c:v>
                </c:pt>
                <c:pt idx="563">
                  <c:v>7.4404351441898626</c:v>
                </c:pt>
                <c:pt idx="564">
                  <c:v>7.447764443157955</c:v>
                </c:pt>
                <c:pt idx="565">
                  <c:v>7.4522243157115087</c:v>
                </c:pt>
                <c:pt idx="566">
                  <c:v>7.4539602621271852</c:v>
                </c:pt>
                <c:pt idx="567">
                  <c:v>7.4531087787927648</c:v>
                </c:pt>
                <c:pt idx="568">
                  <c:v>7.4497979999262904</c:v>
                </c:pt>
                <c:pt idx="569">
                  <c:v>7.4441482966263157</c:v>
                </c:pt>
                <c:pt idx="570">
                  <c:v>7.4362728349083511</c:v>
                </c:pt>
                <c:pt idx="571">
                  <c:v>7.4262780946127851</c:v>
                </c:pt>
                <c:pt idx="572">
                  <c:v>7.4142643512101163</c:v>
                </c:pt>
                <c:pt idx="573">
                  <c:v>7.4003261226006565</c:v>
                </c:pt>
                <c:pt idx="574">
                  <c:v>7.3845525830244707</c:v>
                </c:pt>
                <c:pt idx="575">
                  <c:v>7.3670279461764192</c:v>
                </c:pt>
                <c:pt idx="576">
                  <c:v>7.3478318195712733</c:v>
                </c:pt>
                <c:pt idx="577">
                  <c:v>7.3270395321332513</c:v>
                </c:pt>
                <c:pt idx="578">
                  <c:v>7.304722436899719</c:v>
                </c:pt>
                <c:pt idx="579">
                  <c:v>7.2809481906349056</c:v>
                </c:pt>
                <c:pt idx="580">
                  <c:v>7.2557810120507424</c:v>
                </c:pt>
                <c:pt idx="581">
                  <c:v>7.2292819202309229</c:v>
                </c:pt>
                <c:pt idx="582">
                  <c:v>7.2015089547534341</c:v>
                </c:pt>
                <c:pt idx="583">
                  <c:v>7.1725173789078092</c:v>
                </c:pt>
                <c:pt idx="584">
                  <c:v>7.1423598673073343</c:v>
                </c:pt>
                <c:pt idx="585">
                  <c:v>7.1110866791042282</c:v>
                </c:pt>
                <c:pt idx="586">
                  <c:v>7.0787458179281249</c:v>
                </c:pt>
                <c:pt idx="587">
                  <c:v>7.0453831795848956</c:v>
                </c:pt>
                <c:pt idx="588">
                  <c:v>7.0110426884749089</c:v>
                </c:pt>
                <c:pt idx="589">
                  <c:v>6.97576642361628</c:v>
                </c:pt>
                <c:pt idx="590">
                  <c:v>6.9395947350903731</c:v>
                </c:pt>
                <c:pt idx="591">
                  <c:v>6.9025663516630331</c:v>
                </c:pt>
                <c:pt idx="592">
                  <c:v>6.8647184802757915</c:v>
                </c:pt>
                <c:pt idx="593">
                  <c:v>6.8260868980465812</c:v>
                </c:pt>
                <c:pt idx="594">
                  <c:v>6.7867060373685897</c:v>
                </c:pt>
                <c:pt idx="595">
                  <c:v>6.7466090646491867</c:v>
                </c:pt>
                <c:pt idx="596">
                  <c:v>6.705827953187514</c:v>
                </c:pt>
                <c:pt idx="597">
                  <c:v>6.6643935506495682</c:v>
                </c:pt>
                <c:pt idx="598">
                  <c:v>6.6223356415628931</c:v>
                </c:pt>
                <c:pt idx="599">
                  <c:v>6.5796830052192776</c:v>
                </c:pt>
                <c:pt idx="600">
                  <c:v>6.5364634693428183</c:v>
                </c:pt>
                <c:pt idx="601">
                  <c:v>6.4927039598521699</c:v>
                </c:pt>
                <c:pt idx="602">
                  <c:v>6.4484305470196155</c:v>
                </c:pt>
                <c:pt idx="603">
                  <c:v>6.4036684883055282</c:v>
                </c:pt>
                <c:pt idx="604">
                  <c:v>6.3584422681246675</c:v>
                </c:pt>
                <c:pt idx="605">
                  <c:v>6.3127756347804169</c:v>
                </c:pt>
                <c:pt idx="606">
                  <c:v>6.266691634784495</c:v>
                </c:pt>
                <c:pt idx="607">
                  <c:v>6.2202126447624648</c:v>
                </c:pt>
                <c:pt idx="608">
                  <c:v>6.173360401129707</c:v>
                </c:pt>
                <c:pt idx="609">
                  <c:v>6.1261560277079816</c:v>
                </c:pt>
                <c:pt idx="610">
                  <c:v>6.0786200614395298</c:v>
                </c:pt>
                <c:pt idx="611">
                  <c:v>6.0307724763433663</c:v>
                </c:pt>
                <c:pt idx="612">
                  <c:v>5.982632705847287</c:v>
                </c:pt>
                <c:pt idx="613">
                  <c:v>5.9342196636187241</c:v>
                </c:pt>
                <c:pt idx="614">
                  <c:v>5.8855517630081495</c:v>
                </c:pt>
                <c:pt idx="615">
                  <c:v>5.8366469352099841</c:v>
                </c:pt>
                <c:pt idx="616">
                  <c:v>5.7875226462379592</c:v>
                </c:pt>
                <c:pt idx="617">
                  <c:v>5.7381959128044056</c:v>
                </c:pt>
                <c:pt idx="618">
                  <c:v>5.6886833171863005</c:v>
                </c:pt>
                <c:pt idx="619">
                  <c:v>5.6390010211544439</c:v>
                </c:pt>
                <c:pt idx="620">
                  <c:v>5.58916477903648</c:v>
                </c:pt>
                <c:pt idx="621">
                  <c:v>5.5391899499791153</c:v>
                </c:pt>
                <c:pt idx="622">
                  <c:v>5.4890915094699411</c:v>
                </c:pt>
                <c:pt idx="623">
                  <c:v>5.4388840601748019</c:v>
                </c:pt>
                <c:pt idx="624">
                  <c:v>5.3885818421423801</c:v>
                </c:pt>
                <c:pt idx="625">
                  <c:v>5.3381987424238453</c:v>
                </c:pt>
                <c:pt idx="626">
                  <c:v>5.2877483041518918</c:v>
                </c:pt>
                <c:pt idx="627">
                  <c:v>5.2372437351200682</c:v>
                </c:pt>
                <c:pt idx="628">
                  <c:v>5.1866979159003641</c:v>
                </c:pt>
                <c:pt idx="629">
                  <c:v>5.1361234075341367</c:v>
                </c:pt>
                <c:pt idx="630">
                  <c:v>5.0855324588288902</c:v>
                </c:pt>
                <c:pt idx="631">
                  <c:v>5.0349370132909357</c:v>
                </c:pt>
                <c:pt idx="632">
                  <c:v>4.9843487157217838</c:v>
                </c:pt>
                <c:pt idx="633">
                  <c:v>4.9337789185040792</c:v>
                </c:pt>
                <c:pt idx="634">
                  <c:v>4.8832386876008016</c:v>
                </c:pt>
                <c:pt idx="635">
                  <c:v>4.8327388082899168</c:v>
                </c:pt>
                <c:pt idx="636">
                  <c:v>4.7822897906548105</c:v>
                </c:pt>
                <c:pt idx="637">
                  <c:v>4.7319018748493908</c:v>
                </c:pt>
                <c:pt idx="638">
                  <c:v>4.6815850361553508</c:v>
                </c:pt>
                <c:pt idx="639">
                  <c:v>4.631348989847698</c:v>
                </c:pt>
                <c:pt idx="640">
                  <c:v>4.5812031958834734</c:v>
                </c:pt>
                <c:pt idx="641">
                  <c:v>4.5311568634274595</c:v>
                </c:pt>
                <c:pt idx="642">
                  <c:v>4.4812189552275923</c:v>
                </c:pt>
                <c:pt idx="643">
                  <c:v>4.4313981918518106</c:v>
                </c:pt>
                <c:pt idx="644">
                  <c:v>4.3817030557972423</c:v>
                </c:pt>
                <c:pt idx="645">
                  <c:v>4.3321417954816193</c:v>
                </c:pt>
                <c:pt idx="646">
                  <c:v>4.2827224291262347</c:v>
                </c:pt>
                <c:pt idx="647">
                  <c:v>4.2334527485388858</c:v>
                </c:pt>
                <c:pt idx="648">
                  <c:v>4.184340322804565</c:v>
                </c:pt>
                <c:pt idx="649">
                  <c:v>4.1353925018911468</c:v>
                </c:pt>
                <c:pt idx="650">
                  <c:v>4.0866164201765924</c:v>
                </c:pt>
                <c:pt idx="651">
                  <c:v>4.0380189999037954</c:v>
                </c:pt>
                <c:pt idx="652">
                  <c:v>3.9896069545685062</c:v>
                </c:pt>
                <c:pt idx="653">
                  <c:v>3.9413867922455275</c:v>
                </c:pt>
                <c:pt idx="654">
                  <c:v>3.8933648188577035</c:v>
                </c:pt>
                <c:pt idx="655">
                  <c:v>3.8455471413920543</c:v>
                </c:pt>
                <c:pt idx="656">
                  <c:v>3.7979396710667856</c:v>
                </c:pt>
                <c:pt idx="657">
                  <c:v>3.7505481264528093</c:v>
                </c:pt>
                <c:pt idx="658">
                  <c:v>3.7033780365528619</c:v>
                </c:pt>
                <c:pt idx="659">
                  <c:v>3.6564347438411762</c:v>
                </c:pt>
                <c:pt idx="660">
                  <c:v>3.609723407266288</c:v>
                </c:pt>
                <c:pt idx="661">
                  <c:v>3.5632490052193209</c:v>
                </c:pt>
                <c:pt idx="662">
                  <c:v>3.5170163384699178</c:v>
                </c:pt>
                <c:pt idx="663">
                  <c:v>3.4710300330716217</c:v>
                </c:pt>
                <c:pt idx="664">
                  <c:v>3.4252945432385102</c:v>
                </c:pt>
                <c:pt idx="665">
                  <c:v>3.379814154194495</c:v>
                </c:pt>
                <c:pt idx="666">
                  <c:v>3.3345929849966742</c:v>
                </c:pt>
                <c:pt idx="667">
                  <c:v>3.2896349913338723</c:v>
                </c:pt>
                <c:pt idx="668">
                  <c:v>3.2449439683014445</c:v>
                </c:pt>
                <c:pt idx="669">
                  <c:v>3.2005235531531415</c:v>
                </c:pt>
                <c:pt idx="670">
                  <c:v>3.1563772280309097</c:v>
                </c:pt>
                <c:pt idx="671">
                  <c:v>3.112508322673202</c:v>
                </c:pt>
                <c:pt idx="672">
                  <c:v>3.0689200171023705</c:v>
                </c:pt>
                <c:pt idx="673">
                  <c:v>3.0256153442915625</c:v>
                </c:pt>
                <c:pt idx="674">
                  <c:v>2.9825971928115811</c:v>
                </c:pt>
                <c:pt idx="675">
                  <c:v>2.9398683094578297</c:v>
                </c:pt>
                <c:pt idx="676">
                  <c:v>2.8974313018577096</c:v>
                </c:pt>
                <c:pt idx="677">
                  <c:v>2.8552886410585536</c:v>
                </c:pt>
                <c:pt idx="678">
                  <c:v>2.8134426640961436</c:v>
                </c:pt>
                <c:pt idx="679">
                  <c:v>2.7718955765439359</c:v>
                </c:pt>
                <c:pt idx="680">
                  <c:v>2.7306494550429115</c:v>
                </c:pt>
                <c:pt idx="681">
                  <c:v>2.6897062498120379</c:v>
                </c:pt>
                <c:pt idx="682">
                  <c:v>2.6490677871392343</c:v>
                </c:pt>
                <c:pt idx="683">
                  <c:v>2.6087357718527029</c:v>
                </c:pt>
                <c:pt idx="684">
                  <c:v>2.5687117897725367</c:v>
                </c:pt>
                <c:pt idx="685">
                  <c:v>2.5289973101423397</c:v>
                </c:pt>
                <c:pt idx="686">
                  <c:v>2.4895936880407241</c:v>
                </c:pt>
                <c:pt idx="687">
                  <c:v>2.4505021667724423</c:v>
                </c:pt>
                <c:pt idx="688">
                  <c:v>2.41172388023893</c:v>
                </c:pt>
                <c:pt idx="689">
                  <c:v>2.3732598552880395</c:v>
                </c:pt>
                <c:pt idx="690">
                  <c:v>2.3351110140426456</c:v>
                </c:pt>
                <c:pt idx="691">
                  <c:v>2.2972781762079055</c:v>
                </c:pt>
                <c:pt idx="692">
                  <c:v>2.2597620613569918</c:v>
                </c:pt>
                <c:pt idx="693">
                  <c:v>2.2225632911948248</c:v>
                </c:pt>
                <c:pt idx="694">
                  <c:v>2.1856823917997632</c:v>
                </c:pt>
                <c:pt idx="695">
                  <c:v>2.1491197958428021</c:v>
                </c:pt>
                <c:pt idx="696">
                  <c:v>2.1128758447841705</c:v>
                </c:pt>
                <c:pt idx="697">
                  <c:v>2.0769507910469116</c:v>
                </c:pt>
                <c:pt idx="698">
                  <c:v>2.0413448001673418</c:v>
                </c:pt>
                <c:pt idx="699">
                  <c:v>2.0413095932242893</c:v>
                </c:pt>
                <c:pt idx="700">
                  <c:v>2.0412743865966316</c:v>
                </c:pt>
                <c:pt idx="701">
                  <c:v>2.0412391802843644</c:v>
                </c:pt>
                <c:pt idx="702">
                  <c:v>2.0412039742874954</c:v>
                </c:pt>
                <c:pt idx="703">
                  <c:v>2.041168768606016</c:v>
                </c:pt>
                <c:pt idx="704">
                  <c:v>2.0411335632399288</c:v>
                </c:pt>
                <c:pt idx="705">
                  <c:v>2.0410983581892417</c:v>
                </c:pt>
                <c:pt idx="706">
                  <c:v>2.0410631534539467</c:v>
                </c:pt>
                <c:pt idx="707">
                  <c:v>2.0410279490340395</c:v>
                </c:pt>
                <c:pt idx="708">
                  <c:v>2.0409927449295315</c:v>
                </c:pt>
                <c:pt idx="709">
                  <c:v>2.0409575411404148</c:v>
                </c:pt>
                <c:pt idx="710">
                  <c:v>2.0409223376666912</c:v>
                </c:pt>
                <c:pt idx="711">
                  <c:v>2.0408871345083677</c:v>
                </c:pt>
                <c:pt idx="712">
                  <c:v>2.0408519316654372</c:v>
                </c:pt>
                <c:pt idx="713">
                  <c:v>2.0408167291378945</c:v>
                </c:pt>
                <c:pt idx="714">
                  <c:v>2.0407815269257465</c:v>
                </c:pt>
                <c:pt idx="715">
                  <c:v>2.0407463250289943</c:v>
                </c:pt>
                <c:pt idx="716">
                  <c:v>2.0407111234476361</c:v>
                </c:pt>
                <c:pt idx="717">
                  <c:v>2.040675922181669</c:v>
                </c:pt>
                <c:pt idx="718">
                  <c:v>2.0406407212311004</c:v>
                </c:pt>
                <c:pt idx="719">
                  <c:v>2.0406055205959204</c:v>
                </c:pt>
                <c:pt idx="720">
                  <c:v>2.0405703202761423</c:v>
                </c:pt>
                <c:pt idx="721">
                  <c:v>2.0405351202717545</c:v>
                </c:pt>
                <c:pt idx="722">
                  <c:v>2.0404999205827572</c:v>
                </c:pt>
                <c:pt idx="723">
                  <c:v>2.0404647212091573</c:v>
                </c:pt>
                <c:pt idx="724">
                  <c:v>2.0404295221509496</c:v>
                </c:pt>
                <c:pt idx="725">
                  <c:v>2.0403943234081376</c:v>
                </c:pt>
                <c:pt idx="726">
                  <c:v>2.0403591249807205</c:v>
                </c:pt>
                <c:pt idx="727">
                  <c:v>2.0403239268686955</c:v>
                </c:pt>
                <c:pt idx="728">
                  <c:v>2.0402887290720653</c:v>
                </c:pt>
                <c:pt idx="729">
                  <c:v>2.040253531590829</c:v>
                </c:pt>
                <c:pt idx="730">
                  <c:v>2.0402183344249849</c:v>
                </c:pt>
                <c:pt idx="731">
                  <c:v>2.0401831375745392</c:v>
                </c:pt>
                <c:pt idx="732">
                  <c:v>2.0401479410394865</c:v>
                </c:pt>
                <c:pt idx="733">
                  <c:v>2.0401127448198277</c:v>
                </c:pt>
                <c:pt idx="734">
                  <c:v>2.0400775489155594</c:v>
                </c:pt>
                <c:pt idx="735">
                  <c:v>2.0400423533266858</c:v>
                </c:pt>
                <c:pt idx="736">
                  <c:v>2.0400071580532133</c:v>
                </c:pt>
                <c:pt idx="737">
                  <c:v>2.039971963095133</c:v>
                </c:pt>
                <c:pt idx="738">
                  <c:v>2.0399367684524439</c:v>
                </c:pt>
                <c:pt idx="739">
                  <c:v>2.0399015741251496</c:v>
                </c:pt>
                <c:pt idx="740">
                  <c:v>2.0398663801132493</c:v>
                </c:pt>
                <c:pt idx="741">
                  <c:v>2.0398311864167438</c:v>
                </c:pt>
                <c:pt idx="742">
                  <c:v>2.0397959930356349</c:v>
                </c:pt>
                <c:pt idx="743">
                  <c:v>2.039760799969919</c:v>
                </c:pt>
                <c:pt idx="744">
                  <c:v>2.0397256072195953</c:v>
                </c:pt>
                <c:pt idx="745">
                  <c:v>2.0396904147846708</c:v>
                </c:pt>
                <c:pt idx="746">
                  <c:v>2.0396552226651368</c:v>
                </c:pt>
                <c:pt idx="747">
                  <c:v>2.039620030861002</c:v>
                </c:pt>
                <c:pt idx="748">
                  <c:v>2.0395848393722549</c:v>
                </c:pt>
                <c:pt idx="749">
                  <c:v>2.0395496481989071</c:v>
                </c:pt>
                <c:pt idx="750">
                  <c:v>2.0395144573409549</c:v>
                </c:pt>
                <c:pt idx="751">
                  <c:v>2.0394792667983923</c:v>
                </c:pt>
                <c:pt idx="752">
                  <c:v>2.0394440765712254</c:v>
                </c:pt>
                <c:pt idx="753">
                  <c:v>2.0394088866594533</c:v>
                </c:pt>
                <c:pt idx="754">
                  <c:v>2.0393736970630822</c:v>
                </c:pt>
                <c:pt idx="755">
                  <c:v>2.0393385077820962</c:v>
                </c:pt>
                <c:pt idx="756">
                  <c:v>2.0393033188165086</c:v>
                </c:pt>
                <c:pt idx="757">
                  <c:v>2.0392681301663194</c:v>
                </c:pt>
                <c:pt idx="758">
                  <c:v>2.0392329418315196</c:v>
                </c:pt>
                <c:pt idx="759">
                  <c:v>2.0391977538121191</c:v>
                </c:pt>
                <c:pt idx="760">
                  <c:v>2.0391625661081099</c:v>
                </c:pt>
                <c:pt idx="761">
                  <c:v>2.0391273787194955</c:v>
                </c:pt>
                <c:pt idx="762">
                  <c:v>2.0390921916462768</c:v>
                </c:pt>
                <c:pt idx="763">
                  <c:v>2.0390570048884546</c:v>
                </c:pt>
                <c:pt idx="764">
                  <c:v>2.0390218184460229</c:v>
                </c:pt>
                <c:pt idx="765">
                  <c:v>2.0389866323189869</c:v>
                </c:pt>
                <c:pt idx="766">
                  <c:v>2.0389514465073546</c:v>
                </c:pt>
                <c:pt idx="767">
                  <c:v>2.0389162610111056</c:v>
                </c:pt>
                <c:pt idx="768">
                  <c:v>2.0388810758302593</c:v>
                </c:pt>
                <c:pt idx="769">
                  <c:v>2.0388458909648</c:v>
                </c:pt>
                <c:pt idx="770">
                  <c:v>2.0388107064147425</c:v>
                </c:pt>
                <c:pt idx="771">
                  <c:v>2.0387755221800781</c:v>
                </c:pt>
                <c:pt idx="772">
                  <c:v>2.038740338260804</c:v>
                </c:pt>
                <c:pt idx="773">
                  <c:v>2.038705154656931</c:v>
                </c:pt>
                <c:pt idx="774">
                  <c:v>2.038669971368452</c:v>
                </c:pt>
                <c:pt idx="775">
                  <c:v>2.0386347883953659</c:v>
                </c:pt>
                <c:pt idx="776">
                  <c:v>2.0385996057376765</c:v>
                </c:pt>
                <c:pt idx="777">
                  <c:v>2.0385644233953792</c:v>
                </c:pt>
                <c:pt idx="778">
                  <c:v>2.0385292413684768</c:v>
                </c:pt>
                <c:pt idx="779">
                  <c:v>2.0384940596569754</c:v>
                </c:pt>
                <c:pt idx="780">
                  <c:v>2.0384588782608635</c:v>
                </c:pt>
                <c:pt idx="781">
                  <c:v>2.038423697180149</c:v>
                </c:pt>
                <c:pt idx="782">
                  <c:v>2.038388516414825</c:v>
                </c:pt>
                <c:pt idx="783">
                  <c:v>2.038353335964902</c:v>
                </c:pt>
                <c:pt idx="784">
                  <c:v>2.0383181558303756</c:v>
                </c:pt>
                <c:pt idx="785">
                  <c:v>2.038282976011236</c:v>
                </c:pt>
                <c:pt idx="786">
                  <c:v>2.0382477965074974</c:v>
                </c:pt>
                <c:pt idx="787">
                  <c:v>2.0382126173191546</c:v>
                </c:pt>
                <c:pt idx="788">
                  <c:v>2.0381774384462048</c:v>
                </c:pt>
                <c:pt idx="789">
                  <c:v>2.0381422598886507</c:v>
                </c:pt>
                <c:pt idx="790">
                  <c:v>2.0381070816464968</c:v>
                </c:pt>
                <c:pt idx="791">
                  <c:v>2.0380719037197261</c:v>
                </c:pt>
                <c:pt idx="792">
                  <c:v>2.0380367261083627</c:v>
                </c:pt>
                <c:pt idx="793">
                  <c:v>2.0380015488123844</c:v>
                </c:pt>
                <c:pt idx="794">
                  <c:v>2.0379663718318097</c:v>
                </c:pt>
                <c:pt idx="795">
                  <c:v>2.0379311951666237</c:v>
                </c:pt>
                <c:pt idx="796">
                  <c:v>2.0378960188168396</c:v>
                </c:pt>
                <c:pt idx="797">
                  <c:v>2.0378608427824458</c:v>
                </c:pt>
                <c:pt idx="798">
                  <c:v>2.0378256670634514</c:v>
                </c:pt>
                <c:pt idx="799">
                  <c:v>2.0377904916598517</c:v>
                </c:pt>
                <c:pt idx="800">
                  <c:v>2.0377553165716416</c:v>
                </c:pt>
                <c:pt idx="801">
                  <c:v>2.0377201417988324</c:v>
                </c:pt>
                <c:pt idx="802">
                  <c:v>2.0376849673414137</c:v>
                </c:pt>
                <c:pt idx="803">
                  <c:v>2.0376497931993942</c:v>
                </c:pt>
                <c:pt idx="804">
                  <c:v>2.0376146193727704</c:v>
                </c:pt>
                <c:pt idx="805">
                  <c:v>2.037579445861545</c:v>
                </c:pt>
                <c:pt idx="806">
                  <c:v>2.0375442726657109</c:v>
                </c:pt>
                <c:pt idx="807">
                  <c:v>2.0375090997852698</c:v>
                </c:pt>
                <c:pt idx="808">
                  <c:v>2.0374739272202271</c:v>
                </c:pt>
                <c:pt idx="809">
                  <c:v>2.0374387549705801</c:v>
                </c:pt>
                <c:pt idx="810">
                  <c:v>2.037403583036328</c:v>
                </c:pt>
                <c:pt idx="811">
                  <c:v>2.0373684114174688</c:v>
                </c:pt>
                <c:pt idx="812">
                  <c:v>2.037333240114009</c:v>
                </c:pt>
                <c:pt idx="813">
                  <c:v>2.0372980691259404</c:v>
                </c:pt>
                <c:pt idx="814">
                  <c:v>2.0372628984532728</c:v>
                </c:pt>
                <c:pt idx="815">
                  <c:v>2.0372277280959974</c:v>
                </c:pt>
                <c:pt idx="816">
                  <c:v>2.037192558054123</c:v>
                </c:pt>
                <c:pt idx="817">
                  <c:v>2.0371573883276355</c:v>
                </c:pt>
                <c:pt idx="818">
                  <c:v>2.0371222189165463</c:v>
                </c:pt>
                <c:pt idx="819">
                  <c:v>2.0370870498208555</c:v>
                </c:pt>
                <c:pt idx="820">
                  <c:v>2.0370518810405551</c:v>
                </c:pt>
                <c:pt idx="821">
                  <c:v>2.0370167125756575</c:v>
                </c:pt>
                <c:pt idx="822">
                  <c:v>2.0369815444261539</c:v>
                </c:pt>
                <c:pt idx="823">
                  <c:v>2.0369463765920388</c:v>
                </c:pt>
                <c:pt idx="824">
                  <c:v>2.0369112090733292</c:v>
                </c:pt>
                <c:pt idx="825">
                  <c:v>2.0368760418700065</c:v>
                </c:pt>
                <c:pt idx="826">
                  <c:v>2.0368408749820848</c:v>
                </c:pt>
                <c:pt idx="827">
                  <c:v>2.0368057084095597</c:v>
                </c:pt>
                <c:pt idx="828">
                  <c:v>2.0367705421524294</c:v>
                </c:pt>
                <c:pt idx="829">
                  <c:v>2.036735376210693</c:v>
                </c:pt>
                <c:pt idx="830">
                  <c:v>2.0367002105843488</c:v>
                </c:pt>
                <c:pt idx="831">
                  <c:v>2.0366650452734074</c:v>
                </c:pt>
                <c:pt idx="832">
                  <c:v>2.0366298802778573</c:v>
                </c:pt>
                <c:pt idx="833">
                  <c:v>2.0365947155977038</c:v>
                </c:pt>
                <c:pt idx="834">
                  <c:v>2.0365595512329469</c:v>
                </c:pt>
                <c:pt idx="835">
                  <c:v>2.0365243871835865</c:v>
                </c:pt>
                <c:pt idx="836">
                  <c:v>2.0364892234496184</c:v>
                </c:pt>
                <c:pt idx="837">
                  <c:v>2.0364540600310486</c:v>
                </c:pt>
                <c:pt idx="838">
                  <c:v>2.03641889692787</c:v>
                </c:pt>
                <c:pt idx="839">
                  <c:v>2.0363837341400943</c:v>
                </c:pt>
                <c:pt idx="840">
                  <c:v>2.0363485716677143</c:v>
                </c:pt>
                <c:pt idx="841">
                  <c:v>2.0363134095107238</c:v>
                </c:pt>
                <c:pt idx="842">
                  <c:v>2.0362782476691352</c:v>
                </c:pt>
                <c:pt idx="843">
                  <c:v>2.0362430861429379</c:v>
                </c:pt>
                <c:pt idx="844">
                  <c:v>2.0362079249321381</c:v>
                </c:pt>
                <c:pt idx="845">
                  <c:v>2.0361727640367349</c:v>
                </c:pt>
                <c:pt idx="846">
                  <c:v>2.0361376034567256</c:v>
                </c:pt>
                <c:pt idx="847">
                  <c:v>2.0361024431921138</c:v>
                </c:pt>
                <c:pt idx="848">
                  <c:v>2.0360672832429012</c:v>
                </c:pt>
                <c:pt idx="849">
                  <c:v>2.0360321236090817</c:v>
                </c:pt>
                <c:pt idx="850">
                  <c:v>2.0359969642906579</c:v>
                </c:pt>
                <c:pt idx="851">
                  <c:v>2.0359618052876298</c:v>
                </c:pt>
                <c:pt idx="852">
                  <c:v>2.0359266465999966</c:v>
                </c:pt>
                <c:pt idx="853">
                  <c:v>2.0358914882277652</c:v>
                </c:pt>
                <c:pt idx="854">
                  <c:v>2.0358563301709216</c:v>
                </c:pt>
                <c:pt idx="855">
                  <c:v>2.0358211724294799</c:v>
                </c:pt>
                <c:pt idx="856">
                  <c:v>2.0357860150034339</c:v>
                </c:pt>
                <c:pt idx="857">
                  <c:v>2.0357508578927783</c:v>
                </c:pt>
                <c:pt idx="858">
                  <c:v>2.0357157010975264</c:v>
                </c:pt>
                <c:pt idx="859">
                  <c:v>2.0356805446176658</c:v>
                </c:pt>
                <c:pt idx="860">
                  <c:v>2.0356453884531991</c:v>
                </c:pt>
                <c:pt idx="861">
                  <c:v>2.0356102326041308</c:v>
                </c:pt>
                <c:pt idx="862">
                  <c:v>2.0355750770704617</c:v>
                </c:pt>
                <c:pt idx="863">
                  <c:v>2.0355399218521848</c:v>
                </c:pt>
                <c:pt idx="864">
                  <c:v>2.0355047669493045</c:v>
                </c:pt>
                <c:pt idx="865">
                  <c:v>2.0354696123618252</c:v>
                </c:pt>
                <c:pt idx="866">
                  <c:v>2.0354344580897337</c:v>
                </c:pt>
                <c:pt idx="867">
                  <c:v>2.0353993041330405</c:v>
                </c:pt>
                <c:pt idx="868">
                  <c:v>2.0353641504917466</c:v>
                </c:pt>
                <c:pt idx="869">
                  <c:v>2.0353289971658448</c:v>
                </c:pt>
                <c:pt idx="870">
                  <c:v>2.035293844155345</c:v>
                </c:pt>
                <c:pt idx="871">
                  <c:v>2.0352586914602364</c:v>
                </c:pt>
                <c:pt idx="872">
                  <c:v>2.0352235390805271</c:v>
                </c:pt>
                <c:pt idx="873">
                  <c:v>2.0351883870162082</c:v>
                </c:pt>
                <c:pt idx="874">
                  <c:v>2.0351532352672939</c:v>
                </c:pt>
                <c:pt idx="875">
                  <c:v>2.0351180838337681</c:v>
                </c:pt>
                <c:pt idx="876">
                  <c:v>2.0350829327156461</c:v>
                </c:pt>
                <c:pt idx="877">
                  <c:v>2.035047781912918</c:v>
                </c:pt>
                <c:pt idx="878">
                  <c:v>2.0350126314255812</c:v>
                </c:pt>
                <c:pt idx="879">
                  <c:v>2.0349774812536428</c:v>
                </c:pt>
                <c:pt idx="880">
                  <c:v>2.0349423313970982</c:v>
                </c:pt>
                <c:pt idx="881">
                  <c:v>2.0349071818559512</c:v>
                </c:pt>
                <c:pt idx="882">
                  <c:v>2.0348720326302008</c:v>
                </c:pt>
                <c:pt idx="883">
                  <c:v>2.0348368837198478</c:v>
                </c:pt>
                <c:pt idx="884">
                  <c:v>2.034801735124895</c:v>
                </c:pt>
                <c:pt idx="885">
                  <c:v>2.0347665868453326</c:v>
                </c:pt>
                <c:pt idx="886">
                  <c:v>2.0347314388811677</c:v>
                </c:pt>
                <c:pt idx="887">
                  <c:v>2.0346962912324011</c:v>
                </c:pt>
                <c:pt idx="888">
                  <c:v>2.0346611438990267</c:v>
                </c:pt>
                <c:pt idx="889">
                  <c:v>2.0346259968810472</c:v>
                </c:pt>
                <c:pt idx="890">
                  <c:v>2.0345908501784695</c:v>
                </c:pt>
                <c:pt idx="891">
                  <c:v>2.0345557037912885</c:v>
                </c:pt>
                <c:pt idx="892">
                  <c:v>2.0345205577194996</c:v>
                </c:pt>
                <c:pt idx="893">
                  <c:v>2.0344854119631108</c:v>
                </c:pt>
                <c:pt idx="894">
                  <c:v>2.0344502665221134</c:v>
                </c:pt>
                <c:pt idx="895">
                  <c:v>2.034415121396516</c:v>
                </c:pt>
                <c:pt idx="896">
                  <c:v>2.0343799765863126</c:v>
                </c:pt>
                <c:pt idx="897">
                  <c:v>2.0343448320915085</c:v>
                </c:pt>
                <c:pt idx="898">
                  <c:v>2.0343096879120983</c:v>
                </c:pt>
                <c:pt idx="899">
                  <c:v>2.0342745440480874</c:v>
                </c:pt>
                <c:pt idx="900">
                  <c:v>2.0342394004994713</c:v>
                </c:pt>
                <c:pt idx="901">
                  <c:v>2.0342042572662482</c:v>
                </c:pt>
                <c:pt idx="902">
                  <c:v>2.0341691143484217</c:v>
                </c:pt>
                <c:pt idx="903">
                  <c:v>2.0341339717459954</c:v>
                </c:pt>
                <c:pt idx="904">
                  <c:v>2.0340988294589595</c:v>
                </c:pt>
                <c:pt idx="905">
                  <c:v>2.0340636874873299</c:v>
                </c:pt>
                <c:pt idx="906">
                  <c:v>2.0340285458310898</c:v>
                </c:pt>
                <c:pt idx="907">
                  <c:v>2.0339934044902455</c:v>
                </c:pt>
                <c:pt idx="908">
                  <c:v>2.0339582634647968</c:v>
                </c:pt>
                <c:pt idx="909">
                  <c:v>2.0339231227547492</c:v>
                </c:pt>
                <c:pt idx="910">
                  <c:v>2.0338879823600946</c:v>
                </c:pt>
                <c:pt idx="911">
                  <c:v>2.0338528422808384</c:v>
                </c:pt>
                <c:pt idx="912">
                  <c:v>2.0338177025169761</c:v>
                </c:pt>
                <c:pt idx="913">
                  <c:v>2.0337825630685114</c:v>
                </c:pt>
                <c:pt idx="914">
                  <c:v>2.0337474239354441</c:v>
                </c:pt>
                <c:pt idx="915">
                  <c:v>2.0337122851177707</c:v>
                </c:pt>
                <c:pt idx="916">
                  <c:v>2.0336771466154948</c:v>
                </c:pt>
                <c:pt idx="917">
                  <c:v>2.0336420084286155</c:v>
                </c:pt>
                <c:pt idx="918">
                  <c:v>2.0336068705571346</c:v>
                </c:pt>
                <c:pt idx="919">
                  <c:v>2.0335717330010468</c:v>
                </c:pt>
                <c:pt idx="920">
                  <c:v>2.0335365957603591</c:v>
                </c:pt>
                <c:pt idx="921">
                  <c:v>2.0335014588350662</c:v>
                </c:pt>
                <c:pt idx="922">
                  <c:v>2.0334663222251663</c:v>
                </c:pt>
                <c:pt idx="923">
                  <c:v>2.0334311859306693</c:v>
                </c:pt>
                <c:pt idx="924">
                  <c:v>2.0333960499515662</c:v>
                </c:pt>
                <c:pt idx="925">
                  <c:v>2.0333609142878544</c:v>
                </c:pt>
                <c:pt idx="926">
                  <c:v>2.0333257789395471</c:v>
                </c:pt>
                <c:pt idx="927">
                  <c:v>2.0332906439066303</c:v>
                </c:pt>
                <c:pt idx="928">
                  <c:v>2.0332555091891109</c:v>
                </c:pt>
                <c:pt idx="929">
                  <c:v>2.0332203747869917</c:v>
                </c:pt>
                <c:pt idx="930">
                  <c:v>2.0331852407002629</c:v>
                </c:pt>
                <c:pt idx="931">
                  <c:v>2.0331501069289377</c:v>
                </c:pt>
                <c:pt idx="932">
                  <c:v>2.0331149734730039</c:v>
                </c:pt>
                <c:pt idx="933">
                  <c:v>2.0330798403324692</c:v>
                </c:pt>
                <c:pt idx="934">
                  <c:v>2.0330447075073277</c:v>
                </c:pt>
                <c:pt idx="935">
                  <c:v>2.0330095749975854</c:v>
                </c:pt>
                <c:pt idx="936">
                  <c:v>2.0329744428032379</c:v>
                </c:pt>
                <c:pt idx="937">
                  <c:v>2.0329393109242888</c:v>
                </c:pt>
                <c:pt idx="938">
                  <c:v>2.0329041793607336</c:v>
                </c:pt>
                <c:pt idx="939">
                  <c:v>2.0328690481125777</c:v>
                </c:pt>
                <c:pt idx="940">
                  <c:v>2.032833917179814</c:v>
                </c:pt>
                <c:pt idx="941">
                  <c:v>2.0327987865624522</c:v>
                </c:pt>
                <c:pt idx="942">
                  <c:v>2.0327636562604816</c:v>
                </c:pt>
                <c:pt idx="943">
                  <c:v>2.0327285262739112</c:v>
                </c:pt>
                <c:pt idx="944">
                  <c:v>2.0326933966027392</c:v>
                </c:pt>
                <c:pt idx="945">
                  <c:v>2.0326582672469584</c:v>
                </c:pt>
                <c:pt idx="946">
                  <c:v>2.032623138206576</c:v>
                </c:pt>
                <c:pt idx="947">
                  <c:v>2.0325880094815902</c:v>
                </c:pt>
                <c:pt idx="948">
                  <c:v>2.0325528810720019</c:v>
                </c:pt>
                <c:pt idx="949">
                  <c:v>2.032517752977812</c:v>
                </c:pt>
                <c:pt idx="950">
                  <c:v>2.0324826251990142</c:v>
                </c:pt>
                <c:pt idx="951">
                  <c:v>2.0324474977356157</c:v>
                </c:pt>
                <c:pt idx="952">
                  <c:v>2.032412370587612</c:v>
                </c:pt>
                <c:pt idx="953">
                  <c:v>2.0323772437550067</c:v>
                </c:pt>
                <c:pt idx="954">
                  <c:v>2.0323421172377962</c:v>
                </c:pt>
                <c:pt idx="955">
                  <c:v>2.0323069910359832</c:v>
                </c:pt>
                <c:pt idx="956">
                  <c:v>2.0322718651495668</c:v>
                </c:pt>
                <c:pt idx="957">
                  <c:v>2.0322367395785479</c:v>
                </c:pt>
                <c:pt idx="958">
                  <c:v>2.0322016143229256</c:v>
                </c:pt>
                <c:pt idx="959">
                  <c:v>2.0321664893826954</c:v>
                </c:pt>
                <c:pt idx="960">
                  <c:v>2.0321313647578654</c:v>
                </c:pt>
                <c:pt idx="961">
                  <c:v>2.0320962404484302</c:v>
                </c:pt>
                <c:pt idx="962">
                  <c:v>2.0320611164543916</c:v>
                </c:pt>
                <c:pt idx="963">
                  <c:v>2.0320259927757505</c:v>
                </c:pt>
                <c:pt idx="964">
                  <c:v>2.0319908694125051</c:v>
                </c:pt>
                <c:pt idx="965">
                  <c:v>2.0319557463646571</c:v>
                </c:pt>
                <c:pt idx="966">
                  <c:v>2.031920623632204</c:v>
                </c:pt>
                <c:pt idx="967">
                  <c:v>2.0318855012151484</c:v>
                </c:pt>
                <c:pt idx="968">
                  <c:v>2.0318503791134912</c:v>
                </c:pt>
                <c:pt idx="969">
                  <c:v>2.0318152573272323</c:v>
                </c:pt>
                <c:pt idx="970">
                  <c:v>2.0317801358563647</c:v>
                </c:pt>
                <c:pt idx="971">
                  <c:v>2.0317450147008937</c:v>
                </c:pt>
                <c:pt idx="972">
                  <c:v>2.0317098938608256</c:v>
                </c:pt>
                <c:pt idx="973">
                  <c:v>2.0316747733361469</c:v>
                </c:pt>
                <c:pt idx="974">
                  <c:v>2.0316396531268675</c:v>
                </c:pt>
                <c:pt idx="975">
                  <c:v>2.0316045332329811</c:v>
                </c:pt>
                <c:pt idx="976">
                  <c:v>2.0315694136544966</c:v>
                </c:pt>
                <c:pt idx="977">
                  <c:v>2.0315342943914052</c:v>
                </c:pt>
                <c:pt idx="978">
                  <c:v>2.0314991754437139</c:v>
                </c:pt>
                <c:pt idx="979">
                  <c:v>2.0314640568114166</c:v>
                </c:pt>
                <c:pt idx="980">
                  <c:v>2.0314289384945177</c:v>
                </c:pt>
                <c:pt idx="981">
                  <c:v>2.0313938204930126</c:v>
                </c:pt>
                <c:pt idx="982">
                  <c:v>2.0313587028069069</c:v>
                </c:pt>
                <c:pt idx="983">
                  <c:v>2.0313235854361951</c:v>
                </c:pt>
                <c:pt idx="984">
                  <c:v>2.0312884683808798</c:v>
                </c:pt>
                <c:pt idx="985">
                  <c:v>2.031253351640963</c:v>
                </c:pt>
                <c:pt idx="986">
                  <c:v>2.0312182352164383</c:v>
                </c:pt>
                <c:pt idx="987">
                  <c:v>2.0311831191073146</c:v>
                </c:pt>
                <c:pt idx="988">
                  <c:v>2.0311480033135849</c:v>
                </c:pt>
                <c:pt idx="989">
                  <c:v>2.03111288783525</c:v>
                </c:pt>
                <c:pt idx="990">
                  <c:v>2.0310777726723144</c:v>
                </c:pt>
                <c:pt idx="991">
                  <c:v>2.031042657824778</c:v>
                </c:pt>
                <c:pt idx="992">
                  <c:v>2.0310075432926338</c:v>
                </c:pt>
                <c:pt idx="993">
                  <c:v>2.0309724290758897</c:v>
                </c:pt>
                <c:pt idx="994">
                  <c:v>2.030937315174536</c:v>
                </c:pt>
                <c:pt idx="995">
                  <c:v>2.0309022015885851</c:v>
                </c:pt>
                <c:pt idx="996">
                  <c:v>2.0308670883180282</c:v>
                </c:pt>
                <c:pt idx="997">
                  <c:v>2.0308319753628679</c:v>
                </c:pt>
                <c:pt idx="998">
                  <c:v>2.0307968627231094</c:v>
                </c:pt>
                <c:pt idx="999">
                  <c:v>2.0307617503987396</c:v>
                </c:pt>
                <c:pt idx="1000">
                  <c:v>2.0307266383897717</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Calculs!$AH$4:$AH$1004</c:f>
              <c:numCache>
                <c:formatCode>0.00</c:formatCode>
                <c:ptCount val="1001"/>
                <c:pt idx="0">
                  <c:v>0</c:v>
                </c:pt>
                <c:pt idx="1">
                  <c:v>9.8244667640068339</c:v>
                </c:pt>
                <c:pt idx="2">
                  <c:v>29.477760442416297</c:v>
                </c:pt>
                <c:pt idx="3">
                  <c:v>49.141696678256061</c:v>
                </c:pt>
                <c:pt idx="4">
                  <c:v>68.821985407478778</c:v>
                </c:pt>
                <c:pt idx="5">
                  <c:v>88.524234327580587</c:v>
                </c:pt>
                <c:pt idx="6">
                  <c:v>98.291262964971267</c:v>
                </c:pt>
                <c:pt idx="7">
                  <c:v>98.104705375655357</c:v>
                </c:pt>
                <c:pt idx="8">
                  <c:v>97.917053137703746</c:v>
                </c:pt>
                <c:pt idx="9">
                  <c:v>97.728310428290783</c:v>
                </c:pt>
                <c:pt idx="10">
                  <c:v>97.538481473047767</c:v>
                </c:pt>
                <c:pt idx="11">
                  <c:v>97.347570545669726</c:v>
                </c:pt>
                <c:pt idx="12">
                  <c:v>97.155581967517548</c:v>
                </c:pt>
                <c:pt idx="13">
                  <c:v>96.96252010721507</c:v>
                </c:pt>
                <c:pt idx="14">
                  <c:v>96.768389380241587</c:v>
                </c:pt>
                <c:pt idx="15">
                  <c:v>96.573194248519457</c:v>
                </c:pt>
                <c:pt idx="16">
                  <c:v>96.376939219997297</c:v>
                </c:pt>
                <c:pt idx="17">
                  <c:v>96.179628848228447</c:v>
                </c:pt>
                <c:pt idx="18">
                  <c:v>95.981267731945081</c:v>
                </c:pt>
                <c:pt idx="19">
                  <c:v>95.781860514627681</c:v>
                </c:pt>
                <c:pt idx="20">
                  <c:v>95.581411884070491</c:v>
                </c:pt>
                <c:pt idx="21">
                  <c:v>95.379926571942505</c:v>
                </c:pt>
                <c:pt idx="22">
                  <c:v>95.177409353344132</c:v>
                </c:pt>
                <c:pt idx="23">
                  <c:v>94.973865046360103</c:v>
                </c:pt>
                <c:pt idx="24">
                  <c:v>94.769298511607943</c:v>
                </c:pt>
                <c:pt idx="25">
                  <c:v>94.56371465178276</c:v>
                </c:pt>
                <c:pt idx="26">
                  <c:v>94.357118411197987</c:v>
                </c:pt>
                <c:pt idx="27">
                  <c:v>94.149514775322373</c:v>
                </c:pt>
                <c:pt idx="28">
                  <c:v>93.940908770313087</c:v>
                </c:pt>
                <c:pt idx="29">
                  <c:v>93.73130546254545</c:v>
                </c:pt>
                <c:pt idx="30">
                  <c:v>93.520709958138781</c:v>
                </c:pt>
                <c:pt idx="31">
                  <c:v>93.309127402478978</c:v>
                </c:pt>
                <c:pt idx="32">
                  <c:v>93.096562979737399</c:v>
                </c:pt>
                <c:pt idx="33">
                  <c:v>92.883021912386695</c:v>
                </c:pt>
                <c:pt idx="34">
                  <c:v>92.668509460713182</c:v>
                </c:pt>
                <c:pt idx="35">
                  <c:v>92.453030922326136</c:v>
                </c:pt>
                <c:pt idx="36">
                  <c:v>92.23659148527571</c:v>
                </c:pt>
                <c:pt idx="37">
                  <c:v>92.019196349708182</c:v>
                </c:pt>
                <c:pt idx="38">
                  <c:v>91.800850902002239</c:v>
                </c:pt>
                <c:pt idx="39">
                  <c:v>91.581560564374072</c:v>
                </c:pt>
                <c:pt idx="40">
                  <c:v>91.361330794350508</c:v>
                </c:pt>
                <c:pt idx="41">
                  <c:v>91.140167084239891</c:v>
                </c:pt>
                <c:pt idx="42">
                  <c:v>90.918074960602013</c:v>
                </c:pt>
                <c:pt idx="43">
                  <c:v>90.695059983717073</c:v>
                </c:pt>
                <c:pt idx="44">
                  <c:v>90.471127747053288</c:v>
                </c:pt>
                <c:pt idx="45">
                  <c:v>90.246283876733656</c:v>
                </c:pt>
                <c:pt idx="46">
                  <c:v>90.020534031001205</c:v>
                </c:pt>
                <c:pt idx="47">
                  <c:v>89.793883899683252</c:v>
                </c:pt>
                <c:pt idx="48">
                  <c:v>89.566339203654408</c:v>
                </c:pt>
                <c:pt idx="49">
                  <c:v>89.337905694298357</c:v>
                </c:pt>
                <c:pt idx="50">
                  <c:v>89.10858915296842</c:v>
                </c:pt>
                <c:pt idx="51">
                  <c:v>88.930823462373837</c:v>
                </c:pt>
                <c:pt idx="52">
                  <c:v>88.804686142509453</c:v>
                </c:pt>
                <c:pt idx="53">
                  <c:v>88.677777536033247</c:v>
                </c:pt>
                <c:pt idx="54">
                  <c:v>88.550100460502875</c:v>
                </c:pt>
                <c:pt idx="55">
                  <c:v>88.421657763068154</c:v>
                </c:pt>
                <c:pt idx="56">
                  <c:v>88.292452320238212</c:v>
                </c:pt>
                <c:pt idx="57">
                  <c:v>88.162487037646571</c:v>
                </c:pt>
                <c:pt idx="58">
                  <c:v>88.031764849814394</c:v>
                </c:pt>
                <c:pt idx="59">
                  <c:v>87.900288719911245</c:v>
                </c:pt>
                <c:pt idx="60">
                  <c:v>87.768061639514301</c:v>
                </c:pt>
                <c:pt idx="61">
                  <c:v>87.635086628365116</c:v>
                </c:pt>
                <c:pt idx="62">
                  <c:v>87.501366734124787</c:v>
                </c:pt>
                <c:pt idx="63">
                  <c:v>87.36690503212678</c:v>
                </c:pt>
                <c:pt idx="64">
                  <c:v>87.231704625127932</c:v>
                </c:pt>
                <c:pt idx="65">
                  <c:v>87.095768643057639</c:v>
                </c:pt>
                <c:pt idx="66">
                  <c:v>86.959100242764805</c:v>
                </c:pt>
                <c:pt idx="67">
                  <c:v>86.8217026077632</c:v>
                </c:pt>
                <c:pt idx="68">
                  <c:v>86.683578947974766</c:v>
                </c:pt>
                <c:pt idx="69">
                  <c:v>86.544732499471124</c:v>
                </c:pt>
                <c:pt idx="70">
                  <c:v>86.4051665242132</c:v>
                </c:pt>
                <c:pt idx="71">
                  <c:v>86.264884309789153</c:v>
                </c:pt>
                <c:pt idx="72">
                  <c:v>86.123889169150473</c:v>
                </c:pt>
                <c:pt idx="73">
                  <c:v>85.982184440346245</c:v>
                </c:pt>
                <c:pt idx="74">
                  <c:v>85.839773486255979</c:v>
                </c:pt>
                <c:pt idx="75">
                  <c:v>85.69665969432036</c:v>
                </c:pt>
                <c:pt idx="76">
                  <c:v>85.55284647627073</c:v>
                </c:pt>
                <c:pt idx="77">
                  <c:v>85.408337267856723</c:v>
                </c:pt>
                <c:pt idx="78">
                  <c:v>85.263135528572406</c:v>
                </c:pt>
                <c:pt idx="79">
                  <c:v>85.117244741380759</c:v>
                </c:pt>
                <c:pt idx="80">
                  <c:v>84.970668412436851</c:v>
                </c:pt>
                <c:pt idx="81">
                  <c:v>84.823410070809274</c:v>
                </c:pt>
                <c:pt idx="82">
                  <c:v>84.675473268200292</c:v>
                </c:pt>
                <c:pt idx="83">
                  <c:v>84.526861578664608</c:v>
                </c:pt>
                <c:pt idx="84">
                  <c:v>84.377578598326494</c:v>
                </c:pt>
                <c:pt idx="85">
                  <c:v>84.227627945095946</c:v>
                </c:pt>
                <c:pt idx="86">
                  <c:v>84.077013258383218</c:v>
                </c:pt>
                <c:pt idx="87">
                  <c:v>83.925738198812226</c:v>
                </c:pt>
                <c:pt idx="88">
                  <c:v>83.773806447932671</c:v>
                </c:pt>
                <c:pt idx="89">
                  <c:v>83.62122170793107</c:v>
                </c:pt>
                <c:pt idx="90">
                  <c:v>83.467987701340334</c:v>
                </c:pt>
                <c:pt idx="91">
                  <c:v>83.314108170748668</c:v>
                </c:pt>
                <c:pt idx="92">
                  <c:v>83.159586878506914</c:v>
                </c:pt>
                <c:pt idx="93">
                  <c:v>83.004427606435144</c:v>
                </c:pt>
                <c:pt idx="94">
                  <c:v>82.84863415552816</c:v>
                </c:pt>
                <c:pt idx="95">
                  <c:v>82.692210345659944</c:v>
                </c:pt>
                <c:pt idx="96">
                  <c:v>82.535160015287332</c:v>
                </c:pt>
                <c:pt idx="97">
                  <c:v>82.377487021152533</c:v>
                </c:pt>
                <c:pt idx="98">
                  <c:v>82.219195237985048</c:v>
                </c:pt>
                <c:pt idx="99">
                  <c:v>82.060288558202629</c:v>
                </c:pt>
                <c:pt idx="100">
                  <c:v>81.90077089161143</c:v>
                </c:pt>
                <c:pt idx="101">
                  <c:v>81.716474192489571</c:v>
                </c:pt>
                <c:pt idx="102">
                  <c:v>81.507381897858465</c:v>
                </c:pt>
                <c:pt idx="103">
                  <c:v>81.297670879852518</c:v>
                </c:pt>
                <c:pt idx="104">
                  <c:v>81.08734645418285</c:v>
                </c:pt>
                <c:pt idx="105">
                  <c:v>80.876413948732534</c:v>
                </c:pt>
                <c:pt idx="106">
                  <c:v>80.664878703134349</c:v>
                </c:pt>
                <c:pt idx="107">
                  <c:v>80.452746068348631</c:v>
                </c:pt>
                <c:pt idx="108">
                  <c:v>80.240021406241766</c:v>
                </c:pt>
                <c:pt idx="109">
                  <c:v>80.026710089165164</c:v>
                </c:pt>
                <c:pt idx="110">
                  <c:v>79.812817499534702</c:v>
                </c:pt>
                <c:pt idx="111">
                  <c:v>79.598349029410826</c:v>
                </c:pt>
                <c:pt idx="112">
                  <c:v>79.38331008007934</c:v>
                </c:pt>
                <c:pt idx="113">
                  <c:v>79.16770606163287</c:v>
                </c:pt>
                <c:pt idx="114">
                  <c:v>78.951542392553165</c:v>
                </c:pt>
                <c:pt idx="115">
                  <c:v>78.73482449929412</c:v>
                </c:pt>
                <c:pt idx="116">
                  <c:v>78.517557815865743</c:v>
                </c:pt>
                <c:pt idx="117">
                  <c:v>78.299747783419079</c:v>
                </c:pt>
                <c:pt idx="118">
                  <c:v>78.081399849831882</c:v>
                </c:pt>
                <c:pt idx="119">
                  <c:v>77.862519469295719</c:v>
                </c:pt>
                <c:pt idx="120">
                  <c:v>77.643112101903696</c:v>
                </c:pt>
                <c:pt idx="121">
                  <c:v>77.423183213239696</c:v>
                </c:pt>
                <c:pt idx="122">
                  <c:v>77.202738273968421</c:v>
                </c:pt>
                <c:pt idx="123">
                  <c:v>76.981782759427034</c:v>
                </c:pt>
                <c:pt idx="124">
                  <c:v>76.7603221492177</c:v>
                </c:pt>
                <c:pt idx="125">
                  <c:v>76.538361926801798</c:v>
                </c:pt>
                <c:pt idx="126">
                  <c:v>76.315907579095168</c:v>
                </c:pt>
                <c:pt idx="127">
                  <c:v>76.09296459606503</c:v>
                </c:pt>
                <c:pt idx="128">
                  <c:v>75.869538470328138</c:v>
                </c:pt>
                <c:pt idx="129">
                  <c:v>75.645634696750619</c:v>
                </c:pt>
                <c:pt idx="130">
                  <c:v>75.421258772049285</c:v>
                </c:pt>
                <c:pt idx="131">
                  <c:v>75.196416194394445</c:v>
                </c:pt>
                <c:pt idx="132">
                  <c:v>74.971112463014563</c:v>
                </c:pt>
                <c:pt idx="133">
                  <c:v>74.745353077802378</c:v>
                </c:pt>
                <c:pt idx="134">
                  <c:v>74.519143538922876</c:v>
                </c:pt>
                <c:pt idx="135">
                  <c:v>74.29248934642294</c:v>
                </c:pt>
                <c:pt idx="136">
                  <c:v>74.065395999842892</c:v>
                </c:pt>
                <c:pt idx="137">
                  <c:v>73.837868997829887</c:v>
                </c:pt>
                <c:pt idx="138">
                  <c:v>73.609913837753041</c:v>
                </c:pt>
                <c:pt idx="139">
                  <c:v>73.381536015320691</c:v>
                </c:pt>
                <c:pt idx="140">
                  <c:v>73.152741024199457</c:v>
                </c:pt>
                <c:pt idx="141">
                  <c:v>72.923534355635454</c:v>
                </c:pt>
                <c:pt idx="142">
                  <c:v>72.693921498077415</c:v>
                </c:pt>
                <c:pt idx="143">
                  <c:v>72.463907936802045</c:v>
                </c:pt>
                <c:pt idx="144">
                  <c:v>72.233499153541317</c:v>
                </c:pt>
                <c:pt idx="145">
                  <c:v>72.002700626112045</c:v>
                </c:pt>
                <c:pt idx="146">
                  <c:v>71.77151782804772</c:v>
                </c:pt>
                <c:pt idx="147">
                  <c:v>71.539956228232356</c:v>
                </c:pt>
                <c:pt idx="148">
                  <c:v>71.308021290536871</c:v>
                </c:pt>
                <c:pt idx="149">
                  <c:v>71.075718473457499</c:v>
                </c:pt>
                <c:pt idx="150">
                  <c:v>70.843053229756691</c:v>
                </c:pt>
                <c:pt idx="151">
                  <c:v>70.618253436284448</c:v>
                </c:pt>
                <c:pt idx="152">
                  <c:v>70.401327029754356</c:v>
                </c:pt>
                <c:pt idx="153">
                  <c:v>70.18405287496762</c:v>
                </c:pt>
                <c:pt idx="154">
                  <c:v>69.966435983143924</c:v>
                </c:pt>
                <c:pt idx="155">
                  <c:v>69.748481360433232</c:v>
                </c:pt>
                <c:pt idx="156">
                  <c:v>69.530194007600059</c:v>
                </c:pt>
                <c:pt idx="157">
                  <c:v>69.311578919709575</c:v>
                </c:pt>
                <c:pt idx="158">
                  <c:v>69.092641085815956</c:v>
                </c:pt>
                <c:pt idx="159">
                  <c:v>68.873385488652872</c:v>
                </c:pt>
                <c:pt idx="160">
                  <c:v>68.653817104326166</c:v>
                </c:pt>
                <c:pt idx="161">
                  <c:v>68.4339409020087</c:v>
                </c:pt>
                <c:pt idx="162">
                  <c:v>68.213761843637215</c:v>
                </c:pt>
                <c:pt idx="163">
                  <c:v>67.993284883611921</c:v>
                </c:pt>
                <c:pt idx="164">
                  <c:v>67.772514968497831</c:v>
                </c:pt>
                <c:pt idx="165">
                  <c:v>67.551457036728607</c:v>
                </c:pt>
                <c:pt idx="166">
                  <c:v>67.330116018312864</c:v>
                </c:pt>
                <c:pt idx="167">
                  <c:v>67.108496834542549</c:v>
                </c:pt>
                <c:pt idx="168">
                  <c:v>66.886604397703763</c:v>
                </c:pt>
                <c:pt idx="169">
                  <c:v>66.664443610790087</c:v>
                </c:pt>
                <c:pt idx="170">
                  <c:v>66.442019367218137</c:v>
                </c:pt>
                <c:pt idx="171">
                  <c:v>66.219336550545634</c:v>
                </c:pt>
                <c:pt idx="172">
                  <c:v>65.996400034191836</c:v>
                </c:pt>
                <c:pt idx="173">
                  <c:v>65.773214681160624</c:v>
                </c:pt>
                <c:pt idx="174">
                  <c:v>65.549785343765748</c:v>
                </c:pt>
                <c:pt idx="175">
                  <c:v>65.326116863358891</c:v>
                </c:pt>
                <c:pt idx="176">
                  <c:v>65.102214070059986</c:v>
                </c:pt>
                <c:pt idx="177">
                  <c:v>64.878081782490327</c:v>
                </c:pt>
                <c:pt idx="178">
                  <c:v>64.653724807507913</c:v>
                </c:pt>
                <c:pt idx="179">
                  <c:v>64.429147939945665</c:v>
                </c:pt>
                <c:pt idx="180">
                  <c:v>64.204355962352054</c:v>
                </c:pt>
                <c:pt idx="181">
                  <c:v>63.979353644734282</c:v>
                </c:pt>
                <c:pt idx="182">
                  <c:v>63.754145744304275</c:v>
                </c:pt>
                <c:pt idx="183">
                  <c:v>63.528737005227093</c:v>
                </c:pt>
                <c:pt idx="184">
                  <c:v>63.303132158372101</c:v>
                </c:pt>
                <c:pt idx="185">
                  <c:v>63.077335921066734</c:v>
                </c:pt>
                <c:pt idx="186">
                  <c:v>62.851352996852917</c:v>
                </c:pt>
                <c:pt idx="187">
                  <c:v>62.625188075246257</c:v>
                </c:pt>
                <c:pt idx="188">
                  <c:v>62.398845831497802</c:v>
                </c:pt>
                <c:pt idx="189">
                  <c:v>62.172330926358541</c:v>
                </c:pt>
                <c:pt idx="190">
                  <c:v>61.945648005846721</c:v>
                </c:pt>
                <c:pt idx="191">
                  <c:v>61.718801701017625</c:v>
                </c:pt>
                <c:pt idx="192">
                  <c:v>61.491796627736392</c:v>
                </c:pt>
                <c:pt idx="193">
                  <c:v>61.264637386453352</c:v>
                </c:pt>
                <c:pt idx="194">
                  <c:v>61.037328561982136</c:v>
                </c:pt>
                <c:pt idx="195">
                  <c:v>60.809874723280714</c:v>
                </c:pt>
                <c:pt idx="196">
                  <c:v>60.582280423234941</c:v>
                </c:pt>
                <c:pt idx="197">
                  <c:v>60.354550198445033</c:v>
                </c:pt>
                <c:pt idx="198">
                  <c:v>60.126688569014753</c:v>
                </c:pt>
                <c:pt idx="199">
                  <c:v>59.898700038343499</c:v>
                </c:pt>
                <c:pt idx="200">
                  <c:v>59.670589092920956</c:v>
                </c:pt>
                <c:pt idx="201">
                  <c:v>59.442360202124753</c:v>
                </c:pt>
                <c:pt idx="202">
                  <c:v>59.214017818020785</c:v>
                </c:pt>
                <c:pt idx="203">
                  <c:v>58.985566375166457</c:v>
                </c:pt>
                <c:pt idx="204">
                  <c:v>58.757010290416545</c:v>
                </c:pt>
                <c:pt idx="205">
                  <c:v>58.528353962732069</c:v>
                </c:pt>
                <c:pt idx="206">
                  <c:v>58.299601772991842</c:v>
                </c:pt>
                <c:pt idx="207">
                  <c:v>58.070758083806851</c:v>
                </c:pt>
                <c:pt idx="208">
                  <c:v>57.841827239337526</c:v>
                </c:pt>
                <c:pt idx="209">
                  <c:v>57.612813565113726</c:v>
                </c:pt>
                <c:pt idx="210">
                  <c:v>57.383721367857639</c:v>
                </c:pt>
                <c:pt idx="211">
                  <c:v>57.154554935309349</c:v>
                </c:pt>
                <c:pt idx="212">
                  <c:v>56.9253185360554</c:v>
                </c:pt>
                <c:pt idx="213">
                  <c:v>56.696016419360134</c:v>
                </c:pt>
                <c:pt idx="214">
                  <c:v>56.46665281499962</c:v>
                </c:pt>
                <c:pt idx="215">
                  <c:v>56.237231933098769</c:v>
                </c:pt>
                <c:pt idx="216">
                  <c:v>56.007757963970967</c:v>
                </c:pt>
                <c:pt idx="217">
                  <c:v>55.778235077960616</c:v>
                </c:pt>
                <c:pt idx="218">
                  <c:v>55.548667425288578</c:v>
                </c:pt>
                <c:pt idx="219">
                  <c:v>55.319059135900169</c:v>
                </c:pt>
                <c:pt idx="220">
                  <c:v>55.08941431931634</c:v>
                </c:pt>
                <c:pt idx="221">
                  <c:v>54.859737064487149</c:v>
                </c:pt>
                <c:pt idx="222">
                  <c:v>54.630031439648604</c:v>
                </c:pt>
                <c:pt idx="223">
                  <c:v>54.400301492181754</c:v>
                </c:pt>
                <c:pt idx="224">
                  <c:v>54.170551248474922</c:v>
                </c:pt>
                <c:pt idx="225">
                  <c:v>53.940784713788602</c:v>
                </c:pt>
                <c:pt idx="226">
                  <c:v>53.711005872123046</c:v>
                </c:pt>
                <c:pt idx="227">
                  <c:v>53.481218686088809</c:v>
                </c:pt>
                <c:pt idx="228">
                  <c:v>53.251427096779814</c:v>
                </c:pt>
                <c:pt idx="229">
                  <c:v>53.02163502364936</c:v>
                </c:pt>
                <c:pt idx="230">
                  <c:v>52.791846364388817</c:v>
                </c:pt>
                <c:pt idx="231">
                  <c:v>52.562064994808964</c:v>
                </c:pt>
                <c:pt idx="232">
                  <c:v>52.332294768724317</c:v>
                </c:pt>
                <c:pt idx="233">
                  <c:v>52.102539517839759</c:v>
                </c:pt>
                <c:pt idx="234">
                  <c:v>51.872803051640318</c:v>
                </c:pt>
                <c:pt idx="235">
                  <c:v>51.643089157283377</c:v>
                </c:pt>
                <c:pt idx="236">
                  <c:v>51.413401599493596</c:v>
                </c:pt>
                <c:pt idx="237">
                  <c:v>51.183744120460744</c:v>
                </c:pt>
                <c:pt idx="238">
                  <c:v>50.954120439739818</c:v>
                </c:pt>
                <c:pt idx="239">
                  <c:v>50.724534254154193</c:v>
                </c:pt>
                <c:pt idx="240">
                  <c:v>50.494989237701283</c:v>
                </c:pt>
                <c:pt idx="241">
                  <c:v>50.265489041460697</c:v>
                </c:pt>
                <c:pt idx="242">
                  <c:v>50.036037293505338</c:v>
                </c:pt>
                <c:pt idx="243">
                  <c:v>49.806637598814845</c:v>
                </c:pt>
                <c:pt idx="244">
                  <c:v>49.57729353919175</c:v>
                </c:pt>
                <c:pt idx="245">
                  <c:v>49.348008673180267</c:v>
                </c:pt>
                <c:pt idx="246">
                  <c:v>49.118786535987596</c:v>
                </c:pt>
                <c:pt idx="247">
                  <c:v>48.889630639407862</c:v>
                </c:pt>
                <c:pt idx="248">
                  <c:v>48.660544471748473</c:v>
                </c:pt>
                <c:pt idx="249">
                  <c:v>48.431531497759295</c:v>
                </c:pt>
                <c:pt idx="250">
                  <c:v>48.20259515856403</c:v>
                </c:pt>
                <c:pt idx="251">
                  <c:v>47.938308002959076</c:v>
                </c:pt>
                <c:pt idx="252">
                  <c:v>47.638695112626991</c:v>
                </c:pt>
                <c:pt idx="253">
                  <c:v>47.33923532308998</c:v>
                </c:pt>
                <c:pt idx="254">
                  <c:v>47.039933246871108</c:v>
                </c:pt>
                <c:pt idx="255">
                  <c:v>46.740793456761743</c:v>
                </c:pt>
                <c:pt idx="256">
                  <c:v>46.441820485764104</c:v>
                </c:pt>
                <c:pt idx="257">
                  <c:v>46.143018827038254</c:v>
                </c:pt>
                <c:pt idx="258">
                  <c:v>45.844392933853342</c:v>
                </c:pt>
                <c:pt idx="259">
                  <c:v>45.545947219543173</c:v>
                </c:pt>
                <c:pt idx="260">
                  <c:v>45.247686057466055</c:v>
                </c:pt>
                <c:pt idx="261">
                  <c:v>44.949613780968761</c:v>
                </c:pt>
                <c:pt idx="262">
                  <c:v>44.651734683354846</c:v>
                </c:pt>
                <c:pt idx="263">
                  <c:v>44.35405301785687</c:v>
                </c:pt>
                <c:pt idx="264">
                  <c:v>44.056572997612989</c:v>
                </c:pt>
                <c:pt idx="265">
                  <c:v>43.759298795647368</c:v>
                </c:pt>
                <c:pt idx="266">
                  <c:v>43.462234544854802</c:v>
                </c:pt>
                <c:pt idx="267">
                  <c:v>43.165384337989266</c:v>
                </c:pt>
                <c:pt idx="268">
                  <c:v>42.868752227656366</c:v>
                </c:pt>
                <c:pt idx="269">
                  <c:v>42.572342226309807</c:v>
                </c:pt>
                <c:pt idx="270">
                  <c:v>42.276158306251624</c:v>
                </c:pt>
                <c:pt idx="271">
                  <c:v>41.980204399636342</c:v>
                </c:pt>
                <c:pt idx="272">
                  <c:v>41.684484398478901</c:v>
                </c:pt>
                <c:pt idx="273">
                  <c:v>41.389002154666329</c:v>
                </c:pt>
                <c:pt idx="274">
                  <c:v>41.093761479973097</c:v>
                </c:pt>
                <c:pt idx="275">
                  <c:v>40.798766146080212</c:v>
                </c:pt>
                <c:pt idx="276">
                  <c:v>40.504019884597994</c:v>
                </c:pt>
                <c:pt idx="277">
                  <c:v>40.209526387092261</c:v>
                </c:pt>
                <c:pt idx="278">
                  <c:v>39.915289305114207</c:v>
                </c:pt>
                <c:pt idx="279">
                  <c:v>39.621312250233849</c:v>
                </c:pt>
                <c:pt idx="280">
                  <c:v>39.327598794076835</c:v>
                </c:pt>
                <c:pt idx="281">
                  <c:v>39.034152468364653</c:v>
                </c:pt>
                <c:pt idx="282">
                  <c:v>38.740976764958418</c:v>
                </c:pt>
                <c:pt idx="283">
                  <c:v>38.448075135905782</c:v>
                </c:pt>
                <c:pt idx="284">
                  <c:v>38.155450993491336</c:v>
                </c:pt>
                <c:pt idx="285">
                  <c:v>37.863107710290201</c:v>
                </c:pt>
                <c:pt idx="286">
                  <c:v>37.571048619224769</c:v>
                </c:pt>
                <c:pt idx="287">
                  <c:v>37.279277013624842</c:v>
                </c:pt>
                <c:pt idx="288">
                  <c:v>36.987796147290616</c:v>
                </c:pt>
                <c:pt idx="289">
                  <c:v>36.696609234559098</c:v>
                </c:pt>
                <c:pt idx="290">
                  <c:v>36.405719450373333</c:v>
                </c:pt>
                <c:pt idx="291">
                  <c:v>36.115129930354705</c:v>
                </c:pt>
                <c:pt idx="292">
                  <c:v>35.824843770878282</c:v>
                </c:pt>
                <c:pt idx="293">
                  <c:v>35.534864029151024</c:v>
                </c:pt>
                <c:pt idx="294">
                  <c:v>35.245193723292999</c:v>
                </c:pt>
                <c:pt idx="295">
                  <c:v>34.955835832421236</c:v>
                </c:pt>
                <c:pt idx="296">
                  <c:v>34.666793296736579</c:v>
                </c:pt>
                <c:pt idx="297">
                  <c:v>34.378069017613214</c:v>
                </c:pt>
                <c:pt idx="298">
                  <c:v>33.701046055239665</c:v>
                </c:pt>
                <c:pt idx="299">
                  <c:v>32.636131067683728</c:v>
                </c:pt>
                <c:pt idx="300">
                  <c:v>31.572559278168249</c:v>
                </c:pt>
                <c:pt idx="301">
                  <c:v>30.510352515835901</c:v>
                </c:pt>
                <c:pt idx="302">
                  <c:v>29.449532148379657</c:v>
                </c:pt>
                <c:pt idx="303">
                  <c:v>28.390119083217204</c:v>
                </c:pt>
                <c:pt idx="304">
                  <c:v>27.332133768741791</c:v>
                </c:pt>
                <c:pt idx="305">
                  <c:v>26.27559619564796</c:v>
                </c:pt>
                <c:pt idx="306">
                  <c:v>25.22052589833045</c:v>
                </c:pt>
                <c:pt idx="307">
                  <c:v>24.166941956354677</c:v>
                </c:pt>
                <c:pt idx="308">
                  <c:v>23.114862995996987</c:v>
                </c:pt>
                <c:pt idx="309">
                  <c:v>22.064307191853228</c:v>
                </c:pt>
                <c:pt idx="310">
                  <c:v>21.015292268513768</c:v>
                </c:pt>
                <c:pt idx="311">
                  <c:v>19.967835502303537</c:v>
                </c:pt>
                <c:pt idx="312">
                  <c:v>18.921953723085153</c:v>
                </c:pt>
                <c:pt idx="313">
                  <c:v>17.877663316123737</c:v>
                </c:pt>
                <c:pt idx="314">
                  <c:v>16.83498022401162</c:v>
                </c:pt>
                <c:pt idx="315">
                  <c:v>15.793919948651462</c:v>
                </c:pt>
                <c:pt idx="316">
                  <c:v>14.754497553295788</c:v>
                </c:pt>
                <c:pt idx="317">
                  <c:v>13.716727664641883</c:v>
                </c:pt>
                <c:pt idx="318">
                  <c:v>12.680624474979894</c:v>
                </c:pt>
                <c:pt idx="319">
                  <c:v>11.646201744392737</c:v>
                </c:pt>
                <c:pt idx="320">
                  <c:v>10.613472803006308</c:v>
                </c:pt>
                <c:pt idx="321">
                  <c:v>9.7369560798818053</c:v>
                </c:pt>
                <c:pt idx="322">
                  <c:v>9.0164238354399107</c:v>
                </c:pt>
                <c:pt idx="323">
                  <c:v>8.2970971079704494</c:v>
                </c:pt>
                <c:pt idx="324">
                  <c:v>7.5789808288407015</c:v>
                </c:pt>
                <c:pt idx="325">
                  <c:v>6.8620797265465887</c:v>
                </c:pt>
                <c:pt idx="326">
                  <c:v>6.1463983280393784</c:v>
                </c:pt>
                <c:pt idx="327">
                  <c:v>5.4319409600633808</c:v>
                </c:pt>
                <c:pt idx="328">
                  <c:v>4.7187117505037905</c:v>
                </c:pt>
                <c:pt idx="329">
                  <c:v>4.0067146297444571</c:v>
                </c:pt>
                <c:pt idx="330">
                  <c:v>3.2959533320347569</c:v>
                </c:pt>
                <c:pt idx="331">
                  <c:v>2.5864313968654313</c:v>
                </c:pt>
                <c:pt idx="332">
                  <c:v>1.8781521703526598</c:v>
                </c:pt>
                <c:pt idx="333">
                  <c:v>1.1711188066298803</c:v>
                </c:pt>
                <c:pt idx="334">
                  <c:v>0.46533426924700977</c:v>
                </c:pt>
                <c:pt idx="335">
                  <c:v>-0.23919866742348905</c:v>
                </c:pt>
                <c:pt idx="336">
                  <c:v>-0.94247741677420427</c:v>
                </c:pt>
                <c:pt idx="337">
                  <c:v>-1.644499578544365</c:v>
                </c:pt>
                <c:pt idx="338">
                  <c:v>-2.3452629373960741</c:v>
                </c:pt>
                <c:pt idx="339">
                  <c:v>-3.0447654614853987</c:v>
                </c:pt>
                <c:pt idx="340">
                  <c:v>-3.7430053010290734</c:v>
                </c:pt>
                <c:pt idx="341">
                  <c:v>-4.4399807868668502</c:v>
                </c:pt>
                <c:pt idx="342">
                  <c:v>-5.1356904290203609</c:v>
                </c:pt>
                <c:pt idx="343">
                  <c:v>-5.8301329152486367</c:v>
                </c:pt>
                <c:pt idx="344">
                  <c:v>-6.5233071096007151</c:v>
                </c:pt>
                <c:pt idx="345">
                  <c:v>-7.2152120509659365</c:v>
                </c:pt>
                <c:pt idx="346">
                  <c:v>-7.9058469516221459</c:v>
                </c:pt>
                <c:pt idx="347">
                  <c:v>-8.5952111957823654</c:v>
                </c:pt>
                <c:pt idx="348">
                  <c:v>-9.266644940971954</c:v>
                </c:pt>
                <c:pt idx="349">
                  <c:v>-9.9201796001964677</c:v>
                </c:pt>
                <c:pt idx="350">
                  <c:v>-10.572507544934382</c:v>
                </c:pt>
                <c:pt idx="351">
                  <c:v>-11.22362913671004</c:v>
                </c:pt>
                <c:pt idx="352">
                  <c:v>-11.873544884772761</c:v>
                </c:pt>
                <c:pt idx="353">
                  <c:v>-12.522255444779962</c:v>
                </c:pt>
                <c:pt idx="354">
                  <c:v>-13.169761617481715</c:v>
                </c:pt>
                <c:pt idx="355">
                  <c:v>-13.816064347407433</c:v>
                </c:pt>
                <c:pt idx="356">
                  <c:v>-14.461164721554695</c:v>
                </c:pt>
                <c:pt idx="357">
                  <c:v>-15.105063968080545</c:v>
                </c:pt>
                <c:pt idx="358">
                  <c:v>-15.747763454995818</c:v>
                </c:pt>
                <c:pt idx="359">
                  <c:v>-16.389264688862301</c:v>
                </c:pt>
                <c:pt idx="360">
                  <c:v>-16.683109330730961</c:v>
                </c:pt>
                <c:pt idx="361">
                  <c:v>-16.629997447795152</c:v>
                </c:pt>
                <c:pt idx="362">
                  <c:v>-16.577085503397768</c:v>
                </c:pt>
                <c:pt idx="363">
                  <c:v>-16.524372509605641</c:v>
                </c:pt>
                <c:pt idx="364">
                  <c:v>-16.471857484660536</c:v>
                </c:pt>
                <c:pt idx="365">
                  <c:v>-16.419539452932703</c:v>
                </c:pt>
                <c:pt idx="366">
                  <c:v>-16.36741744487496</c:v>
                </c:pt>
                <c:pt idx="367">
                  <c:v>-16.315490496977088</c:v>
                </c:pt>
                <c:pt idx="368">
                  <c:v>-16.263757651720695</c:v>
                </c:pt>
                <c:pt idx="369">
                  <c:v>-16.212217957534399</c:v>
                </c:pt>
                <c:pt idx="370">
                  <c:v>-16.160870468749497</c:v>
                </c:pt>
                <c:pt idx="371">
                  <c:v>-16.109714245555921</c:v>
                </c:pt>
                <c:pt idx="372">
                  <c:v>-16.058748353958681</c:v>
                </c:pt>
                <c:pt idx="373">
                  <c:v>-16.007971865734561</c:v>
                </c:pt>
                <c:pt idx="374">
                  <c:v>-15.957383858389349</c:v>
                </c:pt>
                <c:pt idx="375">
                  <c:v>-15.906983415115267</c:v>
                </c:pt>
                <c:pt idx="376">
                  <c:v>-15.856769624748914</c:v>
                </c:pt>
                <c:pt idx="377">
                  <c:v>-15.806741581729508</c:v>
                </c:pt>
                <c:pt idx="378">
                  <c:v>-15.756898386057463</c:v>
                </c:pt>
                <c:pt idx="379">
                  <c:v>-15.707239143253391</c:v>
                </c:pt>
                <c:pt idx="380">
                  <c:v>-15.657762964317417</c:v>
                </c:pt>
                <c:pt idx="381">
                  <c:v>-15.608468965688814</c:v>
                </c:pt>
                <c:pt idx="382">
                  <c:v>-15.559356269206079</c:v>
                </c:pt>
                <c:pt idx="383">
                  <c:v>-15.510424002067262</c:v>
                </c:pt>
                <c:pt idx="384">
                  <c:v>-15.461671296790664</c:v>
                </c:pt>
                <c:pt idx="385">
                  <c:v>-15.413097291175903</c:v>
                </c:pt>
                <c:pt idx="386">
                  <c:v>-15.364701128265244</c:v>
                </c:pt>
                <c:pt idx="387">
                  <c:v>-15.316481956305347</c:v>
                </c:pt>
                <c:pt idx="388">
                  <c:v>-15.268438928709298</c:v>
                </c:pt>
                <c:pt idx="389">
                  <c:v>-15.220571204018906</c:v>
                </c:pt>
                <c:pt idx="390">
                  <c:v>-15.172877945867434</c:v>
                </c:pt>
                <c:pt idx="391">
                  <c:v>-15.125358322942574</c:v>
                </c:pt>
                <c:pt idx="392">
                  <c:v>-15.078011508949759</c:v>
                </c:pt>
                <c:pt idx="393">
                  <c:v>-15.030836682575762</c:v>
                </c:pt>
                <c:pt idx="394">
                  <c:v>-14.983833027452659</c:v>
                </c:pt>
                <c:pt idx="395">
                  <c:v>-14.936999732122016</c:v>
                </c:pt>
                <c:pt idx="396">
                  <c:v>-14.890335989999453</c:v>
                </c:pt>
                <c:pt idx="397">
                  <c:v>-14.843840999339481</c:v>
                </c:pt>
                <c:pt idx="398">
                  <c:v>-14.797513963200618</c:v>
                </c:pt>
                <c:pt idx="399">
                  <c:v>-14.751354089410846</c:v>
                </c:pt>
                <c:pt idx="400">
                  <c:v>-14.705360590533244</c:v>
                </c:pt>
                <c:pt idx="401">
                  <c:v>-14.659532683832111</c:v>
                </c:pt>
                <c:pt idx="402">
                  <c:v>-14.206600963002877</c:v>
                </c:pt>
                <c:pt idx="403">
                  <c:v>-13.769706713257387</c:v>
                </c:pt>
                <c:pt idx="404">
                  <c:v>-13.348115946476765</c:v>
                </c:pt>
                <c:pt idx="405">
                  <c:v>-12.94113690625657</c:v>
                </c:pt>
                <c:pt idx="406">
                  <c:v>-12.548117176377646</c:v>
                </c:pt>
                <c:pt idx="407">
                  <c:v>-12.168441018688194</c:v>
                </c:pt>
                <c:pt idx="408">
                  <c:v>-11.801526919769985</c:v>
                </c:pt>
                <c:pt idx="409">
                  <c:v>-11.446825327829899</c:v>
                </c:pt>
                <c:pt idx="410">
                  <c:v>-11.103816563097972</c:v>
                </c:pt>
                <c:pt idx="411">
                  <c:v>-10.772008886652499</c:v>
                </c:pt>
                <c:pt idx="412">
                  <c:v>-10.450936714054624</c:v>
                </c:pt>
                <c:pt idx="413">
                  <c:v>-10.140158961481125</c:v>
                </c:pt>
                <c:pt idx="414">
                  <c:v>-9.8392575132118818</c:v>
                </c:pt>
                <c:pt idx="415">
                  <c:v>-9.5478358003746564</c:v>
                </c:pt>
                <c:pt idx="416">
                  <c:v>-9.2655174817875068</c:v>
                </c:pt>
                <c:pt idx="417">
                  <c:v>-8.9919452185809625</c:v>
                </c:pt>
                <c:pt idx="418">
                  <c:v>-8.726779535038732</c:v>
                </c:pt>
                <c:pt idx="419">
                  <c:v>-8.4696977587762667</c:v>
                </c:pt>
                <c:pt idx="420">
                  <c:v>-8.220393033989895</c:v>
                </c:pt>
                <c:pt idx="421">
                  <c:v>-7.9785734020619499</c:v>
                </c:pt>
                <c:pt idx="422">
                  <c:v>-7.7439609443066884</c:v>
                </c:pt>
                <c:pt idx="423">
                  <c:v>-7.5162909820926886</c:v>
                </c:pt>
                <c:pt idx="424">
                  <c:v>-7.2953113299856414</c:v>
                </c:pt>
                <c:pt idx="425">
                  <c:v>-7.080781597924938</c:v>
                </c:pt>
                <c:pt idx="426">
                  <c:v>-6.8724725387823078</c:v>
                </c:pt>
                <c:pt idx="427">
                  <c:v>-6.670165437954882</c:v>
                </c:pt>
                <c:pt idx="428">
                  <c:v>-6.4736515419209022</c:v>
                </c:pt>
                <c:pt idx="429">
                  <c:v>-6.282731522937322</c:v>
                </c:pt>
                <c:pt idx="430">
                  <c:v>-6.0972149772868285</c:v>
                </c:pt>
                <c:pt idx="431">
                  <c:v>-5.9169199546897042</c:v>
                </c:pt>
                <c:pt idx="432">
                  <c:v>-5.7416725166855516</c:v>
                </c:pt>
                <c:pt idx="433">
                  <c:v>-5.5713063219627186</c:v>
                </c:pt>
                <c:pt idx="434">
                  <c:v>-5.4056622367712333</c:v>
                </c:pt>
                <c:pt idx="435">
                  <c:v>-5.2445879686992649</c:v>
                </c:pt>
                <c:pt idx="436">
                  <c:v>-5.0879377222251048</c:v>
                </c:pt>
                <c:pt idx="437">
                  <c:v>-4.9355718745774801</c:v>
                </c:pt>
                <c:pt idx="438">
                  <c:v>-4.7873566705475312</c:v>
                </c:pt>
                <c:pt idx="439">
                  <c:v>-4.6431639349974709</c:v>
                </c:pt>
                <c:pt idx="440">
                  <c:v>-4.502870801903657</c:v>
                </c:pt>
                <c:pt idx="441">
                  <c:v>-4.3663594588575734</c:v>
                </c:pt>
                <c:pt idx="442">
                  <c:v>-4.2335169060265567</c:v>
                </c:pt>
                <c:pt idx="443">
                  <c:v>-4.104234728648299</c:v>
                </c:pt>
                <c:pt idx="444">
                  <c:v>-3.9784088821996284</c:v>
                </c:pt>
                <c:pt idx="445">
                  <c:v>-3.855939489441226</c:v>
                </c:pt>
                <c:pt idx="446">
                  <c:v>-3.7367306485962639</c:v>
                </c:pt>
                <c:pt idx="447">
                  <c:v>-3.6206902519728907</c:v>
                </c:pt>
                <c:pt idx="448">
                  <c:v>-3.5077298143885081</c:v>
                </c:pt>
                <c:pt idx="449">
                  <c:v>-3.3977643107979549</c:v>
                </c:pt>
                <c:pt idx="450">
                  <c:v>-3.2907120225686444</c:v>
                </c:pt>
                <c:pt idx="451">
                  <c:v>-3.1864943918834974</c:v>
                </c:pt>
                <c:pt idx="452">
                  <c:v>-3.0850358837874303</c:v>
                </c:pt>
                <c:pt idx="453">
                  <c:v>-2.9862638554255798</c:v>
                </c:pt>
                <c:pt idx="454">
                  <c:v>-2.8901084320513069</c:v>
                </c:pt>
                <c:pt idx="455">
                  <c:v>-2.7965023894098722</c:v>
                </c:pt>
                <c:pt idx="456">
                  <c:v>-2.7053810421293538</c:v>
                </c:pt>
                <c:pt idx="457">
                  <c:v>-2.6166821377742289</c:v>
                </c:pt>
                <c:pt idx="458">
                  <c:v>-2.5303457562392553</c:v>
                </c:pt>
                <c:pt idx="459">
                  <c:v>-2.4463142141817533</c:v>
                </c:pt>
                <c:pt idx="460">
                  <c:v>-2.3645319742095965</c:v>
                </c:pt>
                <c:pt idx="461">
                  <c:v>-2.2849455585598397</c:v>
                </c:pt>
                <c:pt idx="462">
                  <c:v>-2.2075034670195417</c:v>
                </c:pt>
                <c:pt idx="463">
                  <c:v>-2.1321560988555612</c:v>
                </c:pt>
                <c:pt idx="464">
                  <c:v>-2.0588556785344654</c:v>
                </c:pt>
                <c:pt idx="465">
                  <c:v>-1.9875561850269008</c:v>
                </c:pt>
                <c:pt idx="466">
                  <c:v>-1.9182132845031952</c:v>
                </c:pt>
                <c:pt idx="467">
                  <c:v>-1.8507842662384009</c:v>
                </c:pt>
                <c:pt idx="468">
                  <c:v>-1.785227981555739</c:v>
                </c:pt>
                <c:pt idx="469">
                  <c:v>-1.7215047856473529</c:v>
                </c:pt>
                <c:pt idx="470">
                  <c:v>-1.6595764821205512</c:v>
                </c:pt>
                <c:pt idx="471">
                  <c:v>-1.5994062701263596</c:v>
                </c:pt>
                <c:pt idx="472">
                  <c:v>-1.5409586939352156</c:v>
                </c:pt>
                <c:pt idx="473">
                  <c:v>-1.4841995948321001</c:v>
                </c:pt>
                <c:pt idx="474">
                  <c:v>-1.4290960652103291</c:v>
                </c:pt>
                <c:pt idx="475">
                  <c:v>-1.3756164047496409</c:v>
                </c:pt>
                <c:pt idx="476">
                  <c:v>-1.32373007857017</c:v>
                </c:pt>
                <c:pt idx="477">
                  <c:v>-1.2734076772593912</c:v>
                </c:pt>
                <c:pt idx="478">
                  <c:v>-1.2246208786741668</c:v>
                </c:pt>
                <c:pt idx="479">
                  <c:v>-1.1773424114247197</c:v>
                </c:pt>
                <c:pt idx="480">
                  <c:v>-1.1315460199515677</c:v>
                </c:pt>
                <c:pt idx="481">
                  <c:v>-1.0872064311103709</c:v>
                </c:pt>
                <c:pt idx="482">
                  <c:v>-1.0442993221831236</c:v>
                </c:pt>
                <c:pt idx="483">
                  <c:v>-1.0028012902372843</c:v>
                </c:pt>
                <c:pt idx="484">
                  <c:v>-0.96268982275720782</c:v>
                </c:pt>
                <c:pt idx="485">
                  <c:v>-0.92394326947470862</c:v>
                </c:pt>
                <c:pt idx="486">
                  <c:v>-0.88654081532764339</c:v>
                </c:pt>
                <c:pt idx="487">
                  <c:v>-0.8504624544771815</c:v>
                </c:pt>
                <c:pt idx="488">
                  <c:v>-0.81568896531580193</c:v>
                </c:pt>
                <c:pt idx="489">
                  <c:v>-0.78220188639913957</c:v>
                </c:pt>
                <c:pt idx="490">
                  <c:v>-0.74998349323549507</c:v>
                </c:pt>
                <c:pt idx="491">
                  <c:v>-0.71901677586719881</c:v>
                </c:pt>
                <c:pt idx="492">
                  <c:v>-0.68928541717804648</c:v>
                </c:pt>
                <c:pt idx="493">
                  <c:v>-0.66077377186072006</c:v>
                </c:pt>
                <c:pt idx="494">
                  <c:v>-0.63346684597746994</c:v>
                </c:pt>
                <c:pt idx="495">
                  <c:v>-0.60735027704641753</c:v>
                </c:pt>
                <c:pt idx="496">
                  <c:v>-0.58241031458461523</c:v>
                </c:pt>
                <c:pt idx="497">
                  <c:v>-0.55863380103758187</c:v>
                </c:pt>
                <c:pt idx="498">
                  <c:v>-0.53600815302341509</c:v>
                </c:pt>
                <c:pt idx="499">
                  <c:v>-0.51452134281788064</c:v>
                </c:pt>
                <c:pt idx="500">
                  <c:v>-0.49416188000520683</c:v>
                </c:pt>
                <c:pt idx="501">
                  <c:v>-0.47491879321775565</c:v>
                </c:pt>
                <c:pt idx="502">
                  <c:v>-0.45678161188654159</c:v>
                </c:pt>
                <c:pt idx="503">
                  <c:v>-0.43974034792384359</c:v>
                </c:pt>
                <c:pt idx="504">
                  <c:v>-0.42378547725923604</c:v>
                </c:pt>
                <c:pt idx="505">
                  <c:v>-0.40890792115143854</c:v>
                </c:pt>
                <c:pt idx="506">
                  <c:v>-0.3950990272008309</c:v>
                </c:pt>
                <c:pt idx="507">
                  <c:v>-0.38235054999157886</c:v>
                </c:pt>
                <c:pt idx="508">
                  <c:v>-0.37065463129840526</c:v>
                </c:pt>
                <c:pt idx="509">
                  <c:v>-0.36000377980143716</c:v>
                </c:pt>
                <c:pt idx="510">
                  <c:v>-0.35039085026348227</c:v>
                </c:pt>
                <c:pt idx="511">
                  <c:v>-0.34180902213771919</c:v>
                </c:pt>
                <c:pt idx="512">
                  <c:v>-0.33425177759013136</c:v>
                </c:pt>
                <c:pt idx="513">
                  <c:v>-0.32771287893991519</c:v>
                </c:pt>
                <c:pt idx="514">
                  <c:v>-0.32218634554220765</c:v>
                </c:pt>
                <c:pt idx="515">
                  <c:v>-0.31766643016018181</c:v>
                </c:pt>
                <c:pt idx="516">
                  <c:v>-0.31414759489706845</c:v>
                </c:pt>
                <c:pt idx="517">
                  <c:v>-0.31162448678192678</c:v>
                </c:pt>
                <c:pt idx="518">
                  <c:v>-0.31009191312487172</c:v>
                </c:pt>
                <c:pt idx="519">
                  <c:v>-0.30954481677675416</c:v>
                </c:pt>
                <c:pt idx="520">
                  <c:v>-0.30997825144381591</c:v>
                </c:pt>
                <c:pt idx="521">
                  <c:v>-0.31138735721863614</c:v>
                </c:pt>
                <c:pt idx="522">
                  <c:v>-0.31376733649402189</c:v>
                </c:pt>
                <c:pt idx="523">
                  <c:v>-0.31711343042602819</c:v>
                </c:pt>
                <c:pt idx="524">
                  <c:v>-0.32142089610606295</c:v>
                </c:pt>
                <c:pt idx="525">
                  <c:v>-0.32668498459047968</c:v>
                </c:pt>
                <c:pt idx="526">
                  <c:v>-0.33290091991997689</c:v>
                </c:pt>
                <c:pt idx="527">
                  <c:v>-0.34006387924153336</c:v>
                </c:pt>
                <c:pt idx="528">
                  <c:v>-0.34816897412372627</c:v>
                </c:pt>
                <c:pt idx="529">
                  <c:v>-0.35721123313330894</c:v>
                </c:pt>
                <c:pt idx="530">
                  <c:v>-0.36718558571801968</c:v>
                </c:pt>
                <c:pt idx="531">
                  <c:v>-0.37808684741875359</c:v>
                </c:pt>
                <c:pt idx="532">
                  <c:v>-0.38990970641423212</c:v>
                </c:pt>
                <c:pt idx="533">
                  <c:v>-0.40264871138369096</c:v>
                </c:pt>
                <c:pt idx="534">
                  <c:v>-0.41629826065821779</c:v>
                </c:pt>
                <c:pt idx="535">
                  <c:v>-0.43085259261928904</c:v>
                </c:pt>
                <c:pt idx="536">
                  <c:v>-0.44630577729375104</c:v>
                </c:pt>
                <c:pt idx="537">
                  <c:v>-0.46265170908776071</c:v>
                </c:pt>
                <c:pt idx="538">
                  <c:v>-0.4798841005977767</c:v>
                </c:pt>
                <c:pt idx="539">
                  <c:v>-0.49799647743427228</c:v>
                </c:pt>
                <c:pt idx="540">
                  <c:v>-0.51698217399306667</c:v>
                </c:pt>
                <c:pt idx="541">
                  <c:v>-0.53683433010973514</c:v>
                </c:pt>
                <c:pt idx="542">
                  <c:v>-0.55754588853414977</c:v>
                </c:pt>
                <c:pt idx="543">
                  <c:v>-0.57910959316454691</c:v>
                </c:pt>
                <c:pt idx="544">
                  <c:v>-0.60151798798339473</c:v>
                </c:pt>
                <c:pt idx="545">
                  <c:v>-0.62476341664053492</c:v>
                </c:pt>
                <c:pt idx="546">
                  <c:v>-0.64883802263245305</c:v>
                </c:pt>
                <c:pt idx="547">
                  <c:v>-0.67373375002997671</c:v>
                </c:pt>
                <c:pt idx="548">
                  <c:v>-0.6994423447100826</c:v>
                </c:pt>
                <c:pt idx="549">
                  <c:v>-0.72595535605079775</c:v>
                </c:pt>
                <c:pt idx="550">
                  <c:v>-0.75326413905130751</c:v>
                </c:pt>
                <c:pt idx="551">
                  <c:v>-0.78135985684234877</c:v>
                </c:pt>
                <c:pt idx="552">
                  <c:v>-0.81023348355470681</c:v>
                </c:pt>
                <c:pt idx="553">
                  <c:v>-0.83987580751619129</c:v>
                </c:pt>
                <c:pt idx="554">
                  <c:v>-0.8702774347498049</c:v>
                </c:pt>
                <c:pt idx="555">
                  <c:v>-0.90142879274795418</c:v>
                </c:pt>
                <c:pt idx="556">
                  <c:v>-0.93332013449948847</c:v>
                </c:pt>
                <c:pt idx="557">
                  <c:v>-0.96594154274812771</c:v>
                </c:pt>
                <c:pt idx="558">
                  <c:v>-0.99928293446242578</c:v>
                </c:pt>
                <c:pt idx="559">
                  <c:v>-1.0333340654988552</c:v>
                </c:pt>
                <c:pt idx="560">
                  <c:v>-1.0680845354408972</c:v>
                </c:pt>
                <c:pt idx="561">
                  <c:v>-1.1035237925981825</c:v>
                </c:pt>
                <c:pt idx="562">
                  <c:v>-1.1396411391507868</c:v>
                </c:pt>
                <c:pt idx="563">
                  <c:v>-1.1764257364247275</c:v>
                </c:pt>
                <c:pt idx="564">
                  <c:v>-1.2138666102855611</c:v>
                </c:pt>
                <c:pt idx="565">
                  <c:v>-1.251952656637747</c:v>
                </c:pt>
                <c:pt idx="566">
                  <c:v>-1.2906726470181544</c:v>
                </c:pt>
                <c:pt idx="567">
                  <c:v>-1.3300152342726903</c:v>
                </c:pt>
                <c:pt idx="568">
                  <c:v>-1.3699689583056454</c:v>
                </c:pt>
                <c:pt idx="569">
                  <c:v>-1.410522251891815</c:v>
                </c:pt>
                <c:pt idx="570">
                  <c:v>-1.4516634465419993</c:v>
                </c:pt>
                <c:pt idx="571">
                  <c:v>-1.4933807784128503</c:v>
                </c:pt>
                <c:pt idx="572">
                  <c:v>-1.5356623942525098</c:v>
                </c:pt>
                <c:pt idx="573">
                  <c:v>-1.5784963573737953</c:v>
                </c:pt>
                <c:pt idx="574">
                  <c:v>-1.6218706536470686</c:v>
                </c:pt>
                <c:pt idx="575">
                  <c:v>-1.665773197505239</c:v>
                </c:pt>
                <c:pt idx="576">
                  <c:v>-1.7101918379536576</c:v>
                </c:pt>
                <c:pt idx="577">
                  <c:v>-1.7551143645779339</c:v>
                </c:pt>
                <c:pt idx="578">
                  <c:v>-1.8005285135429936</c:v>
                </c:pt>
                <c:pt idx="579">
                  <c:v>-1.8464219735769396</c:v>
                </c:pt>
                <c:pt idx="580">
                  <c:v>-1.8927823919335325</c:v>
                </c:pt>
                <c:pt idx="581">
                  <c:v>-1.9395973803273443</c:v>
                </c:pt>
                <c:pt idx="582">
                  <c:v>-1.986854520835847</c:v>
                </c:pt>
                <c:pt idx="583">
                  <c:v>-2.0345413717629586</c:v>
                </c:pt>
                <c:pt idx="584">
                  <c:v>-2.0826454734587276</c:v>
                </c:pt>
                <c:pt idx="585">
                  <c:v>-2.1311543540901097</c:v>
                </c:pt>
                <c:pt idx="586">
                  <c:v>-2.1800555353579072</c:v>
                </c:pt>
                <c:pt idx="587">
                  <c:v>-2.2293365381552626</c:v>
                </c:pt>
                <c:pt idx="588">
                  <c:v>-2.2789848881631407</c:v>
                </c:pt>
                <c:pt idx="589">
                  <c:v>-2.3289881213785795</c:v>
                </c:pt>
                <c:pt idx="590">
                  <c:v>-2.3793337895715529</c:v>
                </c:pt>
                <c:pt idx="591">
                  <c:v>-2.4300094656665436</c:v>
                </c:pt>
                <c:pt idx="592">
                  <c:v>-2.4810027490451096</c:v>
                </c:pt>
                <c:pt idx="593">
                  <c:v>-2.5323012707658505</c:v>
                </c:pt>
                <c:pt idx="594">
                  <c:v>-2.5838926986984374</c:v>
                </c:pt>
                <c:pt idx="595">
                  <c:v>-2.6357647425684725</c:v>
                </c:pt>
                <c:pt idx="596">
                  <c:v>-2.687905158910183</c:v>
                </c:pt>
                <c:pt idx="597">
                  <c:v>-2.7403017559240785</c:v>
                </c:pt>
                <c:pt idx="598">
                  <c:v>-2.7929423982369035</c:v>
                </c:pt>
                <c:pt idx="599">
                  <c:v>-2.8458150115613643</c:v>
                </c:pt>
                <c:pt idx="600">
                  <c:v>-2.8989075872532926</c:v>
                </c:pt>
                <c:pt idx="601">
                  <c:v>-2.9522081867640519</c:v>
                </c:pt>
                <c:pt idx="602">
                  <c:v>-3.0057049459862051</c:v>
                </c:pt>
                <c:pt idx="603">
                  <c:v>-3.059386079490543</c:v>
                </c:pt>
                <c:pt idx="604">
                  <c:v>-3.1132398846527987</c:v>
                </c:pt>
                <c:pt idx="605">
                  <c:v>-3.1672547456685134</c:v>
                </c:pt>
                <c:pt idx="606">
                  <c:v>-3.2214191374546588</c:v>
                </c:pt>
                <c:pt idx="607">
                  <c:v>-3.2757216294367675</c:v>
                </c:pt>
                <c:pt idx="608">
                  <c:v>-3.3301508892205005</c:v>
                </c:pt>
                <c:pt idx="609">
                  <c:v>-3.3846956861467148</c:v>
                </c:pt>
                <c:pt idx="610">
                  <c:v>-3.4393448947292189</c:v>
                </c:pt>
                <c:pt idx="611">
                  <c:v>-3.4940874979745677</c:v>
                </c:pt>
                <c:pt idx="612">
                  <c:v>-3.5489125905833787</c:v>
                </c:pt>
                <c:pt idx="613">
                  <c:v>-3.6038093820327743</c:v>
                </c:pt>
                <c:pt idx="614">
                  <c:v>-3.6587671995397271</c:v>
                </c:pt>
                <c:pt idx="615">
                  <c:v>-3.7137754909051512</c:v>
                </c:pt>
                <c:pt idx="616">
                  <c:v>-3.7688238272387471</c:v>
                </c:pt>
                <c:pt idx="617">
                  <c:v>-3.8239019055647616</c:v>
                </c:pt>
                <c:pt idx="618">
                  <c:v>-3.8789995513088451</c:v>
                </c:pt>
                <c:pt idx="619">
                  <c:v>-3.9341067206664131</c:v>
                </c:pt>
                <c:pt idx="620">
                  <c:v>-3.9892135028529534</c:v>
                </c:pt>
                <c:pt idx="621">
                  <c:v>-4.0443101222368769</c:v>
                </c:pt>
                <c:pt idx="622">
                  <c:v>-4.0993869403555783</c:v>
                </c:pt>
                <c:pt idx="623">
                  <c:v>-4.1544344578154977</c:v>
                </c:pt>
                <c:pt idx="624">
                  <c:v>-4.209443316077059</c:v>
                </c:pt>
                <c:pt idx="625">
                  <c:v>-4.2644042991254878</c:v>
                </c:pt>
                <c:pt idx="626">
                  <c:v>-4.3193083350285075</c:v>
                </c:pt>
                <c:pt idx="627">
                  <c:v>-4.3741464973821484</c:v>
                </c:pt>
                <c:pt idx="628">
                  <c:v>-4.4289100066458467</c:v>
                </c:pt>
                <c:pt idx="629">
                  <c:v>-4.4835902313681677</c:v>
                </c:pt>
                <c:pt idx="630">
                  <c:v>-4.5381786893045266</c:v>
                </c:pt>
                <c:pt idx="631">
                  <c:v>-4.592667048428396</c:v>
                </c:pt>
                <c:pt idx="632">
                  <c:v>-4.6470471278374967</c:v>
                </c:pt>
                <c:pt idx="633">
                  <c:v>-4.7013108985565717</c:v>
                </c:pt>
                <c:pt idx="634">
                  <c:v>-4.7554504842384215</c:v>
                </c:pt>
                <c:pt idx="635">
                  <c:v>-4.8094581617648631</c:v>
                </c:pt>
                <c:pt idx="636">
                  <c:v>-4.8633263617494178</c:v>
                </c:pt>
                <c:pt idx="637">
                  <c:v>-4.917047668943515</c:v>
                </c:pt>
                <c:pt idx="638">
                  <c:v>-4.9706148225480806</c:v>
                </c:pt>
                <c:pt idx="639">
                  <c:v>-5.0240207164324033</c:v>
                </c:pt>
                <c:pt idx="640">
                  <c:v>-5.077258399262238</c:v>
                </c:pt>
                <c:pt idx="641">
                  <c:v>-5.1303210745390855</c:v>
                </c:pt>
                <c:pt idx="642">
                  <c:v>-5.1832021005526974</c:v>
                </c:pt>
                <c:pt idx="643">
                  <c:v>-5.2358949902488305</c:v>
                </c:pt>
                <c:pt idx="644">
                  <c:v>-5.2883934110142743</c:v>
                </c:pt>
                <c:pt idx="645">
                  <c:v>-5.3406911843813321</c:v>
                </c:pt>
                <c:pt idx="646">
                  <c:v>-5.3927822856537606</c:v>
                </c:pt>
                <c:pt idx="647">
                  <c:v>-5.4446608434563419</c:v>
                </c:pt>
                <c:pt idx="648">
                  <c:v>-5.4963211392102496</c:v>
                </c:pt>
                <c:pt idx="649">
                  <c:v>-5.5477576065362797</c:v>
                </c:pt>
                <c:pt idx="650">
                  <c:v>-5.5989648305882129</c:v>
                </c:pt>
                <c:pt idx="651">
                  <c:v>-5.6499375473183457</c:v>
                </c:pt>
                <c:pt idx="652">
                  <c:v>-5.7006706426774834</c:v>
                </c:pt>
                <c:pt idx="653">
                  <c:v>-5.7511591517514429</c:v>
                </c:pt>
                <c:pt idx="654">
                  <c:v>-5.8013982578363485</c:v>
                </c:pt>
                <c:pt idx="655">
                  <c:v>-5.8513832914547406</c:v>
                </c:pt>
                <c:pt idx="656">
                  <c:v>-5.9011097293148218</c:v>
                </c:pt>
                <c:pt idx="657">
                  <c:v>-5.9505731932148187</c:v>
                </c:pt>
                <c:pt idx="658">
                  <c:v>-5.9997694488947166</c:v>
                </c:pt>
                <c:pt idx="659">
                  <c:v>-6.0486944048374198</c:v>
                </c:pt>
                <c:pt idx="660">
                  <c:v>-6.0973441110214699</c:v>
                </c:pt>
                <c:pt idx="661">
                  <c:v>-6.1457147576274291</c:v>
                </c:pt>
                <c:pt idx="662">
                  <c:v>-6.1938026736999392</c:v>
                </c:pt>
                <c:pt idx="663">
                  <c:v>-6.2416043257676064</c:v>
                </c:pt>
                <c:pt idx="664">
                  <c:v>-6.2891163164226365</c:v>
                </c:pt>
                <c:pt idx="665">
                  <c:v>-6.3363353828623055</c:v>
                </c:pt>
                <c:pt idx="666">
                  <c:v>-6.3832583953942157</c:v>
                </c:pt>
                <c:pt idx="667">
                  <c:v>-6.4298823559072984</c:v>
                </c:pt>
                <c:pt idx="668">
                  <c:v>-6.4762043963104761</c:v>
                </c:pt>
                <c:pt idx="669">
                  <c:v>-6.5222217769409419</c:v>
                </c:pt>
                <c:pt idx="670">
                  <c:v>-6.5679318849438575</c:v>
                </c:pt>
                <c:pt idx="671">
                  <c:v>-6.6133322326253463</c:v>
                </c:pt>
                <c:pt idx="672">
                  <c:v>-6.6584204557805871</c:v>
                </c:pt>
                <c:pt idx="673">
                  <c:v>-6.7031943119988231</c:v>
                </c:pt>
                <c:pt idx="674">
                  <c:v>-6.7476516789469168</c:v>
                </c:pt>
                <c:pt idx="675">
                  <c:v>-6.7917905526333273</c:v>
                </c:pt>
                <c:pt idx="676">
                  <c:v>-6.8356090456540386</c:v>
                </c:pt>
                <c:pt idx="677">
                  <c:v>-6.8791053854221413</c:v>
                </c:pt>
                <c:pt idx="678">
                  <c:v>-6.9222779123827092</c:v>
                </c:pt>
                <c:pt idx="679">
                  <c:v>-6.9651250782144531</c:v>
                </c:pt>
                <c:pt idx="680">
                  <c:v>-7.0076454440197615</c:v>
                </c:pt>
                <c:pt idx="681">
                  <c:v>-7.0498376785045886</c:v>
                </c:pt>
                <c:pt idx="682">
                  <c:v>-7.0917005561496325</c:v>
                </c:pt>
                <c:pt idx="683">
                  <c:v>-7.1332329553742868</c:v>
                </c:pt>
                <c:pt idx="684">
                  <c:v>-7.1744338566946437</c:v>
                </c:pt>
                <c:pt idx="685">
                  <c:v>-7.2153023408770265</c:v>
                </c:pt>
                <c:pt idx="686">
                  <c:v>-7.2558375870882355</c:v>
                </c:pt>
                <c:pt idx="687">
                  <c:v>-7.2960388710438631</c:v>
                </c:pt>
                <c:pt idx="688">
                  <c:v>-7.3359055631558574</c:v>
                </c:pt>
                <c:pt idx="689">
                  <c:v>-7.3754371266805494</c:v>
                </c:pt>
                <c:pt idx="690">
                  <c:v>-7.4146331158683196</c:v>
                </c:pt>
                <c:pt idx="691">
                  <c:v>-7.4534931741160015</c:v>
                </c:pt>
                <c:pt idx="692">
                  <c:v>-7.4920170321230506</c:v>
                </c:pt>
                <c:pt idx="693">
                  <c:v>-7.5302045060526703</c:v>
                </c:pt>
                <c:pt idx="694">
                  <c:v>-7.5680554956987143</c:v>
                </c:pt>
                <c:pt idx="695">
                  <c:v>-7.6055699826595244</c:v>
                </c:pt>
                <c:pt idx="696">
                  <c:v>-7.6427480285194633</c:v>
                </c:pt>
                <c:pt idx="697">
                  <c:v>-7.6795897730391847</c:v>
                </c:pt>
                <c:pt idx="698">
                  <c:v>-7.716095432355405</c:v>
                </c:pt>
                <c:pt idx="699">
                  <c:v>-7.7161315276046505</c:v>
                </c:pt>
                <c:pt idx="700">
                  <c:v>-7.7161676225219598</c:v>
                </c:pt>
                <c:pt idx="701">
                  <c:v>-7.7162037171073408</c:v>
                </c:pt>
                <c:pt idx="702">
                  <c:v>-7.7162398113607855</c:v>
                </c:pt>
                <c:pt idx="703">
                  <c:v>-7.7162759052823029</c:v>
                </c:pt>
                <c:pt idx="704">
                  <c:v>-7.7163119988718902</c:v>
                </c:pt>
                <c:pt idx="705">
                  <c:v>-7.7163480921295413</c:v>
                </c:pt>
                <c:pt idx="706">
                  <c:v>-7.7163841850552641</c:v>
                </c:pt>
                <c:pt idx="707">
                  <c:v>-7.7164202776490596</c:v>
                </c:pt>
                <c:pt idx="708">
                  <c:v>-7.7164563699109214</c:v>
                </c:pt>
                <c:pt idx="709">
                  <c:v>-7.7164924618408559</c:v>
                </c:pt>
                <c:pt idx="710">
                  <c:v>-7.7165285534388612</c:v>
                </c:pt>
                <c:pt idx="711">
                  <c:v>-7.7165646447049339</c:v>
                </c:pt>
                <c:pt idx="712">
                  <c:v>-7.7166007356390791</c:v>
                </c:pt>
                <c:pt idx="713">
                  <c:v>-7.7166368262413005</c:v>
                </c:pt>
                <c:pt idx="714">
                  <c:v>-7.716672916511591</c:v>
                </c:pt>
                <c:pt idx="715">
                  <c:v>-7.7167090064499551</c:v>
                </c:pt>
                <c:pt idx="716">
                  <c:v>-7.7167450960563908</c:v>
                </c:pt>
                <c:pt idx="717">
                  <c:v>-7.7167811853309027</c:v>
                </c:pt>
                <c:pt idx="718">
                  <c:v>-7.7168172742734855</c:v>
                </c:pt>
                <c:pt idx="719">
                  <c:v>-7.7168533628841454</c:v>
                </c:pt>
                <c:pt idx="720">
                  <c:v>-7.7168894511628725</c:v>
                </c:pt>
                <c:pt idx="721">
                  <c:v>-7.7169255391096785</c:v>
                </c:pt>
                <c:pt idx="722">
                  <c:v>-7.7169616267245615</c:v>
                </c:pt>
                <c:pt idx="723">
                  <c:v>-7.7169977140075163</c:v>
                </c:pt>
                <c:pt idx="724">
                  <c:v>-7.7170338009585517</c:v>
                </c:pt>
                <c:pt idx="725">
                  <c:v>-7.7170698875776571</c:v>
                </c:pt>
                <c:pt idx="726">
                  <c:v>-7.7171059738648422</c:v>
                </c:pt>
                <c:pt idx="727">
                  <c:v>-7.7171420598201044</c:v>
                </c:pt>
                <c:pt idx="728">
                  <c:v>-7.7171781454434427</c:v>
                </c:pt>
                <c:pt idx="729">
                  <c:v>-7.7172142307348581</c:v>
                </c:pt>
                <c:pt idx="730">
                  <c:v>-7.7172503156943524</c:v>
                </c:pt>
                <c:pt idx="731">
                  <c:v>-7.7172864003219228</c:v>
                </c:pt>
                <c:pt idx="732">
                  <c:v>-7.7173224846175712</c:v>
                </c:pt>
                <c:pt idx="733">
                  <c:v>-7.7173585685813002</c:v>
                </c:pt>
                <c:pt idx="734">
                  <c:v>-7.7173946522131098</c:v>
                </c:pt>
                <c:pt idx="735">
                  <c:v>-7.717430735513001</c:v>
                </c:pt>
                <c:pt idx="736">
                  <c:v>-7.7174668184809638</c:v>
                </c:pt>
                <c:pt idx="737">
                  <c:v>-7.7175029011170073</c:v>
                </c:pt>
                <c:pt idx="738">
                  <c:v>-7.7175389834211376</c:v>
                </c:pt>
                <c:pt idx="739">
                  <c:v>-7.7175750653933459</c:v>
                </c:pt>
                <c:pt idx="740">
                  <c:v>-7.7176111470336348</c:v>
                </c:pt>
                <c:pt idx="741">
                  <c:v>-7.717647228342007</c:v>
                </c:pt>
                <c:pt idx="742">
                  <c:v>-7.7176833093184589</c:v>
                </c:pt>
                <c:pt idx="743">
                  <c:v>-7.7177193899629923</c:v>
                </c:pt>
                <c:pt idx="744">
                  <c:v>-7.7177554702756117</c:v>
                </c:pt>
                <c:pt idx="745">
                  <c:v>-7.7177915502563117</c:v>
                </c:pt>
                <c:pt idx="746">
                  <c:v>-7.7178276299050959</c:v>
                </c:pt>
                <c:pt idx="747">
                  <c:v>-7.7178637092219589</c:v>
                </c:pt>
                <c:pt idx="748">
                  <c:v>-7.7178997882069122</c:v>
                </c:pt>
                <c:pt idx="749">
                  <c:v>-7.717935866859948</c:v>
                </c:pt>
                <c:pt idx="750">
                  <c:v>-7.7179719451810644</c:v>
                </c:pt>
                <c:pt idx="751">
                  <c:v>-7.7180080231702712</c:v>
                </c:pt>
                <c:pt idx="752">
                  <c:v>-7.7180441008275622</c:v>
                </c:pt>
                <c:pt idx="753">
                  <c:v>-7.7180801781529382</c:v>
                </c:pt>
                <c:pt idx="754">
                  <c:v>-7.7181162551463967</c:v>
                </c:pt>
                <c:pt idx="755">
                  <c:v>-7.7181523318079481</c:v>
                </c:pt>
                <c:pt idx="756">
                  <c:v>-7.7181884081375829</c:v>
                </c:pt>
                <c:pt idx="757">
                  <c:v>-7.7182244841353009</c:v>
                </c:pt>
                <c:pt idx="758">
                  <c:v>-7.7182605598011111</c:v>
                </c:pt>
                <c:pt idx="759">
                  <c:v>-7.7182966351350073</c:v>
                </c:pt>
                <c:pt idx="760">
                  <c:v>-7.7183327101369921</c:v>
                </c:pt>
                <c:pt idx="761">
                  <c:v>-7.7183687848070655</c:v>
                </c:pt>
                <c:pt idx="762">
                  <c:v>-7.7184048591452266</c:v>
                </c:pt>
                <c:pt idx="763">
                  <c:v>-7.7184409331514763</c:v>
                </c:pt>
                <c:pt idx="764">
                  <c:v>-7.7184770068258191</c:v>
                </c:pt>
                <c:pt idx="765">
                  <c:v>-7.7185130801682496</c:v>
                </c:pt>
                <c:pt idx="766">
                  <c:v>-7.7185491531787633</c:v>
                </c:pt>
                <c:pt idx="767">
                  <c:v>-7.7185852258573773</c:v>
                </c:pt>
                <c:pt idx="768">
                  <c:v>-7.7186212982040754</c:v>
                </c:pt>
                <c:pt idx="769">
                  <c:v>-7.7186573702188719</c:v>
                </c:pt>
                <c:pt idx="770">
                  <c:v>-7.7186934419017534</c:v>
                </c:pt>
                <c:pt idx="771">
                  <c:v>-7.7187295132527289</c:v>
                </c:pt>
                <c:pt idx="772">
                  <c:v>-7.7187655842717993</c:v>
                </c:pt>
                <c:pt idx="773">
                  <c:v>-7.7188016549589573</c:v>
                </c:pt>
                <c:pt idx="774">
                  <c:v>-7.7188377253142084</c:v>
                </c:pt>
                <c:pt idx="775">
                  <c:v>-7.718873795337557</c:v>
                </c:pt>
                <c:pt idx="776">
                  <c:v>-7.718909865028996</c:v>
                </c:pt>
                <c:pt idx="777">
                  <c:v>-7.7189459343885316</c:v>
                </c:pt>
                <c:pt idx="778">
                  <c:v>-7.7189820034161611</c:v>
                </c:pt>
                <c:pt idx="779">
                  <c:v>-7.7190180721118802</c:v>
                </c:pt>
                <c:pt idx="780">
                  <c:v>-7.7190541404757003</c:v>
                </c:pt>
                <c:pt idx="781">
                  <c:v>-7.7190902085076134</c:v>
                </c:pt>
                <c:pt idx="782">
                  <c:v>-7.7191262762076231</c:v>
                </c:pt>
                <c:pt idx="783">
                  <c:v>-7.7191623435757259</c:v>
                </c:pt>
                <c:pt idx="784">
                  <c:v>-7.7191984106119245</c:v>
                </c:pt>
                <c:pt idx="785">
                  <c:v>-7.7192344773162249</c:v>
                </c:pt>
                <c:pt idx="786">
                  <c:v>-7.7192705436886202</c:v>
                </c:pt>
                <c:pt idx="787">
                  <c:v>-7.7193066097291103</c:v>
                </c:pt>
                <c:pt idx="788">
                  <c:v>-7.7193426754376997</c:v>
                </c:pt>
                <c:pt idx="789">
                  <c:v>-7.7193787408143875</c:v>
                </c:pt>
                <c:pt idx="790">
                  <c:v>-7.7194148058591692</c:v>
                </c:pt>
                <c:pt idx="791">
                  <c:v>-7.7194508705720599</c:v>
                </c:pt>
                <c:pt idx="792">
                  <c:v>-7.7194869349530393</c:v>
                </c:pt>
                <c:pt idx="793">
                  <c:v>-7.7195229990021277</c:v>
                </c:pt>
                <c:pt idx="794">
                  <c:v>-7.7195590627193065</c:v>
                </c:pt>
                <c:pt idx="795">
                  <c:v>-7.7195951261045943</c:v>
                </c:pt>
                <c:pt idx="796">
                  <c:v>-7.7196311891579743</c:v>
                </c:pt>
                <c:pt idx="797">
                  <c:v>-7.7196672518794616</c:v>
                </c:pt>
                <c:pt idx="798">
                  <c:v>-7.7197033142690437</c:v>
                </c:pt>
                <c:pt idx="799">
                  <c:v>-7.7197393763267304</c:v>
                </c:pt>
                <c:pt idx="800">
                  <c:v>-7.7197754380525234</c:v>
                </c:pt>
                <c:pt idx="801">
                  <c:v>-7.7198114994464131</c:v>
                </c:pt>
                <c:pt idx="802">
                  <c:v>-7.71984756050841</c:v>
                </c:pt>
                <c:pt idx="803">
                  <c:v>-7.7198836212385054</c:v>
                </c:pt>
                <c:pt idx="804">
                  <c:v>-7.7199196816367044</c:v>
                </c:pt>
                <c:pt idx="805">
                  <c:v>-7.7199557417030062</c:v>
                </c:pt>
                <c:pt idx="806">
                  <c:v>-7.7199918014374145</c:v>
                </c:pt>
                <c:pt idx="807">
                  <c:v>-7.7200278608399291</c:v>
                </c:pt>
                <c:pt idx="808">
                  <c:v>-7.7200639199105465</c:v>
                </c:pt>
                <c:pt idx="809">
                  <c:v>-7.7200999786492677</c:v>
                </c:pt>
                <c:pt idx="810">
                  <c:v>-7.7201360370560952</c:v>
                </c:pt>
                <c:pt idx="811">
                  <c:v>-7.7201720951310309</c:v>
                </c:pt>
                <c:pt idx="812">
                  <c:v>-7.7202081528740703</c:v>
                </c:pt>
                <c:pt idx="813">
                  <c:v>-7.720244210285216</c:v>
                </c:pt>
                <c:pt idx="814">
                  <c:v>-7.7202802673644673</c:v>
                </c:pt>
                <c:pt idx="815">
                  <c:v>-7.7203163241118276</c:v>
                </c:pt>
                <c:pt idx="816">
                  <c:v>-7.7203523805272916</c:v>
                </c:pt>
                <c:pt idx="817">
                  <c:v>-7.7203884366108682</c:v>
                </c:pt>
                <c:pt idx="818">
                  <c:v>-7.7204244923625511</c:v>
                </c:pt>
                <c:pt idx="819">
                  <c:v>-7.7204605477823423</c:v>
                </c:pt>
                <c:pt idx="820">
                  <c:v>-7.720496602870246</c:v>
                </c:pt>
                <c:pt idx="821">
                  <c:v>-7.7205326576262516</c:v>
                </c:pt>
                <c:pt idx="822">
                  <c:v>-7.7205687120503699</c:v>
                </c:pt>
                <c:pt idx="823">
                  <c:v>-7.7206047661426043</c:v>
                </c:pt>
                <c:pt idx="824">
                  <c:v>-7.7206408199029397</c:v>
                </c:pt>
                <c:pt idx="825">
                  <c:v>-7.7206768733313931</c:v>
                </c:pt>
                <c:pt idx="826">
                  <c:v>-7.7207129264279537</c:v>
                </c:pt>
                <c:pt idx="827">
                  <c:v>-7.7207489791926243</c:v>
                </c:pt>
                <c:pt idx="828">
                  <c:v>-7.7207850316254065</c:v>
                </c:pt>
                <c:pt idx="829">
                  <c:v>-7.7208210837263014</c:v>
                </c:pt>
                <c:pt idx="830">
                  <c:v>-7.7208571354953142</c:v>
                </c:pt>
                <c:pt idx="831">
                  <c:v>-7.7208931869324324</c:v>
                </c:pt>
                <c:pt idx="832">
                  <c:v>-7.7209292380376677</c:v>
                </c:pt>
                <c:pt idx="833">
                  <c:v>-7.7209652888110165</c:v>
                </c:pt>
                <c:pt idx="834">
                  <c:v>-7.721001339252477</c:v>
                </c:pt>
                <c:pt idx="835">
                  <c:v>-7.721037389362051</c:v>
                </c:pt>
                <c:pt idx="836">
                  <c:v>-7.7210734391397429</c:v>
                </c:pt>
                <c:pt idx="837">
                  <c:v>-7.7211094885855482</c:v>
                </c:pt>
                <c:pt idx="838">
                  <c:v>-7.7211455376994724</c:v>
                </c:pt>
                <c:pt idx="839">
                  <c:v>-7.7211815864815057</c:v>
                </c:pt>
                <c:pt idx="840">
                  <c:v>-7.721217634931655</c:v>
                </c:pt>
                <c:pt idx="841">
                  <c:v>-7.721253683049925</c:v>
                </c:pt>
                <c:pt idx="842">
                  <c:v>-7.7212897308363084</c:v>
                </c:pt>
                <c:pt idx="843">
                  <c:v>-7.7213257782908107</c:v>
                </c:pt>
                <c:pt idx="844">
                  <c:v>-7.7213618254134291</c:v>
                </c:pt>
                <c:pt idx="845">
                  <c:v>-7.7213978722041645</c:v>
                </c:pt>
                <c:pt idx="846">
                  <c:v>-7.7214339186630214</c:v>
                </c:pt>
                <c:pt idx="847">
                  <c:v>-7.7214699647899927</c:v>
                </c:pt>
                <c:pt idx="848">
                  <c:v>-7.7215060105850819</c:v>
                </c:pt>
                <c:pt idx="849">
                  <c:v>-7.7215420560482917</c:v>
                </c:pt>
                <c:pt idx="850">
                  <c:v>-7.7215781011796212</c:v>
                </c:pt>
                <c:pt idx="851">
                  <c:v>-7.7216141459790704</c:v>
                </c:pt>
                <c:pt idx="852">
                  <c:v>-7.7216501904466401</c:v>
                </c:pt>
                <c:pt idx="853">
                  <c:v>-7.7216862345823252</c:v>
                </c:pt>
                <c:pt idx="854">
                  <c:v>-7.7217222783861397</c:v>
                </c:pt>
                <c:pt idx="855">
                  <c:v>-7.7217583218580694</c:v>
                </c:pt>
                <c:pt idx="856">
                  <c:v>-7.7217943649981207</c:v>
                </c:pt>
                <c:pt idx="857">
                  <c:v>-7.7218304078062969</c:v>
                </c:pt>
                <c:pt idx="858">
                  <c:v>-7.721866450282592</c:v>
                </c:pt>
                <c:pt idx="859">
                  <c:v>-7.721902492427013</c:v>
                </c:pt>
                <c:pt idx="860">
                  <c:v>-7.7219385342395572</c:v>
                </c:pt>
                <c:pt idx="861">
                  <c:v>-7.7219745757202221</c:v>
                </c:pt>
                <c:pt idx="862">
                  <c:v>-7.7220106168690101</c:v>
                </c:pt>
                <c:pt idx="863">
                  <c:v>-7.7220466576859232</c:v>
                </c:pt>
                <c:pt idx="864">
                  <c:v>-7.7220826981709623</c:v>
                </c:pt>
                <c:pt idx="865">
                  <c:v>-7.722118738324121</c:v>
                </c:pt>
                <c:pt idx="866">
                  <c:v>-7.722154778145411</c:v>
                </c:pt>
                <c:pt idx="867">
                  <c:v>-7.7221908176348233</c:v>
                </c:pt>
                <c:pt idx="868">
                  <c:v>-7.7222268567923606</c:v>
                </c:pt>
                <c:pt idx="869">
                  <c:v>-7.7222628956180284</c:v>
                </c:pt>
                <c:pt idx="870">
                  <c:v>-7.7222989341118149</c:v>
                </c:pt>
                <c:pt idx="871">
                  <c:v>-7.7223349722737344</c:v>
                </c:pt>
                <c:pt idx="872">
                  <c:v>-7.7223710101037772</c:v>
                </c:pt>
                <c:pt idx="873">
                  <c:v>-7.7224070476019522</c:v>
                </c:pt>
                <c:pt idx="874">
                  <c:v>-7.7224430847682504</c:v>
                </c:pt>
                <c:pt idx="875">
                  <c:v>-7.7224791216026807</c:v>
                </c:pt>
                <c:pt idx="876">
                  <c:v>-7.7225151581052334</c:v>
                </c:pt>
                <c:pt idx="877">
                  <c:v>-7.7225511942759164</c:v>
                </c:pt>
                <c:pt idx="878">
                  <c:v>-7.7225872301147342</c:v>
                </c:pt>
                <c:pt idx="879">
                  <c:v>-7.7226232656216798</c:v>
                </c:pt>
                <c:pt idx="880">
                  <c:v>-7.7226593007967557</c:v>
                </c:pt>
                <c:pt idx="881">
                  <c:v>-7.7226953356399619</c:v>
                </c:pt>
                <c:pt idx="882">
                  <c:v>-7.7227313701512976</c:v>
                </c:pt>
                <c:pt idx="883">
                  <c:v>-7.7227674043307637</c:v>
                </c:pt>
                <c:pt idx="884">
                  <c:v>-7.7228034381783592</c:v>
                </c:pt>
                <c:pt idx="885">
                  <c:v>-7.7228394716940887</c:v>
                </c:pt>
                <c:pt idx="886">
                  <c:v>-7.722875504877952</c:v>
                </c:pt>
                <c:pt idx="887">
                  <c:v>-7.7229115377299449</c:v>
                </c:pt>
                <c:pt idx="888">
                  <c:v>-7.7229475702500734</c:v>
                </c:pt>
                <c:pt idx="889">
                  <c:v>-7.7229836024383367</c:v>
                </c:pt>
                <c:pt idx="890">
                  <c:v>-7.7230196342947277</c:v>
                </c:pt>
                <c:pt idx="891">
                  <c:v>-7.7230556658192535</c:v>
                </c:pt>
                <c:pt idx="892">
                  <c:v>-7.7230916970119168</c:v>
                </c:pt>
                <c:pt idx="893">
                  <c:v>-7.7231277278727113</c:v>
                </c:pt>
                <c:pt idx="894">
                  <c:v>-7.7231637584016442</c:v>
                </c:pt>
                <c:pt idx="895">
                  <c:v>-7.72319978859871</c:v>
                </c:pt>
                <c:pt idx="896">
                  <c:v>-7.7232358184639134</c:v>
                </c:pt>
                <c:pt idx="897">
                  <c:v>-7.7232718479972489</c:v>
                </c:pt>
                <c:pt idx="898">
                  <c:v>-7.7233078771987236</c:v>
                </c:pt>
                <c:pt idx="899">
                  <c:v>-7.7233439060683358</c:v>
                </c:pt>
                <c:pt idx="900">
                  <c:v>-7.723379934606081</c:v>
                </c:pt>
                <c:pt idx="901">
                  <c:v>-7.7234159628119681</c:v>
                </c:pt>
                <c:pt idx="902">
                  <c:v>-7.7234519906859953</c:v>
                </c:pt>
                <c:pt idx="903">
                  <c:v>-7.7234880182281538</c:v>
                </c:pt>
                <c:pt idx="904">
                  <c:v>-7.7235240454384586</c:v>
                </c:pt>
                <c:pt idx="905">
                  <c:v>-7.723560072316892</c:v>
                </c:pt>
                <c:pt idx="906">
                  <c:v>-7.7235960988634709</c:v>
                </c:pt>
                <c:pt idx="907">
                  <c:v>-7.7236321250781907</c:v>
                </c:pt>
                <c:pt idx="908">
                  <c:v>-7.7236681509610499</c:v>
                </c:pt>
                <c:pt idx="909">
                  <c:v>-7.7237041765120464</c:v>
                </c:pt>
                <c:pt idx="910">
                  <c:v>-7.7237402017311849</c:v>
                </c:pt>
                <c:pt idx="911">
                  <c:v>-7.7237762266184635</c:v>
                </c:pt>
                <c:pt idx="912">
                  <c:v>-7.7238122511738849</c:v>
                </c:pt>
                <c:pt idx="913">
                  <c:v>-7.7238482753974456</c:v>
                </c:pt>
                <c:pt idx="914">
                  <c:v>-7.7238842992891508</c:v>
                </c:pt>
                <c:pt idx="915">
                  <c:v>-7.7239203228489988</c:v>
                </c:pt>
                <c:pt idx="916">
                  <c:v>-7.7239563460769878</c:v>
                </c:pt>
                <c:pt idx="917">
                  <c:v>-7.7239923689731205</c:v>
                </c:pt>
                <c:pt idx="918">
                  <c:v>-7.7240283915373951</c:v>
                </c:pt>
                <c:pt idx="919">
                  <c:v>-7.7240644137698187</c:v>
                </c:pt>
                <c:pt idx="920">
                  <c:v>-7.7241004356703789</c:v>
                </c:pt>
                <c:pt idx="921">
                  <c:v>-7.7241364572390863</c:v>
                </c:pt>
                <c:pt idx="922">
                  <c:v>-7.7241724784759427</c:v>
                </c:pt>
                <c:pt idx="923">
                  <c:v>-7.7242084993809383</c:v>
                </c:pt>
                <c:pt idx="924">
                  <c:v>-7.7242445199540821</c:v>
                </c:pt>
                <c:pt idx="925">
                  <c:v>-7.7242805401953749</c:v>
                </c:pt>
                <c:pt idx="926">
                  <c:v>-7.7243165601048069</c:v>
                </c:pt>
                <c:pt idx="927">
                  <c:v>-7.7243525796823924</c:v>
                </c:pt>
                <c:pt idx="928">
                  <c:v>-7.7243885989281242</c:v>
                </c:pt>
                <c:pt idx="929">
                  <c:v>-7.7244246178419997</c:v>
                </c:pt>
                <c:pt idx="930">
                  <c:v>-7.7244606364240269</c:v>
                </c:pt>
                <c:pt idx="931">
                  <c:v>-7.724496654674196</c:v>
                </c:pt>
                <c:pt idx="932">
                  <c:v>-7.7245326725925194</c:v>
                </c:pt>
                <c:pt idx="933">
                  <c:v>-7.7245686901789892</c:v>
                </c:pt>
                <c:pt idx="934">
                  <c:v>-7.7246047074336097</c:v>
                </c:pt>
                <c:pt idx="935">
                  <c:v>-7.7246407243563784</c:v>
                </c:pt>
                <c:pt idx="936">
                  <c:v>-7.7246767409472978</c:v>
                </c:pt>
                <c:pt idx="937">
                  <c:v>-7.7247127572063663</c:v>
                </c:pt>
                <c:pt idx="938">
                  <c:v>-7.7247487731335864</c:v>
                </c:pt>
                <c:pt idx="939">
                  <c:v>-7.7247847887289565</c:v>
                </c:pt>
                <c:pt idx="940">
                  <c:v>-7.7248208039924817</c:v>
                </c:pt>
                <c:pt idx="941">
                  <c:v>-7.7248568189241542</c:v>
                </c:pt>
                <c:pt idx="942">
                  <c:v>-7.7248928335239828</c:v>
                </c:pt>
                <c:pt idx="943">
                  <c:v>-7.7249288477919587</c:v>
                </c:pt>
                <c:pt idx="944">
                  <c:v>-7.7249648617280871</c:v>
                </c:pt>
                <c:pt idx="945">
                  <c:v>-7.7250008753323716</c:v>
                </c:pt>
                <c:pt idx="946">
                  <c:v>-7.7250368886048104</c:v>
                </c:pt>
                <c:pt idx="947">
                  <c:v>-7.7250729015454018</c:v>
                </c:pt>
                <c:pt idx="948">
                  <c:v>-7.7251089141541467</c:v>
                </c:pt>
                <c:pt idx="949">
                  <c:v>-7.7251449264310441</c:v>
                </c:pt>
                <c:pt idx="950">
                  <c:v>-7.7251809383761021</c:v>
                </c:pt>
                <c:pt idx="951">
                  <c:v>-7.7252169499893117</c:v>
                </c:pt>
                <c:pt idx="952">
                  <c:v>-7.7252529612706775</c:v>
                </c:pt>
                <c:pt idx="953">
                  <c:v>-7.7252889722201976</c:v>
                </c:pt>
                <c:pt idx="954">
                  <c:v>-7.7253249828378774</c:v>
                </c:pt>
                <c:pt idx="955">
                  <c:v>-7.7253609931237124</c:v>
                </c:pt>
                <c:pt idx="956">
                  <c:v>-7.7253970030777017</c:v>
                </c:pt>
                <c:pt idx="957">
                  <c:v>-7.7254330126998498</c:v>
                </c:pt>
                <c:pt idx="958">
                  <c:v>-7.7254690219901558</c:v>
                </c:pt>
                <c:pt idx="959">
                  <c:v>-7.7255050309486224</c:v>
                </c:pt>
                <c:pt idx="960">
                  <c:v>-7.7255410395752451</c:v>
                </c:pt>
                <c:pt idx="961">
                  <c:v>-7.7255770478700274</c:v>
                </c:pt>
                <c:pt idx="962">
                  <c:v>-7.7256130558329712</c:v>
                </c:pt>
                <c:pt idx="963">
                  <c:v>-7.7256490634640702</c:v>
                </c:pt>
                <c:pt idx="964">
                  <c:v>-7.7256850707633316</c:v>
                </c:pt>
                <c:pt idx="965">
                  <c:v>-7.7257210777307534</c:v>
                </c:pt>
                <c:pt idx="966">
                  <c:v>-7.7257570843663368</c:v>
                </c:pt>
                <c:pt idx="967">
                  <c:v>-7.7257930906700789</c:v>
                </c:pt>
                <c:pt idx="968">
                  <c:v>-7.7258290966419825</c:v>
                </c:pt>
                <c:pt idx="969">
                  <c:v>-7.7258651022820475</c:v>
                </c:pt>
                <c:pt idx="970">
                  <c:v>-7.7259011075902757</c:v>
                </c:pt>
                <c:pt idx="971">
                  <c:v>-7.7259371125666672</c:v>
                </c:pt>
                <c:pt idx="972">
                  <c:v>-7.7259731172112174</c:v>
                </c:pt>
                <c:pt idx="973">
                  <c:v>-7.7260091215239344</c:v>
                </c:pt>
                <c:pt idx="974">
                  <c:v>-7.7260451255048137</c:v>
                </c:pt>
                <c:pt idx="975">
                  <c:v>-7.7260811291538616</c:v>
                </c:pt>
                <c:pt idx="976">
                  <c:v>-7.7261171324710674</c:v>
                </c:pt>
                <c:pt idx="977">
                  <c:v>-7.7261531354564399</c:v>
                </c:pt>
                <c:pt idx="978">
                  <c:v>-7.7261891381099774</c:v>
                </c:pt>
                <c:pt idx="979">
                  <c:v>-7.7262251404316808</c:v>
                </c:pt>
                <c:pt idx="980">
                  <c:v>-7.7262611424215475</c:v>
                </c:pt>
                <c:pt idx="981">
                  <c:v>-7.7262971440795818</c:v>
                </c:pt>
                <c:pt idx="982">
                  <c:v>-7.726333145405782</c:v>
                </c:pt>
                <c:pt idx="983">
                  <c:v>-7.7263691464001498</c:v>
                </c:pt>
                <c:pt idx="984">
                  <c:v>-7.7264051470626862</c:v>
                </c:pt>
                <c:pt idx="985">
                  <c:v>-7.7264411473933876</c:v>
                </c:pt>
                <c:pt idx="986">
                  <c:v>-7.7264771473922602</c:v>
                </c:pt>
                <c:pt idx="987">
                  <c:v>-7.7265131470592969</c:v>
                </c:pt>
                <c:pt idx="988">
                  <c:v>-7.7265491463945049</c:v>
                </c:pt>
                <c:pt idx="989">
                  <c:v>-7.7265851453978849</c:v>
                </c:pt>
                <c:pt idx="990">
                  <c:v>-7.726621144069429</c:v>
                </c:pt>
                <c:pt idx="991">
                  <c:v>-7.7266571424091426</c:v>
                </c:pt>
                <c:pt idx="992">
                  <c:v>-7.7266931404170291</c:v>
                </c:pt>
                <c:pt idx="993">
                  <c:v>-7.7267291380930825</c:v>
                </c:pt>
                <c:pt idx="994">
                  <c:v>-7.7267651354373106</c:v>
                </c:pt>
                <c:pt idx="995">
                  <c:v>-7.7268011324497081</c:v>
                </c:pt>
                <c:pt idx="996">
                  <c:v>-7.7268371291302769</c:v>
                </c:pt>
                <c:pt idx="997">
                  <c:v>-7.7268731254790159</c:v>
                </c:pt>
                <c:pt idx="998">
                  <c:v>-7.7269091214959253</c:v>
                </c:pt>
                <c:pt idx="999">
                  <c:v>-7.7269451171810131</c:v>
                </c:pt>
                <c:pt idx="1000">
                  <c:v>-7.7269811125342676</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Calculs!$J$4:$J$1004</c:f>
              <c:numCache>
                <c:formatCode>0.00</c:formatCode>
                <c:ptCount val="1001"/>
                <c:pt idx="0">
                  <c:v>0</c:v>
                </c:pt>
                <c:pt idx="1">
                  <c:v>1.4154616787752428E-6</c:v>
                </c:pt>
                <c:pt idx="2">
                  <c:v>1.7629150514698544E-4</c:v>
                </c:pt>
                <c:pt idx="3">
                  <c:v>8.6597984581494143E-4</c:v>
                </c:pt>
                <c:pt idx="4">
                  <c:v>2.4120665697307856E-3</c:v>
                </c:pt>
                <c:pt idx="5">
                  <c:v>5.1564703929868842E-3</c:v>
                </c:pt>
                <c:pt idx="6">
                  <c:v>9.3550432267770958E-3</c:v>
                </c:pt>
                <c:pt idx="7">
                  <c:v>1.5090962603611757E-2</c:v>
                </c:pt>
                <c:pt idx="8">
                  <c:v>2.2360979636106726E-2</c:v>
                </c:pt>
                <c:pt idx="9">
                  <c:v>3.1161826465020907E-2</c:v>
                </c:pt>
                <c:pt idx="10">
                  <c:v>4.1490216332212664E-2</c:v>
                </c:pt>
                <c:pt idx="11">
                  <c:v>5.3342843654434265E-2</c:v>
                </c:pt>
                <c:pt idx="12">
                  <c:v>6.6716384097957493E-2</c:v>
                </c:pt>
                <c:pt idx="13">
                  <c:v>8.1607494654023477E-2</c:v>
                </c:pt>
                <c:pt idx="14">
                  <c:v>9.8012813715109628E-2</c:v>
                </c:pt>
                <c:pt idx="15">
                  <c:v>0.11592896115200674</c:v>
                </c:pt>
                <c:pt idx="16">
                  <c:v>0.13535253839169886</c:v>
                </c:pt>
                <c:pt idx="17">
                  <c:v>0.15628012849603876</c:v>
                </c:pt>
                <c:pt idx="18">
                  <c:v>0.17870829624121159</c:v>
                </c:pt>
                <c:pt idx="19">
                  <c:v>0.20263358819797947</c:v>
                </c:pt>
                <c:pt idx="20">
                  <c:v>0.22805253281269908</c:v>
                </c:pt>
                <c:pt idx="21">
                  <c:v>0.25496164048910519</c:v>
                </c:pt>
                <c:pt idx="22">
                  <c:v>0.28335740367085205</c:v>
                </c:pt>
                <c:pt idx="23">
                  <c:v>0.31323629692480526</c:v>
                </c:pt>
                <c:pt idx="24">
                  <c:v>0.34459477702507579</c:v>
                </c:pt>
                <c:pt idx="25">
                  <c:v>0.37742928303778911</c:v>
                </c:pt>
                <c:pt idx="26">
                  <c:v>0.41173623640658052</c:v>
                </c:pt>
                <c:pt idx="27">
                  <c:v>0.44751204103880948</c:v>
                </c:pt>
                <c:pt idx="28">
                  <c:v>0.48475308339248435</c:v>
                </c:pt>
                <c:pt idx="29">
                  <c:v>0.52345573256388978</c:v>
                </c:pt>
                <c:pt idx="30">
                  <c:v>0.56361634037590802</c:v>
                </c:pt>
                <c:pt idx="31">
                  <c:v>0.60523124146702678</c:v>
                </c:pt>
                <c:pt idx="32">
                  <c:v>0.64829675338102422</c:v>
                </c:pt>
                <c:pt idx="33">
                  <c:v>0.69280917665732333</c:v>
                </c:pt>
                <c:pt idx="34">
                  <c:v>0.73876479492200775</c:v>
                </c:pt>
                <c:pt idx="35">
                  <c:v>0.78624379449591952</c:v>
                </c:pt>
                <c:pt idx="36">
                  <c:v>0.83532909457697868</c:v>
                </c:pt>
                <c:pt idx="37">
                  <c:v>0.8860223854636613</c:v>
                </c:pt>
                <c:pt idx="38">
                  <c:v>0.93832521832744742</c:v>
                </c:pt>
                <c:pt idx="39">
                  <c:v>0.99223897146718187</c:v>
                </c:pt>
                <c:pt idx="40">
                  <c:v>1.0477648581601231</c:v>
                </c:pt>
                <c:pt idx="41">
                  <c:v>1.1049039339064601</c:v>
                </c:pt>
                <c:pt idx="42">
                  <c:v>1.1636571031297644</c:v>
                </c:pt>
                <c:pt idx="43">
                  <c:v>1.2240251253879675</c:v>
                </c:pt>
                <c:pt idx="44">
                  <c:v>1.2860086211427384</c:v>
                </c:pt>
                <c:pt idx="45">
                  <c:v>1.3496080771293977</c:v>
                </c:pt>
                <c:pt idx="46">
                  <c:v>1.4148238513645726</c:v>
                </c:pt>
                <c:pt idx="47">
                  <c:v>1.4816561778245418</c:v>
                </c:pt>
                <c:pt idx="48">
                  <c:v>1.5501051708235452</c:v>
                </c:pt>
                <c:pt idx="49">
                  <c:v>1.6201708291181312</c:v>
                </c:pt>
                <c:pt idx="50">
                  <c:v>1.6918530397608365</c:v>
                </c:pt>
                <c:pt idx="51">
                  <c:v>1.7651520584087785</c:v>
                </c:pt>
                <c:pt idx="52">
                  <c:v>1.8400689934426389</c:v>
                </c:pt>
                <c:pt idx="53">
                  <c:v>1.9166053377225638</c:v>
                </c:pt>
                <c:pt idx="54">
                  <c:v>1.9947624959713379</c:v>
                </c:pt>
                <c:pt idx="55">
                  <c:v>2.0745417873136085</c:v>
                </c:pt>
                <c:pt idx="56">
                  <c:v>2.1559444476803242</c:v>
                </c:pt>
                <c:pt idx="57">
                  <c:v>2.2389716320881137</c:v>
                </c:pt>
                <c:pt idx="58">
                  <c:v>2.3236244168024651</c:v>
                </c:pt>
                <c:pt idx="59">
                  <c:v>2.4099038013927983</c:v>
                </c:pt>
                <c:pt idx="60">
                  <c:v>2.4978107106868261</c:v>
                </c:pt>
                <c:pt idx="61">
                  <c:v>2.5873459966309857</c:v>
                </c:pt>
                <c:pt idx="62">
                  <c:v>2.6785104400631492</c:v>
                </c:pt>
                <c:pt idx="63">
                  <c:v>2.7713047524033287</c:v>
                </c:pt>
                <c:pt idx="64">
                  <c:v>2.8657295772676288</c:v>
                </c:pt>
                <c:pt idx="65">
                  <c:v>2.9617854920102848</c:v>
                </c:pt>
                <c:pt idx="66">
                  <c:v>3.0594730091982543</c:v>
                </c:pt>
                <c:pt idx="67">
                  <c:v>3.1587925780224837</c:v>
                </c:pt>
                <c:pt idx="68">
                  <c:v>3.2597445856496701</c:v>
                </c:pt>
                <c:pt idx="69">
                  <c:v>3.3623293585180445</c:v>
                </c:pt>
                <c:pt idx="70">
                  <c:v>3.4665471635804561</c:v>
                </c:pt>
                <c:pt idx="71">
                  <c:v>3.572398209497798</c:v>
                </c:pt>
                <c:pt idx="72">
                  <c:v>3.6798826477855955</c:v>
                </c:pt>
                <c:pt idx="73">
                  <c:v>3.7890005739163906</c:v>
                </c:pt>
                <c:pt idx="74">
                  <c:v>3.8997520283803615</c:v>
                </c:pt>
                <c:pt idx="75">
                  <c:v>4.0121369977064685</c:v>
                </c:pt>
                <c:pt idx="76">
                  <c:v>4.1261554154462443</c:v>
                </c:pt>
                <c:pt idx="77">
                  <c:v>4.2418071631222221</c:v>
                </c:pt>
                <c:pt idx="78">
                  <c:v>4.3590920711428573</c:v>
                </c:pt>
                <c:pt idx="79">
                  <c:v>4.4780099196856851</c:v>
                </c:pt>
                <c:pt idx="80">
                  <c:v>4.5985604395503321</c:v>
                </c:pt>
                <c:pt idx="81">
                  <c:v>4.7207433129829228</c:v>
                </c:pt>
                <c:pt idx="82">
                  <c:v>4.8445581744732973</c:v>
                </c:pt>
                <c:pt idx="83">
                  <c:v>4.9700046115263907</c:v>
                </c:pt>
                <c:pt idx="84">
                  <c:v>5.0970821654090406</c:v>
                </c:pt>
                <c:pt idx="85">
                  <c:v>5.2257903318733998</c:v>
                </c:pt>
                <c:pt idx="86">
                  <c:v>5.3561285618580809</c:v>
                </c:pt>
                <c:pt idx="87">
                  <c:v>5.4880962621680744</c:v>
                </c:pt>
                <c:pt idx="88">
                  <c:v>5.6216927961344449</c:v>
                </c:pt>
                <c:pt idx="89">
                  <c:v>5.7569174842547222</c:v>
                </c:pt>
                <c:pt idx="90">
                  <c:v>5.8937696048148851</c:v>
                </c:pt>
                <c:pt idx="91">
                  <c:v>6.0322483944937613</c:v>
                </c:pt>
                <c:pt idx="92">
                  <c:v>6.1723530489506322</c:v>
                </c:pt>
                <c:pt idx="93">
                  <c:v>6.3140827233967851</c:v>
                </c:pt>
                <c:pt idx="94">
                  <c:v>6.4574365331517187</c:v>
                </c:pt>
                <c:pt idx="95">
                  <c:v>6.6024135541846638</c:v>
                </c:pt>
                <c:pt idx="96">
                  <c:v>6.7490128236420537</c:v>
                </c:pt>
                <c:pt idx="97">
                  <c:v>6.897233340361538</c:v>
                </c:pt>
                <c:pt idx="98">
                  <c:v>7.047074065373109</c:v>
                </c:pt>
                <c:pt idx="99">
                  <c:v>7.1985339223878739</c:v>
                </c:pt>
                <c:pt idx="100">
                  <c:v>7.3516117982749885</c:v>
                </c:pt>
                <c:pt idx="101">
                  <c:v>7.5063063045469161</c:v>
                </c:pt>
                <c:pt idx="102">
                  <c:v>7.6626155377561211</c:v>
                </c:pt>
                <c:pt idx="103">
                  <c:v>7.8205373175753401</c:v>
                </c:pt>
                <c:pt idx="104">
                  <c:v>7.9800694259771445</c:v>
                </c:pt>
                <c:pt idx="105">
                  <c:v>8.1412096077211622</c:v>
                </c:pt>
                <c:pt idx="106">
                  <c:v>8.3039555708307748</c:v>
                </c:pt>
                <c:pt idx="107">
                  <c:v>8.4683049870597173</c:v>
                </c:pt>
                <c:pt idx="108">
                  <c:v>8.6342554923489505</c:v>
                </c:pt>
                <c:pt idx="109">
                  <c:v>8.8018046872741955</c:v>
                </c:pt>
                <c:pt idx="110">
                  <c:v>8.970950137484472</c:v>
                </c:pt>
                <c:pt idx="111">
                  <c:v>9.1416893741319889</c:v>
                </c:pt>
                <c:pt idx="112">
                  <c:v>9.3140198942936934</c:v>
                </c:pt>
                <c:pt idx="113">
                  <c:v>9.4879391613848014</c:v>
                </c:pt>
                <c:pt idx="114">
                  <c:v>9.6634446055645871</c:v>
                </c:pt>
                <c:pt idx="115">
                  <c:v>9.8405336241347161</c:v>
                </c:pt>
                <c:pt idx="116">
                  <c:v>10.019203581930396</c:v>
                </c:pt>
                <c:pt idx="117">
                  <c:v>10.199451811704582</c:v>
                </c:pt>
                <c:pt idx="118">
                  <c:v>10.381275614505489</c:v>
                </c:pt>
                <c:pt idx="119">
                  <c:v>10.564672260047645</c:v>
                </c:pt>
                <c:pt idx="120">
                  <c:v>10.749638987076706</c:v>
                </c:pt>
                <c:pt idx="121">
                  <c:v>10.936173003728225</c:v>
                </c:pt>
                <c:pt idx="122">
                  <c:v>11.124271487880616</c:v>
                </c:pt>
                <c:pt idx="123">
                  <c:v>11.31393158750247</c:v>
                </c:pt>
                <c:pt idx="124">
                  <c:v>11.505150420994424</c:v>
                </c:pt>
                <c:pt idx="125">
                  <c:v>11.697925077525761</c:v>
                </c:pt>
                <c:pt idx="126">
                  <c:v>11.89225261736591</c:v>
                </c:pt>
                <c:pt idx="127">
                  <c:v>12.088130072211005</c:v>
                </c:pt>
                <c:pt idx="128">
                  <c:v>12.285554445505655</c:v>
                </c:pt>
                <c:pt idx="129">
                  <c:v>12.484522712760095</c:v>
                </c:pt>
                <c:pt idx="130">
                  <c:v>12.685031821862827</c:v>
                </c:pt>
                <c:pt idx="131">
                  <c:v>12.887078693388926</c:v>
                </c:pt>
                <c:pt idx="132">
                  <c:v>13.090660220904107</c:v>
                </c:pt>
                <c:pt idx="133">
                  <c:v>13.295773271264709</c:v>
                </c:pt>
                <c:pt idx="134">
                  <c:v>13.502414684913694</c:v>
                </c:pt>
                <c:pt idx="135">
                  <c:v>13.710581276172793</c:v>
                </c:pt>
                <c:pt idx="136">
                  <c:v>13.920269833530901</c:v>
                </c:pt>
                <c:pt idx="137">
                  <c:v>14.131477119928837</c:v>
                </c:pt>
                <c:pt idx="138">
                  <c:v>14.344199873040557</c:v>
                </c:pt>
                <c:pt idx="139">
                  <c:v>14.558434805550936</c:v>
                </c:pt>
                <c:pt idx="140">
                  <c:v>14.774178605430203</c:v>
                </c:pt>
                <c:pt idx="141">
                  <c:v>14.99142793620512</c:v>
                </c:pt>
                <c:pt idx="142">
                  <c:v>15.210179437227001</c:v>
                </c:pt>
                <c:pt idx="143">
                  <c:v>15.430429723936648</c:v>
                </c:pt>
                <c:pt idx="144">
                  <c:v>15.652175388126278</c:v>
                </c:pt>
                <c:pt idx="145">
                  <c:v>15.875412998198541</c:v>
                </c:pt>
                <c:pt idx="146">
                  <c:v>16.100139099422684</c:v>
                </c:pt>
                <c:pt idx="147">
                  <c:v>16.326350214187933</c:v>
                </c:pt>
                <c:pt idx="148">
                  <c:v>16.55404284225418</c:v>
                </c:pt>
                <c:pt idx="149">
                  <c:v>16.78321346100002</c:v>
                </c:pt>
                <c:pt idx="150">
                  <c:v>17.013858525668216</c:v>
                </c:pt>
                <c:pt idx="151">
                  <c:v>17.24597455514532</c:v>
                </c:pt>
                <c:pt idx="152">
                  <c:v>17.479558217984572</c:v>
                </c:pt>
                <c:pt idx="153">
                  <c:v>17.714606247380789</c:v>
                </c:pt>
                <c:pt idx="154">
                  <c:v>17.95111535589</c:v>
                </c:pt>
                <c:pt idx="155">
                  <c:v>18.189082235648531</c:v>
                </c:pt>
                <c:pt idx="156">
                  <c:v>18.428503558590052</c:v>
                </c:pt>
                <c:pt idx="157">
                  <c:v>18.669375976660589</c:v>
                </c:pt>
                <c:pt idx="158">
                  <c:v>18.911696122031547</c:v>
                </c:pt>
                <c:pt idx="159">
                  <c:v>19.155460607310808</c:v>
                </c:pt>
                <c:pt idx="160">
                  <c:v>19.400666025751928</c:v>
                </c:pt>
                <c:pt idx="161">
                  <c:v>19.64730895146149</c:v>
                </c:pt>
                <c:pt idx="162">
                  <c:v>19.895385939604612</c:v>
                </c:pt>
                <c:pt idx="163">
                  <c:v>20.144893526608701</c:v>
                </c:pt>
                <c:pt idx="164">
                  <c:v>20.395828230365456</c:v>
                </c:pt>
                <c:pt idx="165">
                  <c:v>20.648186550431145</c:v>
                </c:pt>
                <c:pt idx="166">
                  <c:v>20.901964968225229</c:v>
                </c:pt>
                <c:pt idx="167">
                  <c:v>21.157159947227321</c:v>
                </c:pt>
                <c:pt idx="168">
                  <c:v>21.413767933172537</c:v>
                </c:pt>
                <c:pt idx="169">
                  <c:v>21.671785354245269</c:v>
                </c:pt>
                <c:pt idx="170">
                  <c:v>21.931208621271399</c:v>
                </c:pt>
                <c:pt idx="171">
                  <c:v>22.192034127908965</c:v>
                </c:pt>
                <c:pt idx="172">
                  <c:v>22.454258250837363</c:v>
                </c:pt>
                <c:pt idx="173">
                  <c:v>22.717877349945041</c:v>
                </c:pt>
                <c:pt idx="174">
                  <c:v>22.982887768515766</c:v>
                </c:pt>
                <c:pt idx="175">
                  <c:v>23.249285833413442</c:v>
                </c:pt>
                <c:pt idx="176">
                  <c:v>23.517067855265541</c:v>
                </c:pt>
                <c:pt idx="177">
                  <c:v>23.786230128645155</c:v>
                </c:pt>
                <c:pt idx="178">
                  <c:v>24.056768932251671</c:v>
                </c:pt>
                <c:pt idx="179">
                  <c:v>24.328680529090136</c:v>
                </c:pt>
                <c:pt idx="180">
                  <c:v>24.601961166649264</c:v>
                </c:pt>
                <c:pt idx="181">
                  <c:v>24.876607077078198</c:v>
                </c:pt>
                <c:pt idx="182">
                  <c:v>25.15261447736194</c:v>
                </c:pt>
                <c:pt idx="183">
                  <c:v>25.429979569495551</c:v>
                </c:pt>
                <c:pt idx="184">
                  <c:v>25.708698540657096</c:v>
                </c:pt>
                <c:pt idx="185">
                  <c:v>25.988767563379376</c:v>
                </c:pt>
                <c:pt idx="186">
                  <c:v>26.270182795720427</c:v>
                </c:pt>
                <c:pt idx="187">
                  <c:v>26.552940381432837</c:v>
                </c:pt>
                <c:pt idx="188">
                  <c:v>26.837036450131894</c:v>
                </c:pt>
                <c:pt idx="189">
                  <c:v>27.122467117462545</c:v>
                </c:pt>
                <c:pt idx="190">
                  <c:v>27.409228485265231</c:v>
                </c:pt>
                <c:pt idx="191">
                  <c:v>27.697316641740567</c:v>
                </c:pt>
                <c:pt idx="192">
                  <c:v>27.986727661612907</c:v>
                </c:pt>
                <c:pt idx="193">
                  <c:v>28.277457606292796</c:v>
                </c:pt>
                <c:pt idx="194">
                  <c:v>28.569502524038331</c:v>
                </c:pt>
                <c:pt idx="195">
                  <c:v>28.862858450115429</c:v>
                </c:pt>
                <c:pt idx="196">
                  <c:v>29.157521406957024</c:v>
                </c:pt>
                <c:pt idx="197">
                  <c:v>29.453487404321198</c:v>
                </c:pt>
                <c:pt idx="198">
                  <c:v>29.750752439448267</c:v>
                </c:pt>
                <c:pt idx="199">
                  <c:v>30.049312497216825</c:v>
                </c:pt>
                <c:pt idx="200">
                  <c:v>30.349163550298748</c:v>
                </c:pt>
                <c:pt idx="201">
                  <c:v>30.650301559313185</c:v>
                </c:pt>
                <c:pt idx="202">
                  <c:v>30.952722472979538</c:v>
                </c:pt>
                <c:pt idx="203">
                  <c:v>31.256422228269436</c:v>
                </c:pt>
                <c:pt idx="204">
                  <c:v>31.561396750557712</c:v>
                </c:pt>
                <c:pt idx="205">
                  <c:v>31.867641953772406</c:v>
                </c:pt>
                <c:pt idx="206">
                  <c:v>32.175153740543777</c:v>
                </c:pt>
                <c:pt idx="207">
                  <c:v>32.483928002352364</c:v>
                </c:pt>
                <c:pt idx="208">
                  <c:v>32.793960619676064</c:v>
                </c:pt>
                <c:pt idx="209">
                  <c:v>33.105247462136283</c:v>
                </c:pt>
                <c:pt idx="210">
                  <c:v>33.417784388643106</c:v>
                </c:pt>
                <c:pt idx="211">
                  <c:v>33.731567247539573</c:v>
                </c:pt>
                <c:pt idx="212">
                  <c:v>34.046591876744991</c:v>
                </c:pt>
                <c:pt idx="213">
                  <c:v>34.362854103897305</c:v>
                </c:pt>
                <c:pt idx="214">
                  <c:v>34.68034974649462</c:v>
                </c:pt>
                <c:pt idx="215">
                  <c:v>34.999074612035713</c:v>
                </c:pt>
                <c:pt idx="216">
                  <c:v>35.319024498159727</c:v>
                </c:pt>
                <c:pt idx="217">
                  <c:v>35.640195192784901</c:v>
                </c:pt>
                <c:pt idx="218">
                  <c:v>35.962582474246453</c:v>
                </c:pt>
                <c:pt idx="219">
                  <c:v>36.286182111433519</c:v>
                </c:pt>
                <c:pt idx="220">
                  <c:v>36.610989863925262</c:v>
                </c:pt>
                <c:pt idx="221">
                  <c:v>36.937001482126071</c:v>
                </c:pt>
                <c:pt idx="222">
                  <c:v>37.264212707399892</c:v>
                </c:pt>
                <c:pt idx="223">
                  <c:v>37.592619272203677</c:v>
                </c:pt>
                <c:pt idx="224">
                  <c:v>37.92221690022</c:v>
                </c:pt>
                <c:pt idx="225">
                  <c:v>38.253001306488777</c:v>
                </c:pt>
                <c:pt idx="226">
                  <c:v>38.584968197538153</c:v>
                </c:pt>
                <c:pt idx="227">
                  <c:v>38.918113271514528</c:v>
                </c:pt>
                <c:pt idx="228">
                  <c:v>39.252432218311739</c:v>
                </c:pt>
                <c:pt idx="229">
                  <c:v>39.587920719699405</c:v>
                </c:pt>
                <c:pt idx="230">
                  <c:v>39.924574449450397</c:v>
                </c:pt>
                <c:pt idx="231">
                  <c:v>40.262389073467538</c:v>
                </c:pt>
                <c:pt idx="232">
                  <c:v>40.601360249909412</c:v>
                </c:pt>
                <c:pt idx="233">
                  <c:v>40.941483629315357</c:v>
                </c:pt>
                <c:pt idx="234">
                  <c:v>41.28275485472966</c:v>
                </c:pt>
                <c:pt idx="235">
                  <c:v>41.625169561824897</c:v>
                </c:pt>
                <c:pt idx="236">
                  <c:v>41.968723379024489</c:v>
                </c:pt>
                <c:pt idx="237">
                  <c:v>42.313411927624408</c:v>
                </c:pt>
                <c:pt idx="238">
                  <c:v>42.6592308219141</c:v>
                </c:pt>
                <c:pt idx="239">
                  <c:v>43.006175669296567</c:v>
                </c:pt>
                <c:pt idx="240">
                  <c:v>43.354242070407686</c:v>
                </c:pt>
                <c:pt idx="241">
                  <c:v>43.7034256192347</c:v>
                </c:pt>
                <c:pt idx="242">
                  <c:v>44.0537219032339</c:v>
                </c:pt>
                <c:pt idx="243">
                  <c:v>44.405126503447534</c:v>
                </c:pt>
                <c:pt idx="244">
                  <c:v>44.757634994619906</c:v>
                </c:pt>
                <c:pt idx="245">
                  <c:v>45.111242945312682</c:v>
                </c:pt>
                <c:pt idx="246">
                  <c:v>45.465945918019436</c:v>
                </c:pt>
                <c:pt idx="247">
                  <c:v>45.821739469279365</c:v>
                </c:pt>
                <c:pt idx="248">
                  <c:v>46.178619149790251</c:v>
                </c:pt>
                <c:pt idx="249">
                  <c:v>46.536580504520629</c:v>
                </c:pt>
                <c:pt idx="250">
                  <c:v>46.895619072821184</c:v>
                </c:pt>
                <c:pt idx="251">
                  <c:v>47.255729993223213</c:v>
                </c:pt>
                <c:pt idx="252">
                  <c:v>47.616907607777023</c:v>
                </c:pt>
                <c:pt idx="253">
                  <c:v>47.979145857281907</c:v>
                </c:pt>
                <c:pt idx="254">
                  <c:v>48.342438676993851</c:v>
                </c:pt>
                <c:pt idx="255">
                  <c:v>48.70677999677136</c:v>
                </c:pt>
                <c:pt idx="256">
                  <c:v>49.072163741219995</c:v>
                </c:pt>
                <c:pt idx="257">
                  <c:v>49.438583829835707</c:v>
                </c:pt>
                <c:pt idx="258">
                  <c:v>49.80603417714692</c:v>
                </c:pt>
                <c:pt idx="259">
                  <c:v>50.174508692855397</c:v>
                </c:pt>
                <c:pt idx="260">
                  <c:v>50.544001281975859</c:v>
                </c:pt>
                <c:pt idx="261">
                  <c:v>50.914505844974421</c:v>
                </c:pt>
                <c:pt idx="262">
                  <c:v>51.28601627790578</c:v>
                </c:pt>
                <c:pt idx="263">
                  <c:v>51.658526472549184</c:v>
                </c:pt>
                <c:pt idx="264">
                  <c:v>52.032030316543228</c:v>
                </c:pt>
                <c:pt idx="265">
                  <c:v>52.406521693519409</c:v>
                </c:pt>
                <c:pt idx="266">
                  <c:v>52.781994483234492</c:v>
                </c:pt>
                <c:pt idx="267">
                  <c:v>53.158442561701669</c:v>
                </c:pt>
                <c:pt idx="268">
                  <c:v>53.535859801320555</c:v>
                </c:pt>
                <c:pt idx="269">
                  <c:v>53.914240071005928</c:v>
                </c:pt>
                <c:pt idx="270">
                  <c:v>54.29357723631535</c:v>
                </c:pt>
                <c:pt idx="271">
                  <c:v>54.673865159575548</c:v>
                </c:pt>
                <c:pt idx="272">
                  <c:v>55.055097700007664</c:v>
                </c:pt>
                <c:pt idx="273">
                  <c:v>55.437268713851275</c:v>
                </c:pt>
                <c:pt idx="274">
                  <c:v>55.820372054487279</c:v>
                </c:pt>
                <c:pt idx="275">
                  <c:v>56.20440157255959</c:v>
                </c:pt>
                <c:pt idx="276">
                  <c:v>56.589351116095678</c:v>
                </c:pt>
                <c:pt idx="277">
                  <c:v>56.975214530625934</c:v>
                </c:pt>
                <c:pt idx="278">
                  <c:v>57.361985659301865</c:v>
                </c:pt>
                <c:pt idx="279">
                  <c:v>57.749658343013181</c:v>
                </c:pt>
                <c:pt idx="280">
                  <c:v>58.138226420503656</c:v>
                </c:pt>
                <c:pt idx="281">
                  <c:v>58.527683728485904</c:v>
                </c:pt>
                <c:pt idx="282">
                  <c:v>58.918024101754959</c:v>
                </c:pt>
                <c:pt idx="283">
                  <c:v>59.309241373300743</c:v>
                </c:pt>
                <c:pt idx="284">
                  <c:v>59.701329374419394</c:v>
                </c:pt>
                <c:pt idx="285">
                  <c:v>60.094281934823442</c:v>
                </c:pt>
                <c:pt idx="286">
                  <c:v>60.488092882750841</c:v>
                </c:pt>
                <c:pt idx="287">
                  <c:v>60.882756045072924</c:v>
                </c:pt>
                <c:pt idx="288">
                  <c:v>61.278265247401166</c:v>
                </c:pt>
                <c:pt idx="289">
                  <c:v>61.674614314192866</c:v>
                </c:pt>
                <c:pt idx="290">
                  <c:v>62.071797068855723</c:v>
                </c:pt>
                <c:pt idx="291">
                  <c:v>62.469807333851236</c:v>
                </c:pt>
                <c:pt idx="292">
                  <c:v>62.868638930797054</c:v>
                </c:pt>
                <c:pt idx="293">
                  <c:v>63.268285680568191</c:v>
                </c:pt>
                <c:pt idx="294">
                  <c:v>63.668741403397142</c:v>
                </c:pt>
                <c:pt idx="295">
                  <c:v>64.069999918972869</c:v>
                </c:pt>
                <c:pt idx="296">
                  <c:v>64.472055046538756</c:v>
                </c:pt>
                <c:pt idx="297">
                  <c:v>64.874900604989406</c:v>
                </c:pt>
                <c:pt idx="298">
                  <c:v>65.278525960388592</c:v>
                </c:pt>
                <c:pt idx="299">
                  <c:v>65.682911570881799</c:v>
                </c:pt>
                <c:pt idx="300">
                  <c:v>66.088033441403368</c:v>
                </c:pt>
                <c:pt idx="301">
                  <c:v>66.493867581243975</c:v>
                </c:pt>
                <c:pt idx="302">
                  <c:v>66.900390004650134</c:v>
                </c:pt>
                <c:pt idx="303">
                  <c:v>67.307576731410677</c:v>
                </c:pt>
                <c:pt idx="304">
                  <c:v>67.715403787430361</c:v>
                </c:pt>
                <c:pt idx="305">
                  <c:v>68.123847205290573</c:v>
                </c:pt>
                <c:pt idx="306">
                  <c:v>68.532883024797144</c:v>
                </c:pt>
                <c:pt idx="307">
                  <c:v>68.942487293515427</c:v>
                </c:pt>
                <c:pt idx="308">
                  <c:v>69.352636067292536</c:v>
                </c:pt>
                <c:pt idx="309">
                  <c:v>69.763305410766932</c:v>
                </c:pt>
                <c:pt idx="310">
                  <c:v>70.174471397865261</c:v>
                </c:pt>
                <c:pt idx="311">
                  <c:v>70.586110112286661</c:v>
                </c:pt>
                <c:pt idx="312">
                  <c:v>70.998197647974351</c:v>
                </c:pt>
                <c:pt idx="313">
                  <c:v>71.410710109574794</c:v>
                </c:pt>
                <c:pt idx="314">
                  <c:v>71.823623612884276</c:v>
                </c:pt>
                <c:pt idx="315">
                  <c:v>72.236914285283063</c:v>
                </c:pt>
                <c:pt idx="316">
                  <c:v>72.650558266157134</c:v>
                </c:pt>
                <c:pt idx="317">
                  <c:v>73.064531707307538</c:v>
                </c:pt>
                <c:pt idx="318">
                  <c:v>73.478810773347448</c:v>
                </c:pt>
                <c:pt idx="319">
                  <c:v>73.89337164208689</c:v>
                </c:pt>
                <c:pt idx="320">
                  <c:v>74.308190504905298</c:v>
                </c:pt>
                <c:pt idx="321">
                  <c:v>74.72324535931719</c:v>
                </c:pt>
                <c:pt idx="322">
                  <c:v>75.138517801605801</c:v>
                </c:pt>
                <c:pt idx="323">
                  <c:v>75.553991232672232</c:v>
                </c:pt>
                <c:pt idx="324">
                  <c:v>75.969649063708047</c:v>
                </c:pt>
                <c:pt idx="325">
                  <c:v>76.385474716341307</c:v>
                </c:pt>
                <c:pt idx="326">
                  <c:v>76.80145162277671</c:v>
                </c:pt>
                <c:pt idx="327">
                  <c:v>77.21756322592995</c:v>
                </c:pt>
                <c:pt idx="328">
                  <c:v>77.633792979556276</c:v>
                </c:pt>
                <c:pt idx="329">
                  <c:v>78.050124348373274</c:v>
                </c:pt>
                <c:pt idx="330">
                  <c:v>78.466540808177854</c:v>
                </c:pt>
                <c:pt idx="331">
                  <c:v>78.883025845957576</c:v>
                </c:pt>
                <c:pt idx="332">
                  <c:v>79.299562959996223</c:v>
                </c:pt>
                <c:pt idx="333">
                  <c:v>79.71613565997373</c:v>
                </c:pt>
                <c:pt idx="334">
                  <c:v>80.13272746706042</c:v>
                </c:pt>
                <c:pt idx="335">
                  <c:v>80.549321914005617</c:v>
                </c:pt>
                <c:pt idx="336">
                  <c:v>80.965902545220644</c:v>
                </c:pt>
                <c:pt idx="337">
                  <c:v>81.382452916856238</c:v>
                </c:pt>
                <c:pt idx="338">
                  <c:v>81.798956596874376</c:v>
                </c:pt>
                <c:pt idx="339">
                  <c:v>82.215397165114609</c:v>
                </c:pt>
                <c:pt idx="340">
                  <c:v>82.631758213354772</c:v>
                </c:pt>
                <c:pt idx="341">
                  <c:v>83.048023345366289</c:v>
                </c:pt>
                <c:pt idx="342">
                  <c:v>83.464176176963932</c:v>
                </c:pt>
                <c:pt idx="343">
                  <c:v>83.880200336050152</c:v>
                </c:pt>
                <c:pt idx="344">
                  <c:v>84.296079462653907</c:v>
                </c:pt>
                <c:pt idx="345">
                  <c:v>84.711797208964185</c:v>
                </c:pt>
                <c:pt idx="346">
                  <c:v>85.127337239357985</c:v>
                </c:pt>
                <c:pt idx="347">
                  <c:v>85.542683230423009</c:v>
                </c:pt>
                <c:pt idx="348">
                  <c:v>85.957819067032787</c:v>
                </c:pt>
                <c:pt idx="349">
                  <c:v>86.37272903836157</c:v>
                </c:pt>
                <c:pt idx="350">
                  <c:v>86.787397641494948</c:v>
                </c:pt>
                <c:pt idx="351">
                  <c:v>87.201809385086435</c:v>
                </c:pt>
                <c:pt idx="352">
                  <c:v>87.615948789346547</c:v>
                </c:pt>
                <c:pt idx="353">
                  <c:v>88.029800386027091</c:v>
                </c:pt>
                <c:pt idx="354">
                  <c:v>88.443348718400799</c:v>
                </c:pt>
                <c:pt idx="355">
                  <c:v>88.856578341236087</c:v>
                </c:pt>
                <c:pt idx="356">
                  <c:v>89.269473820767246</c:v>
                </c:pt>
                <c:pt idx="357">
                  <c:v>89.682019734659775</c:v>
                </c:pt>
                <c:pt idx="358">
                  <c:v>90.094200671971109</c:v>
                </c:pt>
                <c:pt idx="359">
                  <c:v>90.506001233106673</c:v>
                </c:pt>
                <c:pt idx="360">
                  <c:v>90.917410133847071</c:v>
                </c:pt>
                <c:pt idx="361">
                  <c:v>91.328424307860971</c:v>
                </c:pt>
                <c:pt idx="362">
                  <c:v>91.739044795093818</c:v>
                </c:pt>
                <c:pt idx="363">
                  <c:v>92.149272631703568</c:v>
                </c:pt>
                <c:pt idx="364">
                  <c:v>92.559108850079596</c:v>
                </c:pt>
                <c:pt idx="365">
                  <c:v>92.968554478861407</c:v>
                </c:pt>
                <c:pt idx="366">
                  <c:v>93.377610542957342</c:v>
                </c:pt>
                <c:pt idx="367">
                  <c:v>93.78627806356306</c:v>
                </c:pt>
                <c:pt idx="368">
                  <c:v>94.194558058179979</c:v>
                </c:pt>
                <c:pt idx="369">
                  <c:v>94.602451540633595</c:v>
                </c:pt>
                <c:pt idx="370">
                  <c:v>95.009959521091645</c:v>
                </c:pt>
                <c:pt idx="371">
                  <c:v>95.41708300608218</c:v>
                </c:pt>
                <c:pt idx="372">
                  <c:v>95.823822998511559</c:v>
                </c:pt>
                <c:pt idx="373">
                  <c:v>96.230180497682269</c:v>
                </c:pt>
                <c:pt idx="374">
                  <c:v>96.636156499310701</c:v>
                </c:pt>
                <c:pt idx="375">
                  <c:v>97.041751995544757</c:v>
                </c:pt>
                <c:pt idx="376">
                  <c:v>97.446967974981405</c:v>
                </c:pt>
                <c:pt idx="377">
                  <c:v>97.851805422684066</c:v>
                </c:pt>
                <c:pt idx="378">
                  <c:v>98.25626532019993</c:v>
                </c:pt>
                <c:pt idx="379">
                  <c:v>98.660348645577187</c:v>
                </c:pt>
                <c:pt idx="380">
                  <c:v>99.064056373382115</c:v>
                </c:pt>
                <c:pt idx="381">
                  <c:v>99.467389474716072</c:v>
                </c:pt>
                <c:pt idx="382">
                  <c:v>99.870348917232363</c:v>
                </c:pt>
                <c:pt idx="383">
                  <c:v>100.27293566515308</c:v>
                </c:pt>
                <c:pt idx="384">
                  <c:v>100.67515067928576</c:v>
                </c:pt>
                <c:pt idx="385">
                  <c:v>101.07699491703997</c:v>
                </c:pt>
                <c:pt idx="386">
                  <c:v>101.47846933244378</c:v>
                </c:pt>
                <c:pt idx="387">
                  <c:v>101.87957487616018</c:v>
                </c:pt>
                <c:pt idx="388">
                  <c:v>102.28031249550332</c:v>
                </c:pt>
                <c:pt idx="389">
                  <c:v>102.68068313445477</c:v>
                </c:pt>
                <c:pt idx="390">
                  <c:v>103.08068773367951</c:v>
                </c:pt>
                <c:pt idx="391">
                  <c:v>103.480327230542</c:v>
                </c:pt>
                <c:pt idx="392">
                  <c:v>103.87960255912205</c:v>
                </c:pt>
                <c:pt idx="393">
                  <c:v>104.2785146502306</c:v>
                </c:pt>
                <c:pt idx="394">
                  <c:v>104.67706443142548</c:v>
                </c:pt>
                <c:pt idx="395">
                  <c:v>105.07525282702693</c:v>
                </c:pt>
                <c:pt idx="396">
                  <c:v>105.47308075813321</c:v>
                </c:pt>
                <c:pt idx="397">
                  <c:v>105.87054914263595</c:v>
                </c:pt>
                <c:pt idx="398">
                  <c:v>106.26765889523556</c:v>
                </c:pt>
                <c:pt idx="399">
                  <c:v>106.66441092745637</c:v>
                </c:pt>
                <c:pt idx="400">
                  <c:v>107.06080614766186</c:v>
                </c:pt>
                <c:pt idx="401">
                  <c:v>111.00520380793645</c:v>
                </c:pt>
                <c:pt idx="402">
                  <c:v>114.91450328784668</c:v>
                </c:pt>
                <c:pt idx="403">
                  <c:v>118.78958400990582</c:v>
                </c:pt>
                <c:pt idx="404">
                  <c:v>122.63129567887907</c:v>
                </c:pt>
                <c:pt idx="405">
                  <c:v>126.44045965155557</c:v>
                </c:pt>
                <c:pt idx="406">
                  <c:v>130.21787022830185</c:v>
                </c:pt>
                <c:pt idx="407">
                  <c:v>133.96429587172381</c:v>
                </c:pt>
                <c:pt idx="408">
                  <c:v>137.68048035734378</c:v>
                </c:pt>
                <c:pt idx="409">
                  <c:v>141.3671438608167</c:v>
                </c:pt>
                <c:pt idx="410">
                  <c:v>145.0249839858599</c:v>
                </c:pt>
                <c:pt idx="411">
                  <c:v>148.65467673675298</c:v>
                </c:pt>
                <c:pt idx="412">
                  <c:v>152.25687743897282</c:v>
                </c:pt>
                <c:pt idx="413">
                  <c:v>155.83222161126321</c:v>
                </c:pt>
                <c:pt idx="414">
                  <c:v>159.38132579219419</c:v>
                </c:pt>
                <c:pt idx="415">
                  <c:v>162.90478832404384</c:v>
                </c:pt>
                <c:pt idx="416">
                  <c:v>166.40319009662963</c:v>
                </c:pt>
                <c:pt idx="417">
                  <c:v>169.87709525352915</c:v>
                </c:pt>
                <c:pt idx="418">
                  <c:v>173.32705186295661</c:v>
                </c:pt>
                <c:pt idx="419">
                  <c:v>176.75359255540315</c:v>
                </c:pt>
                <c:pt idx="420">
                  <c:v>180.15723513000208</c:v>
                </c:pt>
                <c:pt idx="421">
                  <c:v>183.53848313144584</c:v>
                </c:pt>
                <c:pt idx="422">
                  <c:v>186.89782639915674</c:v>
                </c:pt>
                <c:pt idx="423">
                  <c:v>190.23574159029891</c:v>
                </c:pt>
                <c:pt idx="424">
                  <c:v>193.55269267811266</c:v>
                </c:pt>
                <c:pt idx="425">
                  <c:v>196.84913142695444</c:v>
                </c:pt>
                <c:pt idx="426">
                  <c:v>200.12549784533499</c:v>
                </c:pt>
                <c:pt idx="427">
                  <c:v>203.38222061816393</c:v>
                </c:pt>
                <c:pt idx="428">
                  <c:v>206.61971751933103</c:v>
                </c:pt>
                <c:pt idx="429">
                  <c:v>209.83839580568281</c:v>
                </c:pt>
                <c:pt idx="430">
                  <c:v>213.03865259338474</c:v>
                </c:pt>
                <c:pt idx="431">
                  <c:v>216.22087521759855</c:v>
                </c:pt>
                <c:pt idx="432">
                  <c:v>219.38544157634459</c:v>
                </c:pt>
                <c:pt idx="433">
                  <c:v>222.53272045936635</c:v>
                </c:pt>
                <c:pt idx="434">
                  <c:v>225.66307186276345</c:v>
                </c:pt>
                <c:pt idx="435">
                  <c:v>228.7768472901127</c:v>
                </c:pt>
                <c:pt idx="436">
                  <c:v>231.87439004075321</c:v>
                </c:pt>
                <c:pt idx="437">
                  <c:v>234.95603548587042</c:v>
                </c:pt>
                <c:pt idx="438">
                  <c:v>238.02211133297607</c:v>
                </c:pt>
                <c:pt idx="439">
                  <c:v>241.07293787934569</c:v>
                </c:pt>
                <c:pt idx="440">
                  <c:v>244.10882825494105</c:v>
                </c:pt>
                <c:pt idx="441">
                  <c:v>247.13008865531449</c:v>
                </c:pt>
                <c:pt idx="442">
                  <c:v>250.13701856496249</c:v>
                </c:pt>
                <c:pt idx="443">
                  <c:v>253.12991097156797</c:v>
                </c:pt>
                <c:pt idx="444">
                  <c:v>256.10905257154548</c:v>
                </c:pt>
                <c:pt idx="445">
                  <c:v>259.07472396727894</c:v>
                </c:pt>
                <c:pt idx="446">
                  <c:v>262.02719985641801</c:v>
                </c:pt>
                <c:pt idx="447">
                  <c:v>264.96674921357885</c:v>
                </c:pt>
                <c:pt idx="448">
                  <c:v>267.89363546477347</c:v>
                </c:pt>
                <c:pt idx="449">
                  <c:v>270.80811665487295</c:v>
                </c:pt>
                <c:pt idx="450">
                  <c:v>273.71044560839175</c:v>
                </c:pt>
                <c:pt idx="451">
                  <c:v>276.60087008386279</c:v>
                </c:pt>
                <c:pt idx="452">
                  <c:v>279.4796329220564</c:v>
                </c:pt>
                <c:pt idx="453">
                  <c:v>282.34697218828063</c:v>
                </c:pt>
                <c:pt idx="454">
                  <c:v>285.20312130898594</c:v>
                </c:pt>
                <c:pt idx="455">
                  <c:v>288.04830920288197</c:v>
                </c:pt>
                <c:pt idx="456">
                  <c:v>290.88276040676118</c:v>
                </c:pt>
                <c:pt idx="457">
                  <c:v>293.70669519621077</c:v>
                </c:pt>
                <c:pt idx="458">
                  <c:v>296.52032970138151</c:v>
                </c:pt>
                <c:pt idx="459">
                  <c:v>299.32387601796967</c:v>
                </c:pt>
                <c:pt idx="460">
                  <c:v>302.11754231355695</c:v>
                </c:pt>
                <c:pt idx="461">
                  <c:v>304.9015329294408</c:v>
                </c:pt>
                <c:pt idx="462">
                  <c:v>307.67604847807667</c:v>
                </c:pt>
                <c:pt idx="463">
                  <c:v>310.44128593624333</c:v>
                </c:pt>
                <c:pt idx="464">
                  <c:v>313.1974387340299</c:v>
                </c:pt>
                <c:pt idx="465">
                  <c:v>315.94469683973381</c:v>
                </c:pt>
                <c:pt idx="466">
                  <c:v>318.68324684074747</c:v>
                </c:pt>
                <c:pt idx="467">
                  <c:v>321.41327202050115</c:v>
                </c:pt>
                <c:pt idx="468">
                  <c:v>324.13495243151868</c:v>
                </c:pt>
                <c:pt idx="469">
                  <c:v>326.84846496463155</c:v>
                </c:pt>
                <c:pt idx="470">
                  <c:v>329.55398341438683</c:v>
                </c:pt>
                <c:pt idx="471">
                  <c:v>332.25167854067286</c:v>
                </c:pt>
                <c:pt idx="472">
                  <c:v>334.94171812657532</c:v>
                </c:pt>
                <c:pt idx="473">
                  <c:v>337.62426703246598</c:v>
                </c:pt>
                <c:pt idx="474">
                  <c:v>340.29948724631305</c:v>
                </c:pt>
                <c:pt idx="475">
                  <c:v>342.96753793019207</c:v>
                </c:pt>
                <c:pt idx="476">
                  <c:v>345.62857546296271</c:v>
                </c:pt>
                <c:pt idx="477">
                  <c:v>348.28275347906492</c:v>
                </c:pt>
                <c:pt idx="478">
                  <c:v>350.93022290337478</c:v>
                </c:pt>
                <c:pt idx="479">
                  <c:v>353.57113198204735</c:v>
                </c:pt>
                <c:pt idx="480">
                  <c:v>356.20562630926048</c:v>
                </c:pt>
                <c:pt idx="481">
                  <c:v>358.83384884975925</c:v>
                </c:pt>
                <c:pt idx="482">
                  <c:v>361.45593995708714</c:v>
                </c:pt>
                <c:pt idx="483">
                  <c:v>364.0720373873761</c:v>
                </c:pt>
                <c:pt idx="484">
                  <c:v>366.6822763085529</c:v>
                </c:pt>
                <c:pt idx="485">
                  <c:v>369.28678930480589</c:v>
                </c:pt>
                <c:pt idx="486">
                  <c:v>371.88570637614288</c:v>
                </c:pt>
                <c:pt idx="487">
                  <c:v>374.47915493285774</c:v>
                </c:pt>
                <c:pt idx="488">
                  <c:v>377.06725978471172</c:v>
                </c:pt>
                <c:pt idx="489">
                  <c:v>379.65014312462642</c:v>
                </c:pt>
                <c:pt idx="490">
                  <c:v>382.22792450667629</c:v>
                </c:pt>
                <c:pt idx="491">
                  <c:v>384.80072081816519</c:v>
                </c:pt>
                <c:pt idx="492">
                  <c:v>387.36864624556955</c:v>
                </c:pt>
                <c:pt idx="493">
                  <c:v>389.93181223413563</c:v>
                </c:pt>
                <c:pt idx="494">
                  <c:v>392.49032744092779</c:v>
                </c:pt>
                <c:pt idx="495">
                  <c:v>395.04429768114369</c:v>
                </c:pt>
                <c:pt idx="496">
                  <c:v>397.59382586753816</c:v>
                </c:pt>
                <c:pt idx="497">
                  <c:v>400.13901194283687</c:v>
                </c:pt>
                <c:pt idx="498">
                  <c:v>402.67995280507142</c:v>
                </c:pt>
                <c:pt idx="499">
                  <c:v>405.21674222583425</c:v>
                </c:pt>
                <c:pt idx="500">
                  <c:v>407.74947076153569</c:v>
                </c:pt>
                <c:pt idx="501">
                  <c:v>410.27822565784737</c:v>
                </c:pt>
                <c:pt idx="502">
                  <c:v>412.80309074764097</c:v>
                </c:pt>
                <c:pt idx="503">
                  <c:v>415.32414634287613</c:v>
                </c:pt>
                <c:pt idx="504">
                  <c:v>417.84146912105939</c:v>
                </c:pt>
                <c:pt idx="505">
                  <c:v>420.3551320070859</c:v>
                </c:pt>
                <c:pt idx="506">
                  <c:v>422.86520405148394</c:v>
                </c:pt>
                <c:pt idx="507">
                  <c:v>425.37175030630573</c:v>
                </c:pt>
                <c:pt idx="508">
                  <c:v>427.87483170014065</c:v>
                </c:pt>
                <c:pt idx="509">
                  <c:v>430.37450491395896</c:v>
                </c:pt>
                <c:pt idx="510">
                  <c:v>432.87082225971528</c:v>
                </c:pt>
                <c:pt idx="511">
                  <c:v>435.36383156383692</c:v>
                </c:pt>
                <c:pt idx="512">
                  <c:v>437.85357605787942</c:v>
                </c:pt>
                <c:pt idx="513">
                  <c:v>440.34009427873343</c:v>
                </c:pt>
                <c:pt idx="514">
                  <c:v>442.82341998079744</c:v>
                </c:pt>
                <c:pt idx="515">
                  <c:v>445.3035820624803</c:v>
                </c:pt>
                <c:pt idx="516">
                  <c:v>447.78060450925295</c:v>
                </c:pt>
                <c:pt idx="517">
                  <c:v>450.25450635522895</c:v>
                </c:pt>
                <c:pt idx="518">
                  <c:v>452.72530166492209</c:v>
                </c:pt>
                <c:pt idx="519">
                  <c:v>455.19299953641456</c:v>
                </c:pt>
                <c:pt idx="520">
                  <c:v>457.65760412669022</c:v>
                </c:pt>
                <c:pt idx="521">
                  <c:v>460.1191146993682</c:v>
                </c:pt>
                <c:pt idx="522">
                  <c:v>462.57752569453731</c:v>
                </c:pt>
                <c:pt idx="523">
                  <c:v>465.03282681987309</c:v>
                </c:pt>
                <c:pt idx="524">
                  <c:v>467.48500316174244</c:v>
                </c:pt>
                <c:pt idx="525">
                  <c:v>469.93403531458995</c:v>
                </c:pt>
                <c:pt idx="526">
                  <c:v>472.37989952657267</c:v>
                </c:pt>
                <c:pt idx="527">
                  <c:v>474.82256785917588</c:v>
                </c:pt>
                <c:pt idx="528">
                  <c:v>477.26200835840757</c:v>
                </c:pt>
                <c:pt idx="529">
                  <c:v>479.69818523512475</c:v>
                </c:pt>
                <c:pt idx="530">
                  <c:v>482.13105905208715</c:v>
                </c:pt>
                <c:pt idx="531">
                  <c:v>484.56058691544592</c:v>
                </c:pt>
                <c:pt idx="532">
                  <c:v>486.986722668543</c:v>
                </c:pt>
                <c:pt idx="533">
                  <c:v>489.40941708610359</c:v>
                </c:pt>
                <c:pt idx="534">
                  <c:v>491.82861806713652</c:v>
                </c:pt>
                <c:pt idx="535">
                  <c:v>494.24427082509868</c:v>
                </c:pt>
                <c:pt idx="536">
                  <c:v>496.65631807412035</c:v>
                </c:pt>
                <c:pt idx="537">
                  <c:v>499.06470021032044</c:v>
                </c:pt>
                <c:pt idx="538">
                  <c:v>501.4693554874541</c:v>
                </c:pt>
                <c:pt idx="539">
                  <c:v>503.87022018633002</c:v>
                </c:pt>
                <c:pt idx="540">
                  <c:v>506.26722877760687</c:v>
                </c:pt>
                <c:pt idx="541">
                  <c:v>508.66031407772505</c:v>
                </c:pt>
                <c:pt idx="542">
                  <c:v>511.04940739785661</c:v>
                </c:pt>
                <c:pt idx="543">
                  <c:v>513.43443868585894</c:v>
                </c:pt>
                <c:pt idx="544">
                  <c:v>515.81533666130133</c:v>
                </c:pt>
                <c:pt idx="545">
                  <c:v>518.1920289437013</c:v>
                </c:pt>
                <c:pt idx="546">
                  <c:v>520.56444217415549</c:v>
                </c:pt>
                <c:pt idx="547">
                  <c:v>522.93250213058991</c:v>
                </c:pt>
                <c:pt idx="548">
                  <c:v>525.29613383687945</c:v>
                </c:pt>
                <c:pt idx="549">
                  <c:v>527.65526166610323</c:v>
                </c:pt>
                <c:pt idx="550">
                  <c:v>530.00980943821287</c:v>
                </c:pt>
                <c:pt idx="551">
                  <c:v>532.35970051239292</c:v>
                </c:pt>
                <c:pt idx="552">
                  <c:v>534.70485787439247</c:v>
                </c:pt>
                <c:pt idx="553">
                  <c:v>537.04520421910195</c:v>
                </c:pt>
                <c:pt idx="554">
                  <c:v>539.3806620286399</c:v>
                </c:pt>
                <c:pt idx="555">
                  <c:v>541.71115364620732</c:v>
                </c:pt>
                <c:pt idx="556">
                  <c:v>544.03660134595384</c:v>
                </c:pt>
                <c:pt idx="557">
                  <c:v>546.35692739908939</c:v>
                </c:pt>
                <c:pt idx="558">
                  <c:v>548.67205413646229</c:v>
                </c:pt>
                <c:pt idx="559">
                  <c:v>550.98190400781198</c:v>
                </c:pt>
                <c:pt idx="560">
                  <c:v>553.28639963789226</c:v>
                </c:pt>
                <c:pt idx="561">
                  <c:v>555.58546387964873</c:v>
                </c:pt>
                <c:pt idx="562">
                  <c:v>557.87901986462225</c:v>
                </c:pt>
                <c:pt idx="563">
                  <c:v>560.16699105073837</c:v>
                </c:pt>
                <c:pt idx="564">
                  <c:v>562.44930126763256</c:v>
                </c:pt>
                <c:pt idx="565">
                  <c:v>564.72587475965054</c:v>
                </c:pt>
                <c:pt idx="566">
                  <c:v>566.99663622665275</c:v>
                </c:pt>
                <c:pt idx="567">
                  <c:v>569.26151086274365</c:v>
                </c:pt>
                <c:pt idx="568">
                  <c:v>571.52042439303693</c:v>
                </c:pt>
                <c:pt idx="569">
                  <c:v>573.77330310856212</c:v>
                </c:pt>
                <c:pt idx="570">
                  <c:v>576.02007389940695</c:v>
                </c:pt>
                <c:pt idx="571">
                  <c:v>578.26066428618674</c:v>
                </c:pt>
                <c:pt idx="572">
                  <c:v>580.49500244992271</c:v>
                </c:pt>
                <c:pt idx="573">
                  <c:v>582.72301726040769</c:v>
                </c:pt>
                <c:pt idx="574">
                  <c:v>584.94463830312998</c:v>
                </c:pt>
                <c:pt idx="575">
                  <c:v>587.15979590482311</c:v>
                </c:pt>
                <c:pt idx="576">
                  <c:v>589.36842115770298</c:v>
                </c:pt>
                <c:pt idx="577">
                  <c:v>591.57044594245031</c:v>
                </c:pt>
                <c:pt idx="578">
                  <c:v>593.76580294999337</c:v>
                </c:pt>
                <c:pt idx="579">
                  <c:v>595.95442570213959</c:v>
                </c:pt>
                <c:pt idx="580">
                  <c:v>598.13624857110472</c:v>
                </c:pt>
                <c:pt idx="581">
                  <c:v>600.31120679798278</c:v>
                </c:pt>
                <c:pt idx="582">
                  <c:v>602.47923651019755</c:v>
                </c:pt>
                <c:pt idx="583">
                  <c:v>604.64027473797512</c:v>
                </c:pt>
                <c:pt idx="584">
                  <c:v>606.79425942987268</c:v>
                </c:pt>
                <c:pt idx="585">
                  <c:v>608.94112946739835</c:v>
                </c:pt>
                <c:pt idx="586">
                  <c:v>611.08082467875397</c:v>
                </c:pt>
                <c:pt idx="587">
                  <c:v>613.21328585172989</c:v>
                </c:pt>
                <c:pt idx="588">
                  <c:v>615.33845474578243</c:v>
                </c:pt>
                <c:pt idx="589">
                  <c:v>617.45627410331849</c:v>
                </c:pt>
                <c:pt idx="590">
                  <c:v>619.5666876602146</c:v>
                </c:pt>
                <c:pt idx="591">
                  <c:v>621.66964015559392</c:v>
                </c:pt>
                <c:pt idx="592">
                  <c:v>623.76507734088432</c:v>
                </c:pt>
                <c:pt idx="593">
                  <c:v>625.8529459881787</c:v>
                </c:pt>
                <c:pt idx="594">
                  <c:v>627.93319389792021</c:v>
                </c:pt>
                <c:pt idx="595">
                  <c:v>630.00576990593038</c:v>
                </c:pt>
                <c:pt idx="596">
                  <c:v>632.07062388980012</c:v>
                </c:pt>
                <c:pt idx="597">
                  <c:v>634.12770677466244</c:v>
                </c:pt>
                <c:pt idx="598">
                  <c:v>636.17697053836309</c:v>
                </c:pt>
                <c:pt idx="599">
                  <c:v>638.21836821604757</c:v>
                </c:pt>
                <c:pt idx="600">
                  <c:v>640.25185390417914</c:v>
                </c:pt>
                <c:pt idx="601">
                  <c:v>642.27738276400544</c:v>
                </c:pt>
                <c:pt idx="602">
                  <c:v>644.29491102448719</c:v>
                </c:pt>
                <c:pt idx="603">
                  <c:v>646.3043959847048</c:v>
                </c:pt>
                <c:pt idx="604">
                  <c:v>648.30579601575653</c:v>
                </c:pt>
                <c:pt idx="605">
                  <c:v>650.29907056216257</c:v>
                </c:pt>
                <c:pt idx="606">
                  <c:v>652.2841801427877</c:v>
                </c:pt>
                <c:pt idx="607">
                  <c:v>654.26108635129708</c:v>
                </c:pt>
                <c:pt idx="608">
                  <c:v>656.22975185615599</c:v>
                </c:pt>
                <c:pt idx="609">
                  <c:v>658.19014040018783</c:v>
                </c:pt>
                <c:pt idx="610">
                  <c:v>660.14221679970126</c:v>
                </c:pt>
                <c:pt idx="611">
                  <c:v>662.08594694319902</c:v>
                </c:pt>
                <c:pt idx="612">
                  <c:v>664.02129778968003</c:v>
                </c:pt>
                <c:pt idx="613">
                  <c:v>665.9482373665461</c:v>
                </c:pt>
                <c:pt idx="614">
                  <c:v>667.86673476712429</c:v>
                </c:pt>
                <c:pt idx="615">
                  <c:v>669.77676014781616</c:v>
                </c:pt>
                <c:pt idx="616">
                  <c:v>671.67828472488429</c:v>
                </c:pt>
                <c:pt idx="617">
                  <c:v>673.5712807708876</c:v>
                </c:pt>
                <c:pt idx="618">
                  <c:v>675.45572161077462</c:v>
                </c:pt>
                <c:pt idx="619">
                  <c:v>677.33158161764572</c:v>
                </c:pt>
                <c:pt idx="620">
                  <c:v>679.19883620819428</c:v>
                </c:pt>
                <c:pt idx="621">
                  <c:v>681.05746183783651</c:v>
                </c:pt>
                <c:pt idx="622">
                  <c:v>682.90743599554003</c:v>
                </c:pt>
                <c:pt idx="623">
                  <c:v>684.74873719836046</c:v>
                </c:pt>
                <c:pt idx="624">
                  <c:v>686.58134498569552</c:v>
                </c:pt>
                <c:pt idx="625">
                  <c:v>688.4052399132662</c:v>
                </c:pt>
                <c:pt idx="626">
                  <c:v>690.22040354683395</c:v>
                </c:pt>
                <c:pt idx="627">
                  <c:v>692.02681845566326</c:v>
                </c:pt>
                <c:pt idx="628">
                  <c:v>693.82446820573819</c:v>
                </c:pt>
                <c:pt idx="629">
                  <c:v>695.61333735274184</c:v>
                </c:pt>
                <c:pt idx="630">
                  <c:v>697.3934114348076</c:v>
                </c:pt>
                <c:pt idx="631">
                  <c:v>699.16467696504992</c:v>
                </c:pt>
                <c:pt idx="632">
                  <c:v>700.9271214238845</c:v>
                </c:pt>
                <c:pt idx="633">
                  <c:v>702.68073325114483</c:v>
                </c:pt>
                <c:pt idx="634">
                  <c:v>704.4255018380037</c:v>
                </c:pt>
                <c:pt idx="635">
                  <c:v>706.16141751870816</c:v>
                </c:pt>
                <c:pt idx="636">
                  <c:v>707.88847156213501</c:v>
                </c:pt>
                <c:pt idx="637">
                  <c:v>709.6066561631759</c:v>
                </c:pt>
                <c:pt idx="638">
                  <c:v>711.31596443395824</c:v>
                </c:pt>
                <c:pt idx="639">
                  <c:v>713.01639039491067</c:v>
                </c:pt>
                <c:pt idx="640">
                  <c:v>714.7079289656798</c:v>
                </c:pt>
                <c:pt idx="641">
                  <c:v>716.39057595590646</c:v>
                </c:pt>
                <c:pt idx="642">
                  <c:v>718.06432805586758</c:v>
                </c:pt>
                <c:pt idx="643">
                  <c:v>719.7291828269914</c:v>
                </c:pt>
                <c:pt idx="644">
                  <c:v>721.38513869225324</c:v>
                </c:pt>
                <c:pt idx="645">
                  <c:v>723.03219492645803</c:v>
                </c:pt>
                <c:pt idx="646">
                  <c:v>724.6703516464172</c:v>
                </c:pt>
                <c:pt idx="647">
                  <c:v>726.29960980102544</c:v>
                </c:pt>
                <c:pt idx="648">
                  <c:v>727.91997116124492</c:v>
                </c:pt>
                <c:pt idx="649">
                  <c:v>729.53143831000261</c:v>
                </c:pt>
                <c:pt idx="650">
                  <c:v>731.13401463200773</c:v>
                </c:pt>
                <c:pt idx="651">
                  <c:v>732.72770430349442</c:v>
                </c:pt>
                <c:pt idx="652">
                  <c:v>734.31251228189672</c:v>
                </c:pt>
                <c:pt idx="653">
                  <c:v>735.88844429546089</c:v>
                </c:pt>
                <c:pt idx="654">
                  <c:v>737.45550683280169</c:v>
                </c:pt>
                <c:pt idx="655">
                  <c:v>739.01370713240772</c:v>
                </c:pt>
                <c:pt idx="656">
                  <c:v>740.56305317210138</c:v>
                </c:pt>
                <c:pt idx="657">
                  <c:v>742.10355365845896</c:v>
                </c:pt>
                <c:pt idx="658">
                  <c:v>743.63521801619686</c:v>
                </c:pt>
                <c:pt idx="659">
                  <c:v>745.15805637752749</c:v>
                </c:pt>
                <c:pt idx="660">
                  <c:v>746.67207957149208</c:v>
                </c:pt>
                <c:pt idx="661">
                  <c:v>748.17729911327319</c:v>
                </c:pt>
                <c:pt idx="662">
                  <c:v>749.67372719349351</c:v>
                </c:pt>
                <c:pt idx="663">
                  <c:v>751.16137666750456</c:v>
                </c:pt>
                <c:pt idx="664">
                  <c:v>752.64026104467052</c:v>
                </c:pt>
                <c:pt idx="665">
                  <c:v>754.1103944776512</c:v>
                </c:pt>
                <c:pt idx="666">
                  <c:v>755.57179175168892</c:v>
                </c:pt>
                <c:pt idx="667">
                  <c:v>757.02446827390361</c:v>
                </c:pt>
                <c:pt idx="668">
                  <c:v>758.46844006259926</c:v>
                </c:pt>
                <c:pt idx="669">
                  <c:v>759.90372373658772</c:v>
                </c:pt>
                <c:pt idx="670">
                  <c:v>761.3303365045316</c:v>
                </c:pt>
                <c:pt idx="671">
                  <c:v>762.74829615431133</c:v>
                </c:pt>
                <c:pt idx="672">
                  <c:v>764.15762104242026</c:v>
                </c:pt>
                <c:pt idx="673">
                  <c:v>765.55833008339027</c:v>
                </c:pt>
                <c:pt idx="674">
                  <c:v>766.95044273925248</c:v>
                </c:pt>
                <c:pt idx="675">
                  <c:v>768.3339790090356</c:v>
                </c:pt>
                <c:pt idx="676">
                  <c:v>769.70895941830577</c:v>
                </c:pt>
                <c:pt idx="677">
                  <c:v>771.07540500875086</c:v>
                </c:pt>
                <c:pt idx="678">
                  <c:v>772.43333732781207</c:v>
                </c:pt>
                <c:pt idx="679">
                  <c:v>773.78277841836564</c:v>
                </c:pt>
                <c:pt idx="680">
                  <c:v>775.12375080845857</c:v>
                </c:pt>
                <c:pt idx="681">
                  <c:v>776.45627750109941</c:v>
                </c:pt>
                <c:pt idx="682">
                  <c:v>777.78038196410819</c:v>
                </c:pt>
                <c:pt idx="683">
                  <c:v>779.09608812002739</c:v>
                </c:pt>
                <c:pt idx="684">
                  <c:v>780.40342033609647</c:v>
                </c:pt>
                <c:pt idx="685">
                  <c:v>781.70240341429201</c:v>
                </c:pt>
                <c:pt idx="686">
                  <c:v>782.99306258143656</c:v>
                </c:pt>
                <c:pt idx="687">
                  <c:v>784.27542347937754</c:v>
                </c:pt>
                <c:pt idx="688">
                  <c:v>785.54951215523818</c:v>
                </c:pt>
                <c:pt idx="689">
                  <c:v>786.81535505174361</c:v>
                </c:pt>
                <c:pt idx="690">
                  <c:v>788.07297899762239</c:v>
                </c:pt>
                <c:pt idx="691">
                  <c:v>789.32241119808646</c:v>
                </c:pt>
                <c:pt idx="692">
                  <c:v>790.56367922539096</c:v>
                </c:pt>
                <c:pt idx="693">
                  <c:v>791.79681100947516</c:v>
                </c:pt>
                <c:pt idx="694">
                  <c:v>793.02183482868656</c:v>
                </c:pt>
                <c:pt idx="695">
                  <c:v>794.23877930058882</c:v>
                </c:pt>
                <c:pt idx="696">
                  <c:v>795.44767337285646</c:v>
                </c:pt>
                <c:pt idx="697">
                  <c:v>796.64854631425544</c:v>
                </c:pt>
                <c:pt idx="698">
                  <c:v>796.64854631425544</c:v>
                </c:pt>
                <c:pt idx="699">
                  <c:v>796.64854631425544</c:v>
                </c:pt>
                <c:pt idx="700">
                  <c:v>796.64854631425544</c:v>
                </c:pt>
                <c:pt idx="701">
                  <c:v>796.64854631425544</c:v>
                </c:pt>
                <c:pt idx="702">
                  <c:v>796.64854631425544</c:v>
                </c:pt>
                <c:pt idx="703">
                  <c:v>796.64854631425544</c:v>
                </c:pt>
                <c:pt idx="704">
                  <c:v>796.64854631425544</c:v>
                </c:pt>
                <c:pt idx="705">
                  <c:v>796.64854631425544</c:v>
                </c:pt>
                <c:pt idx="706">
                  <c:v>796.64854631425544</c:v>
                </c:pt>
                <c:pt idx="707">
                  <c:v>796.64854631425544</c:v>
                </c:pt>
                <c:pt idx="708">
                  <c:v>796.64854631425544</c:v>
                </c:pt>
                <c:pt idx="709">
                  <c:v>796.64854631425544</c:v>
                </c:pt>
                <c:pt idx="710">
                  <c:v>796.64854631425544</c:v>
                </c:pt>
                <c:pt idx="711">
                  <c:v>796.64854631425544</c:v>
                </c:pt>
                <c:pt idx="712">
                  <c:v>796.64854631425544</c:v>
                </c:pt>
                <c:pt idx="713">
                  <c:v>796.64854631425544</c:v>
                </c:pt>
                <c:pt idx="714">
                  <c:v>796.64854631425544</c:v>
                </c:pt>
                <c:pt idx="715">
                  <c:v>796.64854631425544</c:v>
                </c:pt>
                <c:pt idx="716">
                  <c:v>796.64854631425544</c:v>
                </c:pt>
                <c:pt idx="717">
                  <c:v>796.64854631425544</c:v>
                </c:pt>
                <c:pt idx="718">
                  <c:v>796.64854631425544</c:v>
                </c:pt>
                <c:pt idx="719">
                  <c:v>796.64854631425544</c:v>
                </c:pt>
                <c:pt idx="720">
                  <c:v>796.64854631425544</c:v>
                </c:pt>
                <c:pt idx="721">
                  <c:v>796.64854631425544</c:v>
                </c:pt>
                <c:pt idx="722">
                  <c:v>796.64854631425544</c:v>
                </c:pt>
                <c:pt idx="723">
                  <c:v>796.64854631425544</c:v>
                </c:pt>
                <c:pt idx="724">
                  <c:v>796.64854631425544</c:v>
                </c:pt>
                <c:pt idx="725">
                  <c:v>796.64854631425544</c:v>
                </c:pt>
                <c:pt idx="726">
                  <c:v>796.64854631425544</c:v>
                </c:pt>
                <c:pt idx="727">
                  <c:v>796.64854631425544</c:v>
                </c:pt>
                <c:pt idx="728">
                  <c:v>796.64854631425544</c:v>
                </c:pt>
                <c:pt idx="729">
                  <c:v>796.64854631425544</c:v>
                </c:pt>
                <c:pt idx="730">
                  <c:v>796.64854631425544</c:v>
                </c:pt>
                <c:pt idx="731">
                  <c:v>796.64854631425544</c:v>
                </c:pt>
                <c:pt idx="732">
                  <c:v>796.64854631425544</c:v>
                </c:pt>
                <c:pt idx="733">
                  <c:v>796.64854631425544</c:v>
                </c:pt>
                <c:pt idx="734">
                  <c:v>796.64854631425544</c:v>
                </c:pt>
                <c:pt idx="735">
                  <c:v>796.64854631425544</c:v>
                </c:pt>
                <c:pt idx="736">
                  <c:v>796.64854631425544</c:v>
                </c:pt>
                <c:pt idx="737">
                  <c:v>796.64854631425544</c:v>
                </c:pt>
                <c:pt idx="738">
                  <c:v>796.64854631425544</c:v>
                </c:pt>
                <c:pt idx="739">
                  <c:v>796.64854631425544</c:v>
                </c:pt>
                <c:pt idx="740">
                  <c:v>796.64854631425544</c:v>
                </c:pt>
                <c:pt idx="741">
                  <c:v>796.64854631425544</c:v>
                </c:pt>
                <c:pt idx="742">
                  <c:v>796.64854631425544</c:v>
                </c:pt>
                <c:pt idx="743">
                  <c:v>796.64854631425544</c:v>
                </c:pt>
                <c:pt idx="744">
                  <c:v>796.64854631425544</c:v>
                </c:pt>
                <c:pt idx="745">
                  <c:v>796.64854631425544</c:v>
                </c:pt>
                <c:pt idx="746">
                  <c:v>796.64854631425544</c:v>
                </c:pt>
                <c:pt idx="747">
                  <c:v>796.64854631425544</c:v>
                </c:pt>
                <c:pt idx="748">
                  <c:v>796.64854631425544</c:v>
                </c:pt>
                <c:pt idx="749">
                  <c:v>796.64854631425544</c:v>
                </c:pt>
                <c:pt idx="750">
                  <c:v>796.64854631425544</c:v>
                </c:pt>
                <c:pt idx="751">
                  <c:v>796.64854631425544</c:v>
                </c:pt>
                <c:pt idx="752">
                  <c:v>796.64854631425544</c:v>
                </c:pt>
                <c:pt idx="753">
                  <c:v>796.64854631425544</c:v>
                </c:pt>
                <c:pt idx="754">
                  <c:v>796.64854631425544</c:v>
                </c:pt>
                <c:pt idx="755">
                  <c:v>796.64854631425544</c:v>
                </c:pt>
                <c:pt idx="756">
                  <c:v>796.64854631425544</c:v>
                </c:pt>
                <c:pt idx="757">
                  <c:v>796.64854631425544</c:v>
                </c:pt>
                <c:pt idx="758">
                  <c:v>796.64854631425544</c:v>
                </c:pt>
                <c:pt idx="759">
                  <c:v>796.64854631425544</c:v>
                </c:pt>
                <c:pt idx="760">
                  <c:v>796.64854631425544</c:v>
                </c:pt>
                <c:pt idx="761">
                  <c:v>796.64854631425544</c:v>
                </c:pt>
                <c:pt idx="762">
                  <c:v>796.64854631425544</c:v>
                </c:pt>
                <c:pt idx="763">
                  <c:v>796.64854631425544</c:v>
                </c:pt>
                <c:pt idx="764">
                  <c:v>796.64854631425544</c:v>
                </c:pt>
                <c:pt idx="765">
                  <c:v>796.64854631425544</c:v>
                </c:pt>
                <c:pt idx="766">
                  <c:v>796.64854631425544</c:v>
                </c:pt>
                <c:pt idx="767">
                  <c:v>796.64854631425544</c:v>
                </c:pt>
                <c:pt idx="768">
                  <c:v>796.64854631425544</c:v>
                </c:pt>
                <c:pt idx="769">
                  <c:v>796.64854631425544</c:v>
                </c:pt>
                <c:pt idx="770">
                  <c:v>796.64854631425544</c:v>
                </c:pt>
                <c:pt idx="771">
                  <c:v>796.64854631425544</c:v>
                </c:pt>
                <c:pt idx="772">
                  <c:v>796.64854631425544</c:v>
                </c:pt>
                <c:pt idx="773">
                  <c:v>796.64854631425544</c:v>
                </c:pt>
                <c:pt idx="774">
                  <c:v>796.64854631425544</c:v>
                </c:pt>
                <c:pt idx="775">
                  <c:v>796.64854631425544</c:v>
                </c:pt>
                <c:pt idx="776">
                  <c:v>796.64854631425544</c:v>
                </c:pt>
                <c:pt idx="777">
                  <c:v>796.64854631425544</c:v>
                </c:pt>
                <c:pt idx="778">
                  <c:v>796.64854631425544</c:v>
                </c:pt>
                <c:pt idx="779">
                  <c:v>796.64854631425544</c:v>
                </c:pt>
                <c:pt idx="780">
                  <c:v>796.64854631425544</c:v>
                </c:pt>
                <c:pt idx="781">
                  <c:v>796.64854631425544</c:v>
                </c:pt>
                <c:pt idx="782">
                  <c:v>796.64854631425544</c:v>
                </c:pt>
                <c:pt idx="783">
                  <c:v>796.64854631425544</c:v>
                </c:pt>
                <c:pt idx="784">
                  <c:v>796.64854631425544</c:v>
                </c:pt>
                <c:pt idx="785">
                  <c:v>796.64854631425544</c:v>
                </c:pt>
                <c:pt idx="786">
                  <c:v>796.64854631425544</c:v>
                </c:pt>
                <c:pt idx="787">
                  <c:v>796.64854631425544</c:v>
                </c:pt>
                <c:pt idx="788">
                  <c:v>796.64854631425544</c:v>
                </c:pt>
                <c:pt idx="789">
                  <c:v>796.64854631425544</c:v>
                </c:pt>
                <c:pt idx="790">
                  <c:v>796.64854631425544</c:v>
                </c:pt>
                <c:pt idx="791">
                  <c:v>796.64854631425544</c:v>
                </c:pt>
                <c:pt idx="792">
                  <c:v>796.64854631425544</c:v>
                </c:pt>
                <c:pt idx="793">
                  <c:v>796.64854631425544</c:v>
                </c:pt>
                <c:pt idx="794">
                  <c:v>796.64854631425544</c:v>
                </c:pt>
                <c:pt idx="795">
                  <c:v>796.64854631425544</c:v>
                </c:pt>
                <c:pt idx="796">
                  <c:v>796.64854631425544</c:v>
                </c:pt>
                <c:pt idx="797">
                  <c:v>796.64854631425544</c:v>
                </c:pt>
                <c:pt idx="798">
                  <c:v>796.64854631425544</c:v>
                </c:pt>
                <c:pt idx="799">
                  <c:v>796.64854631425544</c:v>
                </c:pt>
                <c:pt idx="800">
                  <c:v>796.64854631425544</c:v>
                </c:pt>
                <c:pt idx="801">
                  <c:v>796.64854631425544</c:v>
                </c:pt>
                <c:pt idx="802">
                  <c:v>796.64854631425544</c:v>
                </c:pt>
                <c:pt idx="803">
                  <c:v>796.64854631425544</c:v>
                </c:pt>
                <c:pt idx="804">
                  <c:v>796.64854631425544</c:v>
                </c:pt>
                <c:pt idx="805">
                  <c:v>796.64854631425544</c:v>
                </c:pt>
                <c:pt idx="806">
                  <c:v>796.64854631425544</c:v>
                </c:pt>
                <c:pt idx="807">
                  <c:v>796.64854631425544</c:v>
                </c:pt>
                <c:pt idx="808">
                  <c:v>796.64854631425544</c:v>
                </c:pt>
                <c:pt idx="809">
                  <c:v>796.64854631425544</c:v>
                </c:pt>
                <c:pt idx="810">
                  <c:v>796.64854631425544</c:v>
                </c:pt>
                <c:pt idx="811">
                  <c:v>796.64854631425544</c:v>
                </c:pt>
                <c:pt idx="812">
                  <c:v>796.64854631425544</c:v>
                </c:pt>
                <c:pt idx="813">
                  <c:v>796.64854631425544</c:v>
                </c:pt>
                <c:pt idx="814">
                  <c:v>796.64854631425544</c:v>
                </c:pt>
                <c:pt idx="815">
                  <c:v>796.64854631425544</c:v>
                </c:pt>
                <c:pt idx="816">
                  <c:v>796.64854631425544</c:v>
                </c:pt>
                <c:pt idx="817">
                  <c:v>796.64854631425544</c:v>
                </c:pt>
                <c:pt idx="818">
                  <c:v>796.64854631425544</c:v>
                </c:pt>
                <c:pt idx="819">
                  <c:v>796.64854631425544</c:v>
                </c:pt>
                <c:pt idx="820">
                  <c:v>796.64854631425544</c:v>
                </c:pt>
                <c:pt idx="821">
                  <c:v>796.64854631425544</c:v>
                </c:pt>
                <c:pt idx="822">
                  <c:v>796.64854631425544</c:v>
                </c:pt>
                <c:pt idx="823">
                  <c:v>796.64854631425544</c:v>
                </c:pt>
                <c:pt idx="824">
                  <c:v>796.64854631425544</c:v>
                </c:pt>
                <c:pt idx="825">
                  <c:v>796.64854631425544</c:v>
                </c:pt>
                <c:pt idx="826">
                  <c:v>796.64854631425544</c:v>
                </c:pt>
                <c:pt idx="827">
                  <c:v>796.64854631425544</c:v>
                </c:pt>
                <c:pt idx="828">
                  <c:v>796.64854631425544</c:v>
                </c:pt>
                <c:pt idx="829">
                  <c:v>796.64854631425544</c:v>
                </c:pt>
                <c:pt idx="830">
                  <c:v>796.64854631425544</c:v>
                </c:pt>
                <c:pt idx="831">
                  <c:v>796.64854631425544</c:v>
                </c:pt>
                <c:pt idx="832">
                  <c:v>796.64854631425544</c:v>
                </c:pt>
                <c:pt idx="833">
                  <c:v>796.64854631425544</c:v>
                </c:pt>
                <c:pt idx="834">
                  <c:v>796.64854631425544</c:v>
                </c:pt>
                <c:pt idx="835">
                  <c:v>796.64854631425544</c:v>
                </c:pt>
                <c:pt idx="836">
                  <c:v>796.64854631425544</c:v>
                </c:pt>
                <c:pt idx="837">
                  <c:v>796.64854631425544</c:v>
                </c:pt>
                <c:pt idx="838">
                  <c:v>796.64854631425544</c:v>
                </c:pt>
                <c:pt idx="839">
                  <c:v>796.64854631425544</c:v>
                </c:pt>
                <c:pt idx="840">
                  <c:v>796.64854631425544</c:v>
                </c:pt>
                <c:pt idx="841">
                  <c:v>796.64854631425544</c:v>
                </c:pt>
                <c:pt idx="842">
                  <c:v>796.64854631425544</c:v>
                </c:pt>
                <c:pt idx="843">
                  <c:v>796.64854631425544</c:v>
                </c:pt>
                <c:pt idx="844">
                  <c:v>796.64854631425544</c:v>
                </c:pt>
                <c:pt idx="845">
                  <c:v>796.64854631425544</c:v>
                </c:pt>
                <c:pt idx="846">
                  <c:v>796.64854631425544</c:v>
                </c:pt>
                <c:pt idx="847">
                  <c:v>796.64854631425544</c:v>
                </c:pt>
                <c:pt idx="848">
                  <c:v>796.64854631425544</c:v>
                </c:pt>
                <c:pt idx="849">
                  <c:v>796.64854631425544</c:v>
                </c:pt>
                <c:pt idx="850">
                  <c:v>796.64854631425544</c:v>
                </c:pt>
                <c:pt idx="851">
                  <c:v>796.64854631425544</c:v>
                </c:pt>
                <c:pt idx="852">
                  <c:v>796.64854631425544</c:v>
                </c:pt>
                <c:pt idx="853">
                  <c:v>796.64854631425544</c:v>
                </c:pt>
                <c:pt idx="854">
                  <c:v>796.64854631425544</c:v>
                </c:pt>
                <c:pt idx="855">
                  <c:v>796.64854631425544</c:v>
                </c:pt>
                <c:pt idx="856">
                  <c:v>796.64854631425544</c:v>
                </c:pt>
                <c:pt idx="857">
                  <c:v>796.64854631425544</c:v>
                </c:pt>
                <c:pt idx="858">
                  <c:v>796.64854631425544</c:v>
                </c:pt>
                <c:pt idx="859">
                  <c:v>796.64854631425544</c:v>
                </c:pt>
                <c:pt idx="860">
                  <c:v>796.64854631425544</c:v>
                </c:pt>
                <c:pt idx="861">
                  <c:v>796.64854631425544</c:v>
                </c:pt>
                <c:pt idx="862">
                  <c:v>796.64854631425544</c:v>
                </c:pt>
                <c:pt idx="863">
                  <c:v>796.64854631425544</c:v>
                </c:pt>
                <c:pt idx="864">
                  <c:v>796.64854631425544</c:v>
                </c:pt>
                <c:pt idx="865">
                  <c:v>796.64854631425544</c:v>
                </c:pt>
                <c:pt idx="866">
                  <c:v>796.64854631425544</c:v>
                </c:pt>
                <c:pt idx="867">
                  <c:v>796.64854631425544</c:v>
                </c:pt>
                <c:pt idx="868">
                  <c:v>796.64854631425544</c:v>
                </c:pt>
                <c:pt idx="869">
                  <c:v>796.64854631425544</c:v>
                </c:pt>
                <c:pt idx="870">
                  <c:v>796.64854631425544</c:v>
                </c:pt>
                <c:pt idx="871">
                  <c:v>796.64854631425544</c:v>
                </c:pt>
                <c:pt idx="872">
                  <c:v>796.64854631425544</c:v>
                </c:pt>
                <c:pt idx="873">
                  <c:v>796.64854631425544</c:v>
                </c:pt>
                <c:pt idx="874">
                  <c:v>796.64854631425544</c:v>
                </c:pt>
                <c:pt idx="875">
                  <c:v>796.64854631425544</c:v>
                </c:pt>
                <c:pt idx="876">
                  <c:v>796.64854631425544</c:v>
                </c:pt>
                <c:pt idx="877">
                  <c:v>796.64854631425544</c:v>
                </c:pt>
                <c:pt idx="878">
                  <c:v>796.64854631425544</c:v>
                </c:pt>
                <c:pt idx="879">
                  <c:v>796.64854631425544</c:v>
                </c:pt>
                <c:pt idx="880">
                  <c:v>796.64854631425544</c:v>
                </c:pt>
                <c:pt idx="881">
                  <c:v>796.64854631425544</c:v>
                </c:pt>
                <c:pt idx="882">
                  <c:v>796.64854631425544</c:v>
                </c:pt>
                <c:pt idx="883">
                  <c:v>796.64854631425544</c:v>
                </c:pt>
                <c:pt idx="884">
                  <c:v>796.64854631425544</c:v>
                </c:pt>
                <c:pt idx="885">
                  <c:v>796.64854631425544</c:v>
                </c:pt>
                <c:pt idx="886">
                  <c:v>796.64854631425544</c:v>
                </c:pt>
                <c:pt idx="887">
                  <c:v>796.64854631425544</c:v>
                </c:pt>
                <c:pt idx="888">
                  <c:v>796.64854631425544</c:v>
                </c:pt>
                <c:pt idx="889">
                  <c:v>796.64854631425544</c:v>
                </c:pt>
                <c:pt idx="890">
                  <c:v>796.64854631425544</c:v>
                </c:pt>
                <c:pt idx="891">
                  <c:v>796.64854631425544</c:v>
                </c:pt>
                <c:pt idx="892">
                  <c:v>796.64854631425544</c:v>
                </c:pt>
                <c:pt idx="893">
                  <c:v>796.64854631425544</c:v>
                </c:pt>
                <c:pt idx="894">
                  <c:v>796.64854631425544</c:v>
                </c:pt>
                <c:pt idx="895">
                  <c:v>796.64854631425544</c:v>
                </c:pt>
                <c:pt idx="896">
                  <c:v>796.64854631425544</c:v>
                </c:pt>
                <c:pt idx="897">
                  <c:v>796.64854631425544</c:v>
                </c:pt>
                <c:pt idx="898">
                  <c:v>796.64854631425544</c:v>
                </c:pt>
                <c:pt idx="899">
                  <c:v>796.64854631425544</c:v>
                </c:pt>
                <c:pt idx="900">
                  <c:v>796.64854631425544</c:v>
                </c:pt>
                <c:pt idx="901">
                  <c:v>796.64854631425544</c:v>
                </c:pt>
                <c:pt idx="902">
                  <c:v>796.64854631425544</c:v>
                </c:pt>
                <c:pt idx="903">
                  <c:v>796.64854631425544</c:v>
                </c:pt>
                <c:pt idx="904">
                  <c:v>796.64854631425544</c:v>
                </c:pt>
                <c:pt idx="905">
                  <c:v>796.64854631425544</c:v>
                </c:pt>
                <c:pt idx="906">
                  <c:v>796.64854631425544</c:v>
                </c:pt>
                <c:pt idx="907">
                  <c:v>796.64854631425544</c:v>
                </c:pt>
                <c:pt idx="908">
                  <c:v>796.64854631425544</c:v>
                </c:pt>
                <c:pt idx="909">
                  <c:v>796.64854631425544</c:v>
                </c:pt>
                <c:pt idx="910">
                  <c:v>796.64854631425544</c:v>
                </c:pt>
                <c:pt idx="911">
                  <c:v>796.64854631425544</c:v>
                </c:pt>
                <c:pt idx="912">
                  <c:v>796.64854631425544</c:v>
                </c:pt>
                <c:pt idx="913">
                  <c:v>796.64854631425544</c:v>
                </c:pt>
                <c:pt idx="914">
                  <c:v>796.64854631425544</c:v>
                </c:pt>
                <c:pt idx="915">
                  <c:v>796.64854631425544</c:v>
                </c:pt>
                <c:pt idx="916">
                  <c:v>796.64854631425544</c:v>
                </c:pt>
                <c:pt idx="917">
                  <c:v>796.64854631425544</c:v>
                </c:pt>
                <c:pt idx="918">
                  <c:v>796.64854631425544</c:v>
                </c:pt>
                <c:pt idx="919">
                  <c:v>796.64854631425544</c:v>
                </c:pt>
                <c:pt idx="920">
                  <c:v>796.64854631425544</c:v>
                </c:pt>
                <c:pt idx="921">
                  <c:v>796.64854631425544</c:v>
                </c:pt>
                <c:pt idx="922">
                  <c:v>796.64854631425544</c:v>
                </c:pt>
                <c:pt idx="923">
                  <c:v>796.64854631425544</c:v>
                </c:pt>
                <c:pt idx="924">
                  <c:v>796.64854631425544</c:v>
                </c:pt>
                <c:pt idx="925">
                  <c:v>796.64854631425544</c:v>
                </c:pt>
                <c:pt idx="926">
                  <c:v>796.64854631425544</c:v>
                </c:pt>
                <c:pt idx="927">
                  <c:v>796.64854631425544</c:v>
                </c:pt>
                <c:pt idx="928">
                  <c:v>796.64854631425544</c:v>
                </c:pt>
                <c:pt idx="929">
                  <c:v>796.64854631425544</c:v>
                </c:pt>
                <c:pt idx="930">
                  <c:v>796.64854631425544</c:v>
                </c:pt>
                <c:pt idx="931">
                  <c:v>796.64854631425544</c:v>
                </c:pt>
                <c:pt idx="932">
                  <c:v>796.64854631425544</c:v>
                </c:pt>
                <c:pt idx="933">
                  <c:v>796.64854631425544</c:v>
                </c:pt>
                <c:pt idx="934">
                  <c:v>796.64854631425544</c:v>
                </c:pt>
                <c:pt idx="935">
                  <c:v>796.64854631425544</c:v>
                </c:pt>
                <c:pt idx="936">
                  <c:v>796.64854631425544</c:v>
                </c:pt>
                <c:pt idx="937">
                  <c:v>796.64854631425544</c:v>
                </c:pt>
                <c:pt idx="938">
                  <c:v>796.64854631425544</c:v>
                </c:pt>
                <c:pt idx="939">
                  <c:v>796.64854631425544</c:v>
                </c:pt>
                <c:pt idx="940">
                  <c:v>796.64854631425544</c:v>
                </c:pt>
                <c:pt idx="941">
                  <c:v>796.64854631425544</c:v>
                </c:pt>
                <c:pt idx="942">
                  <c:v>796.64854631425544</c:v>
                </c:pt>
                <c:pt idx="943">
                  <c:v>796.64854631425544</c:v>
                </c:pt>
                <c:pt idx="944">
                  <c:v>796.64854631425544</c:v>
                </c:pt>
                <c:pt idx="945">
                  <c:v>796.64854631425544</c:v>
                </c:pt>
                <c:pt idx="946">
                  <c:v>796.64854631425544</c:v>
                </c:pt>
                <c:pt idx="947">
                  <c:v>796.64854631425544</c:v>
                </c:pt>
                <c:pt idx="948">
                  <c:v>796.64854631425544</c:v>
                </c:pt>
                <c:pt idx="949">
                  <c:v>796.64854631425544</c:v>
                </c:pt>
                <c:pt idx="950">
                  <c:v>796.64854631425544</c:v>
                </c:pt>
                <c:pt idx="951">
                  <c:v>796.64854631425544</c:v>
                </c:pt>
                <c:pt idx="952">
                  <c:v>796.64854631425544</c:v>
                </c:pt>
                <c:pt idx="953">
                  <c:v>796.64854631425544</c:v>
                </c:pt>
                <c:pt idx="954">
                  <c:v>796.64854631425544</c:v>
                </c:pt>
                <c:pt idx="955">
                  <c:v>796.64854631425544</c:v>
                </c:pt>
                <c:pt idx="956">
                  <c:v>796.64854631425544</c:v>
                </c:pt>
                <c:pt idx="957">
                  <c:v>796.64854631425544</c:v>
                </c:pt>
                <c:pt idx="958">
                  <c:v>796.64854631425544</c:v>
                </c:pt>
                <c:pt idx="959">
                  <c:v>796.64854631425544</c:v>
                </c:pt>
                <c:pt idx="960">
                  <c:v>796.64854631425544</c:v>
                </c:pt>
                <c:pt idx="961">
                  <c:v>796.64854631425544</c:v>
                </c:pt>
                <c:pt idx="962">
                  <c:v>796.64854631425544</c:v>
                </c:pt>
                <c:pt idx="963">
                  <c:v>796.64854631425544</c:v>
                </c:pt>
                <c:pt idx="964">
                  <c:v>796.64854631425544</c:v>
                </c:pt>
                <c:pt idx="965">
                  <c:v>796.64854631425544</c:v>
                </c:pt>
                <c:pt idx="966">
                  <c:v>796.64854631425544</c:v>
                </c:pt>
                <c:pt idx="967">
                  <c:v>796.64854631425544</c:v>
                </c:pt>
                <c:pt idx="968">
                  <c:v>796.64854631425544</c:v>
                </c:pt>
                <c:pt idx="969">
                  <c:v>796.64854631425544</c:v>
                </c:pt>
                <c:pt idx="970">
                  <c:v>796.64854631425544</c:v>
                </c:pt>
                <c:pt idx="971">
                  <c:v>796.64854631425544</c:v>
                </c:pt>
                <c:pt idx="972">
                  <c:v>796.64854631425544</c:v>
                </c:pt>
                <c:pt idx="973">
                  <c:v>796.64854631425544</c:v>
                </c:pt>
                <c:pt idx="974">
                  <c:v>796.64854631425544</c:v>
                </c:pt>
                <c:pt idx="975">
                  <c:v>796.64854631425544</c:v>
                </c:pt>
                <c:pt idx="976">
                  <c:v>796.64854631425544</c:v>
                </c:pt>
                <c:pt idx="977">
                  <c:v>796.64854631425544</c:v>
                </c:pt>
                <c:pt idx="978">
                  <c:v>796.64854631425544</c:v>
                </c:pt>
                <c:pt idx="979">
                  <c:v>796.64854631425544</c:v>
                </c:pt>
                <c:pt idx="980">
                  <c:v>796.64854631425544</c:v>
                </c:pt>
                <c:pt idx="981">
                  <c:v>796.64854631425544</c:v>
                </c:pt>
                <c:pt idx="982">
                  <c:v>796.64854631425544</c:v>
                </c:pt>
                <c:pt idx="983">
                  <c:v>796.64854631425544</c:v>
                </c:pt>
                <c:pt idx="984">
                  <c:v>796.64854631425544</c:v>
                </c:pt>
                <c:pt idx="985">
                  <c:v>796.64854631425544</c:v>
                </c:pt>
                <c:pt idx="986">
                  <c:v>796.64854631425544</c:v>
                </c:pt>
                <c:pt idx="987">
                  <c:v>796.64854631425544</c:v>
                </c:pt>
                <c:pt idx="988">
                  <c:v>796.64854631425544</c:v>
                </c:pt>
                <c:pt idx="989">
                  <c:v>796.64854631425544</c:v>
                </c:pt>
                <c:pt idx="990">
                  <c:v>796.64854631425544</c:v>
                </c:pt>
                <c:pt idx="991">
                  <c:v>796.64854631425544</c:v>
                </c:pt>
                <c:pt idx="992">
                  <c:v>796.64854631425544</c:v>
                </c:pt>
                <c:pt idx="993">
                  <c:v>796.64854631425544</c:v>
                </c:pt>
                <c:pt idx="994">
                  <c:v>796.64854631425544</c:v>
                </c:pt>
                <c:pt idx="995">
                  <c:v>796.64854631425544</c:v>
                </c:pt>
                <c:pt idx="996">
                  <c:v>796.64854631425544</c:v>
                </c:pt>
                <c:pt idx="997">
                  <c:v>796.64854631425544</c:v>
                </c:pt>
                <c:pt idx="998">
                  <c:v>796.64854631425544</c:v>
                </c:pt>
                <c:pt idx="999">
                  <c:v>796.64854631425544</c:v>
                </c:pt>
                <c:pt idx="1000">
                  <c:v>796.64854631425544</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33.70010000000017</c:v>
                </c:pt>
                <c:pt idx="699">
                  <c:v>33.700200000000173</c:v>
                </c:pt>
                <c:pt idx="700">
                  <c:v>33.700300000000176</c:v>
                </c:pt>
                <c:pt idx="701">
                  <c:v>33.70040000000018</c:v>
                </c:pt>
                <c:pt idx="702">
                  <c:v>33.700500000000183</c:v>
                </c:pt>
                <c:pt idx="703">
                  <c:v>33.700600000000186</c:v>
                </c:pt>
                <c:pt idx="704">
                  <c:v>33.70070000000019</c:v>
                </c:pt>
                <c:pt idx="705">
                  <c:v>33.700800000000193</c:v>
                </c:pt>
                <c:pt idx="706">
                  <c:v>33.700900000000196</c:v>
                </c:pt>
                <c:pt idx="707">
                  <c:v>33.701000000000199</c:v>
                </c:pt>
                <c:pt idx="708">
                  <c:v>33.701100000000203</c:v>
                </c:pt>
                <c:pt idx="709">
                  <c:v>33.701200000000206</c:v>
                </c:pt>
                <c:pt idx="710">
                  <c:v>33.701300000000209</c:v>
                </c:pt>
                <c:pt idx="711">
                  <c:v>33.701400000000213</c:v>
                </c:pt>
                <c:pt idx="712">
                  <c:v>33.701500000000216</c:v>
                </c:pt>
                <c:pt idx="713">
                  <c:v>33.701600000000219</c:v>
                </c:pt>
                <c:pt idx="714">
                  <c:v>33.701700000000223</c:v>
                </c:pt>
                <c:pt idx="715">
                  <c:v>33.701800000000226</c:v>
                </c:pt>
                <c:pt idx="716">
                  <c:v>33.701900000000229</c:v>
                </c:pt>
                <c:pt idx="717">
                  <c:v>33.702000000000233</c:v>
                </c:pt>
                <c:pt idx="718">
                  <c:v>33.702100000000236</c:v>
                </c:pt>
                <c:pt idx="719">
                  <c:v>33.702200000000239</c:v>
                </c:pt>
                <c:pt idx="720">
                  <c:v>33.702300000000243</c:v>
                </c:pt>
                <c:pt idx="721">
                  <c:v>33.702400000000246</c:v>
                </c:pt>
                <c:pt idx="722">
                  <c:v>33.702500000000249</c:v>
                </c:pt>
                <c:pt idx="723">
                  <c:v>33.702600000000253</c:v>
                </c:pt>
                <c:pt idx="724">
                  <c:v>33.702700000000256</c:v>
                </c:pt>
                <c:pt idx="725">
                  <c:v>33.702800000000259</c:v>
                </c:pt>
                <c:pt idx="726">
                  <c:v>33.702900000000263</c:v>
                </c:pt>
                <c:pt idx="727">
                  <c:v>33.703000000000266</c:v>
                </c:pt>
                <c:pt idx="728">
                  <c:v>33.703100000000269</c:v>
                </c:pt>
                <c:pt idx="729">
                  <c:v>33.703200000000272</c:v>
                </c:pt>
                <c:pt idx="730">
                  <c:v>33.703300000000276</c:v>
                </c:pt>
                <c:pt idx="731">
                  <c:v>33.703400000000279</c:v>
                </c:pt>
                <c:pt idx="732">
                  <c:v>33.703500000000282</c:v>
                </c:pt>
                <c:pt idx="733">
                  <c:v>33.703600000000286</c:v>
                </c:pt>
                <c:pt idx="734">
                  <c:v>33.703700000000289</c:v>
                </c:pt>
                <c:pt idx="735">
                  <c:v>33.703800000000292</c:v>
                </c:pt>
                <c:pt idx="736">
                  <c:v>33.703900000000296</c:v>
                </c:pt>
                <c:pt idx="737">
                  <c:v>33.704000000000299</c:v>
                </c:pt>
                <c:pt idx="738">
                  <c:v>33.704100000000302</c:v>
                </c:pt>
                <c:pt idx="739">
                  <c:v>33.704200000000306</c:v>
                </c:pt>
                <c:pt idx="740">
                  <c:v>33.704300000000309</c:v>
                </c:pt>
                <c:pt idx="741">
                  <c:v>33.704400000000312</c:v>
                </c:pt>
                <c:pt idx="742">
                  <c:v>33.704500000000316</c:v>
                </c:pt>
                <c:pt idx="743">
                  <c:v>33.704600000000319</c:v>
                </c:pt>
                <c:pt idx="744">
                  <c:v>33.704700000000322</c:v>
                </c:pt>
                <c:pt idx="745">
                  <c:v>33.704800000000326</c:v>
                </c:pt>
                <c:pt idx="746">
                  <c:v>33.704900000000329</c:v>
                </c:pt>
                <c:pt idx="747">
                  <c:v>33.705000000000332</c:v>
                </c:pt>
                <c:pt idx="748">
                  <c:v>33.705100000000336</c:v>
                </c:pt>
                <c:pt idx="749">
                  <c:v>33.705200000000339</c:v>
                </c:pt>
                <c:pt idx="750">
                  <c:v>33.705300000000342</c:v>
                </c:pt>
                <c:pt idx="751">
                  <c:v>33.705400000000346</c:v>
                </c:pt>
                <c:pt idx="752">
                  <c:v>33.705500000000349</c:v>
                </c:pt>
                <c:pt idx="753">
                  <c:v>33.705600000000352</c:v>
                </c:pt>
                <c:pt idx="754">
                  <c:v>33.705700000000355</c:v>
                </c:pt>
                <c:pt idx="755">
                  <c:v>33.705800000000359</c:v>
                </c:pt>
                <c:pt idx="756">
                  <c:v>33.705900000000362</c:v>
                </c:pt>
                <c:pt idx="757">
                  <c:v>33.706000000000365</c:v>
                </c:pt>
                <c:pt idx="758">
                  <c:v>33.706100000000369</c:v>
                </c:pt>
                <c:pt idx="759">
                  <c:v>33.706200000000372</c:v>
                </c:pt>
                <c:pt idx="760">
                  <c:v>33.706300000000375</c:v>
                </c:pt>
                <c:pt idx="761">
                  <c:v>33.706400000000379</c:v>
                </c:pt>
                <c:pt idx="762">
                  <c:v>33.706500000000382</c:v>
                </c:pt>
                <c:pt idx="763">
                  <c:v>33.706600000000385</c:v>
                </c:pt>
                <c:pt idx="764">
                  <c:v>33.706700000000389</c:v>
                </c:pt>
                <c:pt idx="765">
                  <c:v>33.706800000000392</c:v>
                </c:pt>
                <c:pt idx="766">
                  <c:v>33.706900000000395</c:v>
                </c:pt>
                <c:pt idx="767">
                  <c:v>33.707000000000399</c:v>
                </c:pt>
                <c:pt idx="768">
                  <c:v>33.707100000000402</c:v>
                </c:pt>
                <c:pt idx="769">
                  <c:v>33.707200000000405</c:v>
                </c:pt>
                <c:pt idx="770">
                  <c:v>33.707300000000409</c:v>
                </c:pt>
                <c:pt idx="771">
                  <c:v>33.707400000000412</c:v>
                </c:pt>
                <c:pt idx="772">
                  <c:v>33.707500000000415</c:v>
                </c:pt>
                <c:pt idx="773">
                  <c:v>33.707600000000419</c:v>
                </c:pt>
                <c:pt idx="774">
                  <c:v>33.707700000000422</c:v>
                </c:pt>
                <c:pt idx="775">
                  <c:v>33.707800000000425</c:v>
                </c:pt>
                <c:pt idx="776">
                  <c:v>33.707900000000429</c:v>
                </c:pt>
                <c:pt idx="777">
                  <c:v>33.708000000000432</c:v>
                </c:pt>
                <c:pt idx="778">
                  <c:v>33.708100000000435</c:v>
                </c:pt>
                <c:pt idx="779">
                  <c:v>33.708200000000438</c:v>
                </c:pt>
                <c:pt idx="780">
                  <c:v>33.708300000000442</c:v>
                </c:pt>
                <c:pt idx="781">
                  <c:v>33.708400000000445</c:v>
                </c:pt>
                <c:pt idx="782">
                  <c:v>33.708500000000448</c:v>
                </c:pt>
                <c:pt idx="783">
                  <c:v>33.708600000000452</c:v>
                </c:pt>
                <c:pt idx="784">
                  <c:v>33.708700000000455</c:v>
                </c:pt>
                <c:pt idx="785">
                  <c:v>33.708800000000458</c:v>
                </c:pt>
                <c:pt idx="786">
                  <c:v>33.708900000000462</c:v>
                </c:pt>
                <c:pt idx="787">
                  <c:v>33.709000000000465</c:v>
                </c:pt>
                <c:pt idx="788">
                  <c:v>33.709100000000468</c:v>
                </c:pt>
                <c:pt idx="789">
                  <c:v>33.709200000000472</c:v>
                </c:pt>
                <c:pt idx="790">
                  <c:v>33.709300000000475</c:v>
                </c:pt>
                <c:pt idx="791">
                  <c:v>33.709400000000478</c:v>
                </c:pt>
                <c:pt idx="792">
                  <c:v>33.709500000000482</c:v>
                </c:pt>
                <c:pt idx="793">
                  <c:v>33.709600000000485</c:v>
                </c:pt>
                <c:pt idx="794">
                  <c:v>33.709700000000488</c:v>
                </c:pt>
                <c:pt idx="795">
                  <c:v>33.709800000000492</c:v>
                </c:pt>
                <c:pt idx="796">
                  <c:v>33.709900000000495</c:v>
                </c:pt>
                <c:pt idx="797">
                  <c:v>33.710000000000498</c:v>
                </c:pt>
                <c:pt idx="798">
                  <c:v>33.710100000000502</c:v>
                </c:pt>
                <c:pt idx="799">
                  <c:v>33.710200000000505</c:v>
                </c:pt>
                <c:pt idx="800">
                  <c:v>33.710300000000508</c:v>
                </c:pt>
                <c:pt idx="801">
                  <c:v>33.710400000000512</c:v>
                </c:pt>
                <c:pt idx="802">
                  <c:v>33.710500000000515</c:v>
                </c:pt>
                <c:pt idx="803">
                  <c:v>33.710600000000518</c:v>
                </c:pt>
                <c:pt idx="804">
                  <c:v>33.710700000000521</c:v>
                </c:pt>
                <c:pt idx="805">
                  <c:v>33.710800000000525</c:v>
                </c:pt>
                <c:pt idx="806">
                  <c:v>33.710900000000528</c:v>
                </c:pt>
                <c:pt idx="807">
                  <c:v>33.711000000000531</c:v>
                </c:pt>
                <c:pt idx="808">
                  <c:v>33.711100000000535</c:v>
                </c:pt>
                <c:pt idx="809">
                  <c:v>33.711200000000538</c:v>
                </c:pt>
                <c:pt idx="810">
                  <c:v>33.711300000000541</c:v>
                </c:pt>
                <c:pt idx="811">
                  <c:v>33.711400000000545</c:v>
                </c:pt>
                <c:pt idx="812">
                  <c:v>33.711500000000548</c:v>
                </c:pt>
                <c:pt idx="813">
                  <c:v>33.711600000000551</c:v>
                </c:pt>
                <c:pt idx="814">
                  <c:v>33.711700000000555</c:v>
                </c:pt>
                <c:pt idx="815">
                  <c:v>33.711800000000558</c:v>
                </c:pt>
                <c:pt idx="816">
                  <c:v>33.711900000000561</c:v>
                </c:pt>
                <c:pt idx="817">
                  <c:v>33.712000000000565</c:v>
                </c:pt>
                <c:pt idx="818">
                  <c:v>33.712100000000568</c:v>
                </c:pt>
                <c:pt idx="819">
                  <c:v>33.712200000000571</c:v>
                </c:pt>
                <c:pt idx="820">
                  <c:v>33.712300000000575</c:v>
                </c:pt>
                <c:pt idx="821">
                  <c:v>33.712400000000578</c:v>
                </c:pt>
                <c:pt idx="822">
                  <c:v>33.712500000000581</c:v>
                </c:pt>
                <c:pt idx="823">
                  <c:v>33.712600000000585</c:v>
                </c:pt>
                <c:pt idx="824">
                  <c:v>33.712700000000588</c:v>
                </c:pt>
                <c:pt idx="825">
                  <c:v>33.712800000000591</c:v>
                </c:pt>
                <c:pt idx="826">
                  <c:v>33.712900000000595</c:v>
                </c:pt>
                <c:pt idx="827">
                  <c:v>33.713000000000598</c:v>
                </c:pt>
                <c:pt idx="828">
                  <c:v>33.713100000000601</c:v>
                </c:pt>
                <c:pt idx="829">
                  <c:v>33.713200000000604</c:v>
                </c:pt>
                <c:pt idx="830">
                  <c:v>33.713300000000608</c:v>
                </c:pt>
                <c:pt idx="831">
                  <c:v>33.713400000000611</c:v>
                </c:pt>
                <c:pt idx="832">
                  <c:v>33.713500000000614</c:v>
                </c:pt>
                <c:pt idx="833">
                  <c:v>33.713600000000618</c:v>
                </c:pt>
                <c:pt idx="834">
                  <c:v>33.713700000000621</c:v>
                </c:pt>
                <c:pt idx="835">
                  <c:v>33.713800000000624</c:v>
                </c:pt>
                <c:pt idx="836">
                  <c:v>33.713900000000628</c:v>
                </c:pt>
                <c:pt idx="837">
                  <c:v>33.714000000000631</c:v>
                </c:pt>
                <c:pt idx="838">
                  <c:v>33.714100000000634</c:v>
                </c:pt>
                <c:pt idx="839">
                  <c:v>33.714200000000638</c:v>
                </c:pt>
                <c:pt idx="840">
                  <c:v>33.714300000000641</c:v>
                </c:pt>
                <c:pt idx="841">
                  <c:v>33.714400000000644</c:v>
                </c:pt>
                <c:pt idx="842">
                  <c:v>33.714500000000648</c:v>
                </c:pt>
                <c:pt idx="843">
                  <c:v>33.714600000000651</c:v>
                </c:pt>
                <c:pt idx="844">
                  <c:v>33.714700000000654</c:v>
                </c:pt>
                <c:pt idx="845">
                  <c:v>33.714800000000658</c:v>
                </c:pt>
                <c:pt idx="846">
                  <c:v>33.714900000000661</c:v>
                </c:pt>
                <c:pt idx="847">
                  <c:v>33.715000000000664</c:v>
                </c:pt>
                <c:pt idx="848">
                  <c:v>33.715100000000668</c:v>
                </c:pt>
                <c:pt idx="849">
                  <c:v>33.715200000000671</c:v>
                </c:pt>
                <c:pt idx="850">
                  <c:v>33.715300000000674</c:v>
                </c:pt>
                <c:pt idx="851">
                  <c:v>33.715400000000677</c:v>
                </c:pt>
                <c:pt idx="852">
                  <c:v>33.715500000000681</c:v>
                </c:pt>
                <c:pt idx="853">
                  <c:v>33.715600000000684</c:v>
                </c:pt>
                <c:pt idx="854">
                  <c:v>33.715700000000687</c:v>
                </c:pt>
                <c:pt idx="855">
                  <c:v>33.715800000000691</c:v>
                </c:pt>
                <c:pt idx="856">
                  <c:v>33.715900000000694</c:v>
                </c:pt>
                <c:pt idx="857">
                  <c:v>33.716000000000697</c:v>
                </c:pt>
                <c:pt idx="858">
                  <c:v>33.716100000000701</c:v>
                </c:pt>
                <c:pt idx="859">
                  <c:v>33.716200000000704</c:v>
                </c:pt>
                <c:pt idx="860">
                  <c:v>33.716300000000707</c:v>
                </c:pt>
                <c:pt idx="861">
                  <c:v>33.716400000000711</c:v>
                </c:pt>
                <c:pt idx="862">
                  <c:v>33.716500000000714</c:v>
                </c:pt>
                <c:pt idx="863">
                  <c:v>33.716600000000717</c:v>
                </c:pt>
                <c:pt idx="864">
                  <c:v>33.716700000000721</c:v>
                </c:pt>
                <c:pt idx="865">
                  <c:v>33.716800000000724</c:v>
                </c:pt>
                <c:pt idx="866">
                  <c:v>33.716900000000727</c:v>
                </c:pt>
                <c:pt idx="867">
                  <c:v>33.717000000000731</c:v>
                </c:pt>
                <c:pt idx="868">
                  <c:v>33.717100000000734</c:v>
                </c:pt>
                <c:pt idx="869">
                  <c:v>33.717200000000737</c:v>
                </c:pt>
                <c:pt idx="870">
                  <c:v>33.717300000000741</c:v>
                </c:pt>
                <c:pt idx="871">
                  <c:v>33.717400000000744</c:v>
                </c:pt>
                <c:pt idx="872">
                  <c:v>33.717500000000747</c:v>
                </c:pt>
                <c:pt idx="873">
                  <c:v>33.717600000000751</c:v>
                </c:pt>
                <c:pt idx="874">
                  <c:v>33.717700000000754</c:v>
                </c:pt>
                <c:pt idx="875">
                  <c:v>33.717800000000757</c:v>
                </c:pt>
                <c:pt idx="876">
                  <c:v>33.71790000000076</c:v>
                </c:pt>
                <c:pt idx="877">
                  <c:v>33.718000000000764</c:v>
                </c:pt>
                <c:pt idx="878">
                  <c:v>33.718100000000767</c:v>
                </c:pt>
                <c:pt idx="879">
                  <c:v>33.71820000000077</c:v>
                </c:pt>
                <c:pt idx="880">
                  <c:v>33.718300000000774</c:v>
                </c:pt>
                <c:pt idx="881">
                  <c:v>33.718400000000777</c:v>
                </c:pt>
                <c:pt idx="882">
                  <c:v>33.71850000000078</c:v>
                </c:pt>
                <c:pt idx="883">
                  <c:v>33.718600000000784</c:v>
                </c:pt>
                <c:pt idx="884">
                  <c:v>33.718700000000787</c:v>
                </c:pt>
                <c:pt idx="885">
                  <c:v>33.71880000000079</c:v>
                </c:pt>
                <c:pt idx="886">
                  <c:v>33.718900000000794</c:v>
                </c:pt>
                <c:pt idx="887">
                  <c:v>33.719000000000797</c:v>
                </c:pt>
                <c:pt idx="888">
                  <c:v>33.7191000000008</c:v>
                </c:pt>
                <c:pt idx="889">
                  <c:v>33.719200000000804</c:v>
                </c:pt>
                <c:pt idx="890">
                  <c:v>33.719300000000807</c:v>
                </c:pt>
                <c:pt idx="891">
                  <c:v>33.71940000000081</c:v>
                </c:pt>
                <c:pt idx="892">
                  <c:v>33.719500000000814</c:v>
                </c:pt>
                <c:pt idx="893">
                  <c:v>33.719600000000817</c:v>
                </c:pt>
                <c:pt idx="894">
                  <c:v>33.71970000000082</c:v>
                </c:pt>
                <c:pt idx="895">
                  <c:v>33.719800000000824</c:v>
                </c:pt>
                <c:pt idx="896">
                  <c:v>33.719900000000827</c:v>
                </c:pt>
                <c:pt idx="897">
                  <c:v>33.72000000000083</c:v>
                </c:pt>
                <c:pt idx="898">
                  <c:v>33.720100000000834</c:v>
                </c:pt>
                <c:pt idx="899">
                  <c:v>33.720200000000837</c:v>
                </c:pt>
                <c:pt idx="900">
                  <c:v>33.72030000000084</c:v>
                </c:pt>
                <c:pt idx="901">
                  <c:v>33.720400000000843</c:v>
                </c:pt>
                <c:pt idx="902">
                  <c:v>33.720500000000847</c:v>
                </c:pt>
                <c:pt idx="903">
                  <c:v>33.72060000000085</c:v>
                </c:pt>
                <c:pt idx="904">
                  <c:v>33.720700000000853</c:v>
                </c:pt>
                <c:pt idx="905">
                  <c:v>33.720800000000857</c:v>
                </c:pt>
                <c:pt idx="906">
                  <c:v>33.72090000000086</c:v>
                </c:pt>
                <c:pt idx="907">
                  <c:v>33.721000000000863</c:v>
                </c:pt>
                <c:pt idx="908">
                  <c:v>33.721100000000867</c:v>
                </c:pt>
                <c:pt idx="909">
                  <c:v>33.72120000000087</c:v>
                </c:pt>
                <c:pt idx="910">
                  <c:v>33.721300000000873</c:v>
                </c:pt>
                <c:pt idx="911">
                  <c:v>33.721400000000877</c:v>
                </c:pt>
                <c:pt idx="912">
                  <c:v>33.72150000000088</c:v>
                </c:pt>
                <c:pt idx="913">
                  <c:v>33.721600000000883</c:v>
                </c:pt>
                <c:pt idx="914">
                  <c:v>33.721700000000887</c:v>
                </c:pt>
                <c:pt idx="915">
                  <c:v>33.72180000000089</c:v>
                </c:pt>
                <c:pt idx="916">
                  <c:v>33.721900000000893</c:v>
                </c:pt>
                <c:pt idx="917">
                  <c:v>33.722000000000897</c:v>
                </c:pt>
                <c:pt idx="918">
                  <c:v>33.7221000000009</c:v>
                </c:pt>
                <c:pt idx="919">
                  <c:v>33.722200000000903</c:v>
                </c:pt>
                <c:pt idx="920">
                  <c:v>33.722300000000907</c:v>
                </c:pt>
                <c:pt idx="921">
                  <c:v>33.72240000000091</c:v>
                </c:pt>
                <c:pt idx="922">
                  <c:v>33.722500000000913</c:v>
                </c:pt>
                <c:pt idx="923">
                  <c:v>33.722600000000917</c:v>
                </c:pt>
                <c:pt idx="924">
                  <c:v>33.72270000000092</c:v>
                </c:pt>
                <c:pt idx="925">
                  <c:v>33.722800000000923</c:v>
                </c:pt>
                <c:pt idx="926">
                  <c:v>33.722900000000926</c:v>
                </c:pt>
                <c:pt idx="927">
                  <c:v>33.72300000000093</c:v>
                </c:pt>
                <c:pt idx="928">
                  <c:v>33.723100000000933</c:v>
                </c:pt>
                <c:pt idx="929">
                  <c:v>33.723200000000936</c:v>
                </c:pt>
                <c:pt idx="930">
                  <c:v>33.72330000000094</c:v>
                </c:pt>
                <c:pt idx="931">
                  <c:v>33.723400000000943</c:v>
                </c:pt>
                <c:pt idx="932">
                  <c:v>33.723500000000946</c:v>
                </c:pt>
                <c:pt idx="933">
                  <c:v>33.72360000000095</c:v>
                </c:pt>
                <c:pt idx="934">
                  <c:v>33.723700000000953</c:v>
                </c:pt>
                <c:pt idx="935">
                  <c:v>33.723800000000956</c:v>
                </c:pt>
                <c:pt idx="936">
                  <c:v>33.72390000000096</c:v>
                </c:pt>
                <c:pt idx="937">
                  <c:v>33.724000000000963</c:v>
                </c:pt>
                <c:pt idx="938">
                  <c:v>33.724100000000966</c:v>
                </c:pt>
                <c:pt idx="939">
                  <c:v>33.72420000000097</c:v>
                </c:pt>
                <c:pt idx="940">
                  <c:v>33.724300000000973</c:v>
                </c:pt>
                <c:pt idx="941">
                  <c:v>33.724400000000976</c:v>
                </c:pt>
                <c:pt idx="942">
                  <c:v>33.72450000000098</c:v>
                </c:pt>
                <c:pt idx="943">
                  <c:v>33.724600000000983</c:v>
                </c:pt>
                <c:pt idx="944">
                  <c:v>33.724700000000986</c:v>
                </c:pt>
                <c:pt idx="945">
                  <c:v>33.72480000000099</c:v>
                </c:pt>
                <c:pt idx="946">
                  <c:v>33.724900000000993</c:v>
                </c:pt>
                <c:pt idx="947">
                  <c:v>33.725000000000996</c:v>
                </c:pt>
                <c:pt idx="948">
                  <c:v>33.725100000001</c:v>
                </c:pt>
                <c:pt idx="949">
                  <c:v>33.725200000001003</c:v>
                </c:pt>
                <c:pt idx="950">
                  <c:v>33.725300000001006</c:v>
                </c:pt>
                <c:pt idx="951">
                  <c:v>33.725400000001009</c:v>
                </c:pt>
                <c:pt idx="952">
                  <c:v>33.725500000001013</c:v>
                </c:pt>
                <c:pt idx="953">
                  <c:v>33.725600000001016</c:v>
                </c:pt>
                <c:pt idx="954">
                  <c:v>33.725700000001019</c:v>
                </c:pt>
                <c:pt idx="955">
                  <c:v>33.725800000001023</c:v>
                </c:pt>
                <c:pt idx="956">
                  <c:v>33.725900000001026</c:v>
                </c:pt>
                <c:pt idx="957">
                  <c:v>33.726000000001029</c:v>
                </c:pt>
                <c:pt idx="958">
                  <c:v>33.726100000001033</c:v>
                </c:pt>
                <c:pt idx="959">
                  <c:v>33.726200000001036</c:v>
                </c:pt>
                <c:pt idx="960">
                  <c:v>33.726300000001039</c:v>
                </c:pt>
                <c:pt idx="961">
                  <c:v>33.726400000001043</c:v>
                </c:pt>
                <c:pt idx="962">
                  <c:v>33.726500000001046</c:v>
                </c:pt>
                <c:pt idx="963">
                  <c:v>33.726600000001049</c:v>
                </c:pt>
                <c:pt idx="964">
                  <c:v>33.726700000001053</c:v>
                </c:pt>
                <c:pt idx="965">
                  <c:v>33.726800000001056</c:v>
                </c:pt>
                <c:pt idx="966">
                  <c:v>33.726900000001059</c:v>
                </c:pt>
                <c:pt idx="967">
                  <c:v>33.727000000001063</c:v>
                </c:pt>
                <c:pt idx="968">
                  <c:v>33.727100000001066</c:v>
                </c:pt>
                <c:pt idx="969">
                  <c:v>33.727200000001069</c:v>
                </c:pt>
                <c:pt idx="970">
                  <c:v>33.727300000001073</c:v>
                </c:pt>
                <c:pt idx="971">
                  <c:v>33.727400000001076</c:v>
                </c:pt>
                <c:pt idx="972">
                  <c:v>33.727500000001079</c:v>
                </c:pt>
                <c:pt idx="973">
                  <c:v>33.727600000001082</c:v>
                </c:pt>
                <c:pt idx="974">
                  <c:v>33.727700000001086</c:v>
                </c:pt>
                <c:pt idx="975">
                  <c:v>33.727800000001089</c:v>
                </c:pt>
                <c:pt idx="976">
                  <c:v>33.727900000001092</c:v>
                </c:pt>
                <c:pt idx="977">
                  <c:v>33.728000000001096</c:v>
                </c:pt>
                <c:pt idx="978">
                  <c:v>33.728100000001099</c:v>
                </c:pt>
                <c:pt idx="979">
                  <c:v>33.728200000001102</c:v>
                </c:pt>
                <c:pt idx="980">
                  <c:v>33.728300000001106</c:v>
                </c:pt>
                <c:pt idx="981">
                  <c:v>33.728400000001109</c:v>
                </c:pt>
                <c:pt idx="982">
                  <c:v>33.728500000001112</c:v>
                </c:pt>
                <c:pt idx="983">
                  <c:v>33.728600000001116</c:v>
                </c:pt>
                <c:pt idx="984">
                  <c:v>33.728700000001119</c:v>
                </c:pt>
                <c:pt idx="985">
                  <c:v>33.728800000001122</c:v>
                </c:pt>
                <c:pt idx="986">
                  <c:v>33.728900000001126</c:v>
                </c:pt>
                <c:pt idx="987">
                  <c:v>33.729000000001129</c:v>
                </c:pt>
                <c:pt idx="988">
                  <c:v>33.729100000001132</c:v>
                </c:pt>
                <c:pt idx="989">
                  <c:v>33.729200000001136</c:v>
                </c:pt>
                <c:pt idx="990">
                  <c:v>33.729300000001139</c:v>
                </c:pt>
                <c:pt idx="991">
                  <c:v>33.729400000001142</c:v>
                </c:pt>
                <c:pt idx="992">
                  <c:v>33.729500000001146</c:v>
                </c:pt>
                <c:pt idx="993">
                  <c:v>33.729600000001149</c:v>
                </c:pt>
                <c:pt idx="994">
                  <c:v>33.729700000001152</c:v>
                </c:pt>
                <c:pt idx="995">
                  <c:v>33.729800000001156</c:v>
                </c:pt>
                <c:pt idx="996">
                  <c:v>33.729900000001159</c:v>
                </c:pt>
                <c:pt idx="997">
                  <c:v>33.730000000001162</c:v>
                </c:pt>
                <c:pt idx="998">
                  <c:v>33.730100000001165</c:v>
                </c:pt>
                <c:pt idx="999">
                  <c:v>33.730200000001169</c:v>
                </c:pt>
                <c:pt idx="1000">
                  <c:v>33.730300000001172</c:v>
                </c:pt>
              </c:numCache>
            </c:numRef>
          </c:xVal>
          <c:yVal>
            <c:numRef>
              <c:f>Calculs!$K$4:$K$1004</c:f>
              <c:numCache>
                <c:formatCode>0.00</c:formatCode>
                <c:ptCount val="1001"/>
                <c:pt idx="0">
                  <c:v>0</c:v>
                </c:pt>
                <c:pt idx="1">
                  <c:v>8.0516659038513791E-6</c:v>
                </c:pt>
                <c:pt idx="2">
                  <c:v>9.9994392173793738E-4</c:v>
                </c:pt>
                <c:pt idx="3">
                  <c:v>4.9116753281922502E-3</c:v>
                </c:pt>
                <c:pt idx="4">
                  <c:v>1.3680573694739096E-2</c:v>
                </c:pt>
                <c:pt idx="5">
                  <c:v>2.9245853365158014E-2</c:v>
                </c:pt>
                <c:pt idx="6">
                  <c:v>5.3058595177685963E-2</c:v>
                </c:pt>
                <c:pt idx="7">
                  <c:v>8.5590545951983413E-2</c:v>
                </c:pt>
                <c:pt idx="8">
                  <c:v>0.12682327942370164</c:v>
                </c:pt>
                <c:pt idx="9">
                  <c:v>0.17673826173228735</c:v>
                </c:pt>
                <c:pt idx="10">
                  <c:v>0.23531685183474008</c:v>
                </c:pt>
                <c:pt idx="11">
                  <c:v>0.3025403019241224</c:v>
                </c:pt>
                <c:pt idx="12">
                  <c:v>0.37838975785278384</c:v>
                </c:pt>
                <c:pt idx="13">
                  <c:v>0.46284625956025904</c:v>
                </c:pt>
                <c:pt idx="14">
                  <c:v>0.55589074150580053</c:v>
                </c:pt>
                <c:pt idx="15">
                  <c:v>0.65750403310550554</c:v>
                </c:pt>
                <c:pt idx="16">
                  <c:v>0.76766685917399557</c:v>
                </c:pt>
                <c:pt idx="17">
                  <c:v>0.88635984037060889</c:v>
                </c:pt>
                <c:pt idx="18">
                  <c:v>1.0135634936500622</c:v>
                </c:pt>
                <c:pt idx="19">
                  <c:v>1.1492582327175407</c:v>
                </c:pt>
                <c:pt idx="20">
                  <c:v>1.2934243684881745</c:v>
                </c:pt>
                <c:pt idx="21">
                  <c:v>1.4460421095508558</c:v>
                </c:pt>
                <c:pt idx="22">
                  <c:v>1.6070915626363558</c:v>
                </c:pt>
                <c:pt idx="23">
                  <c:v>1.7765527330896982</c:v>
                </c:pt>
                <c:pt idx="24">
                  <c:v>1.9544055253467412</c:v>
                </c:pt>
                <c:pt idx="25">
                  <c:v>2.1406297434149266</c:v>
                </c:pt>
                <c:pt idx="26">
                  <c:v>2.3352050913581515</c:v>
                </c:pt>
                <c:pt idx="27">
                  <c:v>2.5381111737857136</c:v>
                </c:pt>
                <c:pt idx="28">
                  <c:v>2.7493274963452876</c:v>
                </c:pt>
                <c:pt idx="29">
                  <c:v>2.9688334662198868</c:v>
                </c:pt>
                <c:pt idx="30">
                  <c:v>3.1966083926287592</c:v>
                </c:pt>
                <c:pt idx="31">
                  <c:v>3.4326314873321757</c:v>
                </c:pt>
                <c:pt idx="32">
                  <c:v>3.676881865140063</c:v>
                </c:pt>
                <c:pt idx="33">
                  <c:v>3.9293385444244291</c:v>
                </c:pt>
                <c:pt idx="34">
                  <c:v>4.1899804476355396</c:v>
                </c:pt>
                <c:pt idx="35">
                  <c:v>4.4587716045468371</c:v>
                </c:pt>
                <c:pt idx="36">
                  <c:v>4.7356754643578567</c:v>
                </c:pt>
                <c:pt idx="37">
                  <c:v>5.0206696992758584</c:v>
                </c:pt>
                <c:pt idx="38">
                  <c:v>5.3137319060606227</c:v>
                </c:pt>
                <c:pt idx="39">
                  <c:v>5.6148396127827818</c:v>
                </c:pt>
                <c:pt idx="40">
                  <c:v>5.9239702782268919</c:v>
                </c:pt>
                <c:pt idx="41">
                  <c:v>6.2411012913834236</c:v>
                </c:pt>
                <c:pt idx="42">
                  <c:v>6.5662099710210473</c:v>
                </c:pt>
                <c:pt idx="43">
                  <c:v>6.8992735653316766</c:v>
                </c:pt>
                <c:pt idx="44">
                  <c:v>7.2402692516416067</c:v>
                </c:pt>
                <c:pt idx="45">
                  <c:v>7.5891741361828799</c:v>
                </c:pt>
                <c:pt idx="46">
                  <c:v>7.945965253919665</c:v>
                </c:pt>
                <c:pt idx="47">
                  <c:v>8.3106195684250164</c:v>
                </c:pt>
                <c:pt idx="48">
                  <c:v>8.6831139718038806</c:v>
                </c:pt>
                <c:pt idx="49">
                  <c:v>9.0634252846586563</c:v>
                </c:pt>
                <c:pt idx="50">
                  <c:v>9.4515302560939833</c:v>
                </c:pt>
                <c:pt idx="51">
                  <c:v>9.8474081414560768</c:v>
                </c:pt>
                <c:pt idx="52">
                  <c:v>10.251043283005965</c:v>
                </c:pt>
                <c:pt idx="53">
                  <c:v>10.66242253614902</c:v>
                </c:pt>
                <c:pt idx="54">
                  <c:v>11.081532692665723</c:v>
                </c:pt>
                <c:pt idx="55">
                  <c:v>11.508360480617148</c:v>
                </c:pt>
                <c:pt idx="56">
                  <c:v>11.942892564272894</c:v>
                </c:pt>
                <c:pt idx="57">
                  <c:v>12.385115544060092</c:v>
                </c:pt>
                <c:pt idx="58">
                  <c:v>12.835015956532196</c:v>
                </c:pt>
                <c:pt idx="59">
                  <c:v>13.292580274356403</c:v>
                </c:pt>
                <c:pt idx="60">
                  <c:v>13.757794906318631</c:v>
                </c:pt>
                <c:pt idx="61">
                  <c:v>14.23064619734507</c:v>
                </c:pt>
                <c:pt idx="62">
                  <c:v>14.711120428539401</c:v>
                </c:pt>
                <c:pt idx="63">
                  <c:v>15.19920381723484</c:v>
                </c:pt>
                <c:pt idx="64">
                  <c:v>15.694882517060247</c:v>
                </c:pt>
                <c:pt idx="65">
                  <c:v>16.198142618019556</c:v>
                </c:pt>
                <c:pt idx="66">
                  <c:v>16.708970146583905</c:v>
                </c:pt>
                <c:pt idx="67">
                  <c:v>17.227351065795801</c:v>
                </c:pt>
                <c:pt idx="68">
                  <c:v>17.753271275384787</c:v>
                </c:pt>
                <c:pt idx="69">
                  <c:v>18.286716611894043</c:v>
                </c:pt>
                <c:pt idx="70">
                  <c:v>18.827672848817453</c:v>
                </c:pt>
                <c:pt idx="71">
                  <c:v>19.376125696746655</c:v>
                </c:pt>
                <c:pt idx="72">
                  <c:v>19.932060803527634</c:v>
                </c:pt>
                <c:pt idx="73">
                  <c:v>20.495463754426467</c:v>
                </c:pt>
                <c:pt idx="74">
                  <c:v>21.066320072303832</c:v>
                </c:pt>
                <c:pt idx="75">
                  <c:v>21.644615217797906</c:v>
                </c:pt>
                <c:pt idx="76">
                  <c:v>22.230334589515351</c:v>
                </c:pt>
                <c:pt idx="77">
                  <c:v>22.823463524230025</c:v>
                </c:pt>
                <c:pt idx="78">
                  <c:v>23.423987297089162</c:v>
                </c:pt>
                <c:pt idx="79">
                  <c:v>24.031891121826703</c:v>
                </c:pt>
                <c:pt idx="80">
                  <c:v>24.647160150983545</c:v>
                </c:pt>
                <c:pt idx="81">
                  <c:v>25.269779476134421</c:v>
                </c:pt>
                <c:pt idx="82">
                  <c:v>25.899734128121196</c:v>
                </c:pt>
                <c:pt idx="83">
                  <c:v>26.537009077292367</c:v>
                </c:pt>
                <c:pt idx="84">
                  <c:v>27.181589233748497</c:v>
                </c:pt>
                <c:pt idx="85">
                  <c:v>27.833459447593441</c:v>
                </c:pt>
                <c:pt idx="86">
                  <c:v>28.492604509191132</c:v>
                </c:pt>
                <c:pt idx="87">
                  <c:v>29.159009149427757</c:v>
                </c:pt>
                <c:pt idx="88">
                  <c:v>29.832658039979144</c:v>
                </c:pt>
                <c:pt idx="89">
                  <c:v>30.513535793583195</c:v>
                </c:pt>
                <c:pt idx="90">
                  <c:v>31.201626964317192</c:v>
                </c:pt>
                <c:pt idx="91">
                  <c:v>31.896916047879849</c:v>
                </c:pt>
                <c:pt idx="92">
                  <c:v>32.599387481877919</c:v>
                </c:pt>
                <c:pt idx="93">
                  <c:v>33.309025646117284</c:v>
                </c:pt>
                <c:pt idx="94">
                  <c:v>34.025814862898301</c:v>
                </c:pt>
                <c:pt idx="95">
                  <c:v>34.749739397315373</c:v>
                </c:pt>
                <c:pt idx="96">
                  <c:v>35.480783457560541</c:v>
                </c:pt>
                <c:pt idx="97">
                  <c:v>36.218931195231036</c:v>
                </c:pt>
                <c:pt idx="98">
                  <c:v>36.964166705640608</c:v>
                </c:pt>
                <c:pt idx="99">
                  <c:v>37.71647402813462</c:v>
                </c:pt>
                <c:pt idx="100">
                  <c:v>38.475837146408686</c:v>
                </c:pt>
                <c:pt idx="101">
                  <c:v>39.242238804094981</c:v>
                </c:pt>
                <c:pt idx="102">
                  <c:v>40.015659319523451</c:v>
                </c:pt>
                <c:pt idx="103">
                  <c:v>40.796077770060123</c:v>
                </c:pt>
                <c:pt idx="104">
                  <c:v>41.583473177339478</c:v>
                </c:pt>
                <c:pt idx="105">
                  <c:v>42.377824507724256</c:v>
                </c:pt>
                <c:pt idx="106">
                  <c:v>43.179110672768125</c:v>
                </c:pt>
                <c:pt idx="107">
                  <c:v>43.987310529681089</c:v>
                </c:pt>
                <c:pt idx="108">
                  <c:v>44.802402881797562</c:v>
                </c:pt>
                <c:pt idx="109">
                  <c:v>45.624366479046991</c:v>
                </c:pt>
                <c:pt idx="110">
                  <c:v>46.453180018426941</c:v>
                </c:pt>
                <c:pt idx="111">
                  <c:v>47.288822144478523</c:v>
                </c:pt>
                <c:pt idx="112">
                  <c:v>48.131271449764093</c:v>
                </c:pt>
                <c:pt idx="113">
                  <c:v>48.980506475347156</c:v>
                </c:pt>
                <c:pt idx="114">
                  <c:v>49.836505711274327</c:v>
                </c:pt>
                <c:pt idx="115">
                  <c:v>50.699247597059305</c:v>
                </c:pt>
                <c:pt idx="116">
                  <c:v>51.568710522168793</c:v>
                </c:pt>
                <c:pt idx="117">
                  <c:v>52.44487282651022</c:v>
                </c:pt>
                <c:pt idx="118">
                  <c:v>53.327712800921269</c:v>
                </c:pt>
                <c:pt idx="119">
                  <c:v>54.217208687661035</c:v>
                </c:pt>
                <c:pt idx="120">
                  <c:v>55.113338680902849</c:v>
                </c:pt>
                <c:pt idx="121">
                  <c:v>56.016080927228572</c:v>
                </c:pt>
                <c:pt idx="122">
                  <c:v>56.925413526124409</c:v>
                </c:pt>
                <c:pt idx="123">
                  <c:v>57.841314530478058</c:v>
                </c:pt>
                <c:pt idx="124">
                  <c:v>58.763761947077214</c:v>
                </c:pt>
                <c:pt idx="125">
                  <c:v>59.692733737109307</c:v>
                </c:pt>
                <c:pt idx="126">
                  <c:v>60.628207816662417</c:v>
                </c:pt>
                <c:pt idx="127">
                  <c:v>61.5701620572273</c:v>
                </c:pt>
                <c:pt idx="128">
                  <c:v>62.518574286200483</c:v>
                </c:pt>
                <c:pt idx="129">
                  <c:v>63.473422287388331</c:v>
                </c:pt>
                <c:pt idx="130">
                  <c:v>64.434683801512037</c:v>
                </c:pt>
                <c:pt idx="131">
                  <c:v>65.402336526713469</c:v>
                </c:pt>
                <c:pt idx="132">
                  <c:v>66.37635811906182</c:v>
                </c:pt>
                <c:pt idx="133">
                  <c:v>67.356726193061007</c:v>
                </c:pt>
                <c:pt idx="134">
                  <c:v>68.343418322157746</c:v>
                </c:pt>
                <c:pt idx="135">
                  <c:v>69.336412039250249</c:v>
                </c:pt>
                <c:pt idx="136">
                  <c:v>70.335684837197462</c:v>
                </c:pt>
                <c:pt idx="137">
                  <c:v>71.341214169328879</c:v>
                </c:pt>
                <c:pt idx="138">
                  <c:v>72.35297744995475</c:v>
                </c:pt>
                <c:pt idx="139">
                  <c:v>73.37095205487671</c:v>
                </c:pt>
                <c:pt idx="140">
                  <c:v>74.395115321898743</c:v>
                </c:pt>
                <c:pt idx="141">
                  <c:v>75.425444551338472</c:v>
                </c:pt>
                <c:pt idx="142">
                  <c:v>76.46191700653867</c:v>
                </c:pt>
                <c:pt idx="143">
                  <c:v>77.504509914378957</c:v>
                </c:pt>
                <c:pt idx="144">
                  <c:v>78.55320046578764</c:v>
                </c:pt>
                <c:pt idx="145">
                  <c:v>79.607965816253667</c:v>
                </c:pt>
                <c:pt idx="146">
                  <c:v>80.668783086338564</c:v>
                </c:pt>
                <c:pt idx="147">
                  <c:v>81.735629362188433</c:v>
                </c:pt>
                <c:pt idx="148">
                  <c:v>82.808481696045845</c:v>
                </c:pt>
                <c:pt idx="149">
                  <c:v>83.887317106761671</c:v>
                </c:pt>
                <c:pt idx="150">
                  <c:v>84.972112580306714</c:v>
                </c:pt>
                <c:pt idx="151">
                  <c:v>86.062845472408014</c:v>
                </c:pt>
                <c:pt idx="152">
                  <c:v>87.159493911260213</c:v>
                </c:pt>
                <c:pt idx="153">
                  <c:v>88.262036395769456</c:v>
                </c:pt>
                <c:pt idx="154">
                  <c:v>89.370451393701885</c:v>
                </c:pt>
                <c:pt idx="155">
                  <c:v>90.484717342154482</c:v>
                </c:pt>
                <c:pt idx="156">
                  <c:v>91.604812648025629</c:v>
                </c:pt>
                <c:pt idx="157">
                  <c:v>92.730715688485546</c:v>
                </c:pt>
                <c:pt idx="158">
                  <c:v>93.862404811446353</c:v>
                </c:pt>
                <c:pt idx="159">
                  <c:v>94.999858336031878</c:v>
                </c:pt>
                <c:pt idx="160">
                  <c:v>96.143054553047065</c:v>
                </c:pt>
                <c:pt idx="161">
                  <c:v>97.291971725447027</c:v>
                </c:pt>
                <c:pt idx="162">
                  <c:v>98.446588088805683</c:v>
                </c:pt>
                <c:pt idx="163">
                  <c:v>99.606881851783868</c:v>
                </c:pt>
                <c:pt idx="164">
                  <c:v>100.77283119659701</c:v>
                </c:pt>
                <c:pt idx="165">
                  <c:v>101.94441427948223</c:v>
                </c:pt>
                <c:pt idx="166">
                  <c:v>103.12160923116491</c:v>
                </c:pt>
                <c:pt idx="167">
                  <c:v>104.30439415732459</c:v>
                </c:pt>
                <c:pt idx="168">
                  <c:v>105.49274713906031</c:v>
                </c:pt>
                <c:pt idx="169">
                  <c:v>106.68664623335521</c:v>
                </c:pt>
                <c:pt idx="170">
                  <c:v>107.88606947354045</c:v>
                </c:pt>
                <c:pt idx="171">
                  <c:v>109.09099486975839</c:v>
                </c:pt>
                <c:pt idx="172">
                  <c:v>110.30140040942503</c:v>
                </c:pt>
                <c:pt idx="173">
                  <c:v>111.51726405769156</c:v>
                </c:pt>
                <c:pt idx="174">
                  <c:v>112.73856375790517</c:v>
                </c:pt>
                <c:pt idx="175">
                  <c:v>113.96527743206887</c:v>
                </c:pt>
                <c:pt idx="176">
                  <c:v>115.19738298130061</c:v>
                </c:pt>
                <c:pt idx="177">
                  <c:v>116.4348582862912</c:v>
                </c:pt>
                <c:pt idx="178">
                  <c:v>117.67768120776155</c:v>
                </c:pt>
                <c:pt idx="179">
                  <c:v>118.9258295869187</c:v>
                </c:pt>
                <c:pt idx="180">
                  <c:v>120.17928124591091</c:v>
                </c:pt>
                <c:pt idx="181">
                  <c:v>121.43801398828181</c:v>
                </c:pt>
                <c:pt idx="182">
                  <c:v>122.70200559942323</c:v>
                </c:pt>
                <c:pt idx="183">
                  <c:v>123.97123384702714</c:v>
                </c:pt>
                <c:pt idx="184">
                  <c:v>125.24567648153636</c:v>
                </c:pt>
                <c:pt idx="185">
                  <c:v>126.52531123659413</c:v>
                </c:pt>
                <c:pt idx="186">
                  <c:v>127.81011582949247</c:v>
                </c:pt>
                <c:pt idx="187">
                  <c:v>129.10006796161935</c:v>
                </c:pt>
                <c:pt idx="188">
                  <c:v>130.39514531890453</c:v>
                </c:pt>
                <c:pt idx="189">
                  <c:v>131.69532557226435</c:v>
                </c:pt>
                <c:pt idx="190">
                  <c:v>133.00058637804497</c:v>
                </c:pt>
                <c:pt idx="191">
                  <c:v>134.31090537846438</c:v>
                </c:pt>
                <c:pt idx="192">
                  <c:v>135.62626020205317</c:v>
                </c:pt>
                <c:pt idx="193">
                  <c:v>136.94662846409372</c:v>
                </c:pt>
                <c:pt idx="194">
                  <c:v>138.27198776705822</c:v>
                </c:pt>
                <c:pt idx="195">
                  <c:v>139.60231570104506</c:v>
                </c:pt>
                <c:pt idx="196">
                  <c:v>140.93758984421396</c:v>
                </c:pt>
                <c:pt idx="197">
                  <c:v>142.27778776321952</c:v>
                </c:pt>
                <c:pt idx="198">
                  <c:v>143.62288701364326</c:v>
                </c:pt>
                <c:pt idx="199">
                  <c:v>144.97286514042426</c:v>
                </c:pt>
                <c:pt idx="200">
                  <c:v>146.32769967828813</c:v>
                </c:pt>
                <c:pt idx="201">
                  <c:v>147.68736815217451</c:v>
                </c:pt>
                <c:pt idx="202">
                  <c:v>149.05184807766301</c:v>
                </c:pt>
                <c:pt idx="203">
                  <c:v>150.42111696139744</c:v>
                </c:pt>
                <c:pt idx="204">
                  <c:v>151.79515230150855</c:v>
                </c:pt>
                <c:pt idx="205">
                  <c:v>153.17393158803495</c:v>
                </c:pt>
                <c:pt idx="206">
                  <c:v>154.55743230334255</c:v>
                </c:pt>
                <c:pt idx="207">
                  <c:v>155.94563192254222</c:v>
                </c:pt>
                <c:pt idx="208">
                  <c:v>157.33850791390577</c:v>
                </c:pt>
                <c:pt idx="209">
                  <c:v>158.73603773928022</c:v>
                </c:pt>
                <c:pt idx="210">
                  <c:v>160.13819885450019</c:v>
                </c:pt>
                <c:pt idx="211">
                  <c:v>161.54496870979875</c:v>
                </c:pt>
                <c:pt idx="212">
                  <c:v>162.9563247502164</c:v>
                </c:pt>
                <c:pt idx="213">
                  <c:v>164.37224441600813</c:v>
                </c:pt>
                <c:pt idx="214">
                  <c:v>165.79270514304883</c:v>
                </c:pt>
                <c:pt idx="215">
                  <c:v>167.2176843632368</c:v>
                </c:pt>
                <c:pt idx="216">
                  <c:v>168.6471595048954</c:v>
                </c:pt>
                <c:pt idx="217">
                  <c:v>170.08110799317276</c:v>
                </c:pt>
                <c:pt idx="218">
                  <c:v>171.51950725043986</c:v>
                </c:pt>
                <c:pt idx="219">
                  <c:v>172.96233469668636</c:v>
                </c:pt>
                <c:pt idx="220">
                  <c:v>174.40956774991474</c:v>
                </c:pt>
                <c:pt idx="221">
                  <c:v>175.86118382653251</c:v>
                </c:pt>
                <c:pt idx="222">
                  <c:v>177.31716034174229</c:v>
                </c:pt>
                <c:pt idx="223">
                  <c:v>178.77747470993015</c:v>
                </c:pt>
                <c:pt idx="224">
                  <c:v>180.24210434505179</c:v>
                </c:pt>
                <c:pt idx="225">
                  <c:v>181.71102666101689</c:v>
                </c:pt>
                <c:pt idx="226">
                  <c:v>183.18421907207127</c:v>
                </c:pt>
                <c:pt idx="227">
                  <c:v>184.66165899317718</c:v>
                </c:pt>
                <c:pt idx="228">
                  <c:v>186.14332384039147</c:v>
                </c:pt>
                <c:pt idx="229">
                  <c:v>187.62919103124176</c:v>
                </c:pt>
                <c:pt idx="230">
                  <c:v>189.11923798510054</c:v>
                </c:pt>
                <c:pt idx="231">
                  <c:v>190.61344212355712</c:v>
                </c:pt>
                <c:pt idx="232">
                  <c:v>192.11178087078761</c:v>
                </c:pt>
                <c:pt idx="233">
                  <c:v>193.61423165392273</c:v>
                </c:pt>
                <c:pt idx="234">
                  <c:v>195.12077190341353</c:v>
                </c:pt>
                <c:pt idx="235">
                  <c:v>196.63137905339497</c:v>
                </c:pt>
                <c:pt idx="236">
                  <c:v>198.14603054204741</c:v>
                </c:pt>
                <c:pt idx="237">
                  <c:v>199.66470381195589</c:v>
                </c:pt>
                <c:pt idx="238">
                  <c:v>201.1873763104673</c:v>
                </c:pt>
                <c:pt idx="239">
                  <c:v>202.71402549004543</c:v>
                </c:pt>
                <c:pt idx="240">
                  <c:v>204.24462880862367</c:v>
                </c:pt>
                <c:pt idx="241">
                  <c:v>205.77916372995574</c:v>
                </c:pt>
                <c:pt idx="242">
                  <c:v>207.3176077239641</c:v>
                </c:pt>
                <c:pt idx="243">
                  <c:v>208.85993826708622</c:v>
                </c:pt>
                <c:pt idx="244">
                  <c:v>210.40613284261849</c:v>
                </c:pt>
                <c:pt idx="245">
                  <c:v>211.95616894105814</c:v>
                </c:pt>
                <c:pt idx="246">
                  <c:v>213.51002406044276</c:v>
                </c:pt>
                <c:pt idx="247">
                  <c:v>215.0676757066876</c:v>
                </c:pt>
                <c:pt idx="248">
                  <c:v>216.62910139392068</c:v>
                </c:pt>
                <c:pt idx="249">
                  <c:v>218.19427864481563</c:v>
                </c:pt>
                <c:pt idx="250">
                  <c:v>219.76318499092224</c:v>
                </c:pt>
                <c:pt idx="251">
                  <c:v>221.33579624612057</c:v>
                </c:pt>
                <c:pt idx="252">
                  <c:v>222.91208478129039</c:v>
                </c:pt>
                <c:pt idx="253">
                  <c:v>224.49202125495322</c:v>
                </c:pt>
                <c:pt idx="254">
                  <c:v>226.07557634275494</c:v>
                </c:pt>
                <c:pt idx="255">
                  <c:v>227.66272073790577</c:v>
                </c:pt>
                <c:pt idx="256">
                  <c:v>229.25342515161631</c:v>
                </c:pt>
                <c:pt idx="257">
                  <c:v>230.84766031352984</c:v>
                </c:pt>
                <c:pt idx="258">
                  <c:v>232.44539697215072</c:v>
                </c:pt>
                <c:pt idx="259">
                  <c:v>234.04660589526898</c:v>
                </c:pt>
                <c:pt idx="260">
                  <c:v>235.65125787038116</c:v>
                </c:pt>
                <c:pt idx="261">
                  <c:v>237.25932370510711</c:v>
                </c:pt>
                <c:pt idx="262">
                  <c:v>238.87077422760314</c:v>
                </c:pt>
                <c:pt idx="263">
                  <c:v>240.48558028697116</c:v>
                </c:pt>
                <c:pt idx="264">
                  <c:v>242.1037127536641</c:v>
                </c:pt>
                <c:pt idx="265">
                  <c:v>243.72514251988738</c:v>
                </c:pt>
                <c:pt idx="266">
                  <c:v>245.34984049999659</c:v>
                </c:pt>
                <c:pt idx="267">
                  <c:v>246.97777763089115</c:v>
                </c:pt>
                <c:pt idx="268">
                  <c:v>248.60892487240437</c:v>
                </c:pt>
                <c:pt idx="269">
                  <c:v>250.24325320768941</c:v>
                </c:pt>
                <c:pt idx="270">
                  <c:v>251.88073364360147</c:v>
                </c:pt>
                <c:pt idx="271">
                  <c:v>253.52133721107614</c:v>
                </c:pt>
                <c:pt idx="272">
                  <c:v>255.16503496550385</c:v>
                </c:pt>
                <c:pt idx="273">
                  <c:v>256.81179798710042</c:v>
                </c:pt>
                <c:pt idx="274">
                  <c:v>258.46159738127386</c:v>
                </c:pt>
                <c:pt idx="275">
                  <c:v>260.11440427898714</c:v>
                </c:pt>
                <c:pt idx="276">
                  <c:v>261.77018983711719</c:v>
                </c:pt>
                <c:pt idx="277">
                  <c:v>263.42892523881017</c:v>
                </c:pt>
                <c:pt idx="278">
                  <c:v>265.09058169383258</c:v>
                </c:pt>
                <c:pt idx="279">
                  <c:v>266.7551304389188</c:v>
                </c:pt>
                <c:pt idx="280">
                  <c:v>268.42254273811471</c:v>
                </c:pt>
                <c:pt idx="281">
                  <c:v>270.09278988311723</c:v>
                </c:pt>
                <c:pt idx="282">
                  <c:v>271.76584319361046</c:v>
                </c:pt>
                <c:pt idx="283">
                  <c:v>273.44167401759745</c:v>
                </c:pt>
                <c:pt idx="284">
                  <c:v>275.12025373172872</c:v>
                </c:pt>
                <c:pt idx="285">
                  <c:v>276.80155374162632</c:v>
                </c:pt>
                <c:pt idx="286">
                  <c:v>278.48554548220471</c:v>
                </c:pt>
                <c:pt idx="287">
                  <c:v>280.1722004179872</c:v>
                </c:pt>
                <c:pt idx="288">
                  <c:v>281.861490043419</c:v>
                </c:pt>
                <c:pt idx="289">
                  <c:v>283.55338588317642</c:v>
                </c:pt>
                <c:pt idx="290">
                  <c:v>285.24785949247206</c:v>
                </c:pt>
                <c:pt idx="291">
                  <c:v>286.94488245735636</c:v>
                </c:pt>
                <c:pt idx="292">
                  <c:v>288.64442639501533</c:v>
                </c:pt>
                <c:pt idx="293">
                  <c:v>290.34646295406446</c:v>
                </c:pt>
                <c:pt idx="294">
                  <c:v>292.05096381483901</c:v>
                </c:pt>
                <c:pt idx="295">
                  <c:v>293.75790068968024</c:v>
                </c:pt>
                <c:pt idx="296">
                  <c:v>295.46724532321821</c:v>
                </c:pt>
                <c:pt idx="297">
                  <c:v>297.17896949265059</c:v>
                </c:pt>
                <c:pt idx="298">
                  <c:v>298.89302609405672</c:v>
                </c:pt>
                <c:pt idx="299">
                  <c:v>300.60933025006494</c:v>
                </c:pt>
                <c:pt idx="300">
                  <c:v>302.32777827581742</c:v>
                </c:pt>
                <c:pt idx="301">
                  <c:v>304.0482666244954</c:v>
                </c:pt>
                <c:pt idx="302">
                  <c:v>305.77069188940237</c:v>
                </c:pt>
                <c:pt idx="303">
                  <c:v>307.49495080600292</c:v>
                </c:pt>
                <c:pt idx="304">
                  <c:v>309.22094025391726</c:v>
                </c:pt>
                <c:pt idx="305">
                  <c:v>310.94855725887186</c:v>
                </c:pt>
                <c:pt idx="306">
                  <c:v>312.67769899460598</c:v>
                </c:pt>
                <c:pt idx="307">
                  <c:v>314.4082627847344</c:v>
                </c:pt>
                <c:pt idx="308">
                  <c:v>316.14014610456644</c:v>
                </c:pt>
                <c:pt idx="309">
                  <c:v>317.87324658288162</c:v>
                </c:pt>
                <c:pt idx="310">
                  <c:v>319.60746200366174</c:v>
                </c:pt>
                <c:pt idx="311">
                  <c:v>321.34269030777989</c:v>
                </c:pt>
                <c:pt idx="312">
                  <c:v>323.07882959464655</c:v>
                </c:pt>
                <c:pt idx="313">
                  <c:v>324.81577812381266</c:v>
                </c:pt>
                <c:pt idx="314">
                  <c:v>326.55343431653</c:v>
                </c:pt>
                <c:pt idx="315">
                  <c:v>328.29169675726945</c:v>
                </c:pt>
                <c:pt idx="316">
                  <c:v>330.03046419519649</c:v>
                </c:pt>
                <c:pt idx="317">
                  <c:v>331.76963554560513</c:v>
                </c:pt>
                <c:pt idx="318">
                  <c:v>333.50910989130966</c:v>
                </c:pt>
                <c:pt idx="319">
                  <c:v>335.24878648399488</c:v>
                </c:pt>
                <c:pt idx="320">
                  <c:v>336.98856474552497</c:v>
                </c:pt>
                <c:pt idx="321">
                  <c:v>338.72835178372327</c:v>
                </c:pt>
                <c:pt idx="322">
                  <c:v>340.46806989574424</c:v>
                </c:pt>
                <c:pt idx="323">
                  <c:v>342.20764902826778</c:v>
                </c:pt>
                <c:pt idx="324">
                  <c:v>343.94701924969513</c:v>
                </c:pt>
                <c:pt idx="325">
                  <c:v>345.68611075061403</c:v>
                </c:pt>
                <c:pt idx="326">
                  <c:v>347.42485384424458</c:v>
                </c:pt>
                <c:pt idx="327">
                  <c:v>349.16317896686598</c:v>
                </c:pt>
                <c:pt idx="328">
                  <c:v>350.90101667822387</c:v>
                </c:pt>
                <c:pt idx="329">
                  <c:v>352.63829766191884</c:v>
                </c:pt>
                <c:pt idx="330">
                  <c:v>354.37495272577621</c:v>
                </c:pt>
                <c:pt idx="331">
                  <c:v>356.11091280219659</c:v>
                </c:pt>
                <c:pt idx="332">
                  <c:v>357.84610894848851</c:v>
                </c:pt>
                <c:pt idx="333">
                  <c:v>359.58047234718208</c:v>
                </c:pt>
                <c:pt idx="334">
                  <c:v>361.31393430632454</c:v>
                </c:pt>
                <c:pt idx="335">
                  <c:v>363.04642625975771</c:v>
                </c:pt>
                <c:pt idx="336">
                  <c:v>364.77787976737716</c:v>
                </c:pt>
                <c:pt idx="337">
                  <c:v>366.50822651537385</c:v>
                </c:pt>
                <c:pt idx="338">
                  <c:v>368.23739831645759</c:v>
                </c:pt>
                <c:pt idx="339">
                  <c:v>369.9653271100633</c:v>
                </c:pt>
                <c:pt idx="340">
                  <c:v>371.69194496253954</c:v>
                </c:pt>
                <c:pt idx="341">
                  <c:v>373.41718406731979</c:v>
                </c:pt>
                <c:pt idx="342">
                  <c:v>375.14097674507656</c:v>
                </c:pt>
                <c:pt idx="343">
                  <c:v>376.86325544385852</c:v>
                </c:pt>
                <c:pt idx="344">
                  <c:v>378.5839527392107</c:v>
                </c:pt>
                <c:pt idx="345">
                  <c:v>380.30300133427778</c:v>
                </c:pt>
                <c:pt idx="346">
                  <c:v>382.02033405989113</c:v>
                </c:pt>
                <c:pt idx="347">
                  <c:v>383.73588387463917</c:v>
                </c:pt>
                <c:pt idx="348">
                  <c:v>385.44958467448919</c:v>
                </c:pt>
                <c:pt idx="349">
                  <c:v>387.1613721007763</c:v>
                </c:pt>
                <c:pt idx="350">
                  <c:v>388.87118272740696</c:v>
                </c:pt>
                <c:pt idx="351">
                  <c:v>390.57895324964886</c:v>
                </c:pt>
                <c:pt idx="352">
                  <c:v>392.28462048409244</c:v>
                </c:pt>
                <c:pt idx="353">
                  <c:v>393.98812136859829</c:v>
                </c:pt>
                <c:pt idx="354">
                  <c:v>395.68939296223061</c:v>
                </c:pt>
                <c:pt idx="355">
                  <c:v>397.38837244517742</c:v>
                </c:pt>
                <c:pt idx="356">
                  <c:v>399.0849971186567</c:v>
                </c:pt>
                <c:pt idx="357">
                  <c:v>400.77920440480943</c:v>
                </c:pt>
                <c:pt idx="358">
                  <c:v>402.47093184657911</c:v>
                </c:pt>
                <c:pt idx="359">
                  <c:v>404.16011710757823</c:v>
                </c:pt>
                <c:pt idx="360">
                  <c:v>405.84671480176246</c:v>
                </c:pt>
                <c:pt idx="361">
                  <c:v>407.53071328752156</c:v>
                </c:pt>
                <c:pt idx="362">
                  <c:v>409.21211776782462</c:v>
                </c:pt>
                <c:pt idx="363">
                  <c:v>410.89093342606594</c:v>
                </c:pt>
                <c:pt idx="364">
                  <c:v>412.56716542616175</c:v>
                </c:pt>
                <c:pt idx="365">
                  <c:v>414.24081891264643</c:v>
                </c:pt>
                <c:pt idx="366">
                  <c:v>415.91189901076774</c:v>
                </c:pt>
                <c:pt idx="367">
                  <c:v>417.58041082658184</c:v>
                </c:pt>
                <c:pt idx="368">
                  <c:v>419.2463594470475</c:v>
                </c:pt>
                <c:pt idx="369">
                  <c:v>420.90974994011987</c:v>
                </c:pt>
                <c:pt idx="370">
                  <c:v>422.57058735484338</c:v>
                </c:pt>
                <c:pt idx="371">
                  <c:v>424.22887672144452</c:v>
                </c:pt>
                <c:pt idx="372">
                  <c:v>425.88462305142372</c:v>
                </c:pt>
                <c:pt idx="373">
                  <c:v>427.53783133764659</c:v>
                </c:pt>
                <c:pt idx="374">
                  <c:v>429.18850655443492</c:v>
                </c:pt>
                <c:pt idx="375">
                  <c:v>430.83665365765694</c:v>
                </c:pt>
                <c:pt idx="376">
                  <c:v>432.48227758481687</c:v>
                </c:pt>
                <c:pt idx="377">
                  <c:v>434.1253832551443</c:v>
                </c:pt>
                <c:pt idx="378">
                  <c:v>435.76597556968255</c:v>
                </c:pt>
                <c:pt idx="379">
                  <c:v>437.40405941137698</c:v>
                </c:pt>
                <c:pt idx="380">
                  <c:v>439.03963964516237</c:v>
                </c:pt>
                <c:pt idx="381">
                  <c:v>440.67272111804988</c:v>
                </c:pt>
                <c:pt idx="382">
                  <c:v>442.30330865921366</c:v>
                </c:pt>
                <c:pt idx="383">
                  <c:v>443.93140708007655</c:v>
                </c:pt>
                <c:pt idx="384">
                  <c:v>445.55702117439574</c:v>
                </c:pt>
                <c:pt idx="385">
                  <c:v>447.18015571834752</c:v>
                </c:pt>
                <c:pt idx="386">
                  <c:v>448.80081547061155</c:v>
                </c:pt>
                <c:pt idx="387">
                  <c:v>450.419005172455</c:v>
                </c:pt>
                <c:pt idx="388">
                  <c:v>452.03472954781557</c:v>
                </c:pt>
                <c:pt idx="389">
                  <c:v>453.64799330338462</c:v>
                </c:pt>
                <c:pt idx="390">
                  <c:v>455.25880112868924</c:v>
                </c:pt>
                <c:pt idx="391">
                  <c:v>456.86715769617433</c:v>
                </c:pt>
                <c:pt idx="392">
                  <c:v>458.47306766128378</c:v>
                </c:pt>
                <c:pt idx="393">
                  <c:v>460.0765356625414</c:v>
                </c:pt>
                <c:pt idx="394">
                  <c:v>461.67756632163139</c:v>
                </c:pt>
                <c:pt idx="395">
                  <c:v>463.27616424347798</c:v>
                </c:pt>
                <c:pt idx="396">
                  <c:v>464.872334016325</c:v>
                </c:pt>
                <c:pt idx="397">
                  <c:v>466.46608021181481</c:v>
                </c:pt>
                <c:pt idx="398">
                  <c:v>468.05740738506677</c:v>
                </c:pt>
                <c:pt idx="399">
                  <c:v>469.64632007475512</c:v>
                </c:pt>
                <c:pt idx="400">
                  <c:v>471.23282280318659</c:v>
                </c:pt>
                <c:pt idx="401">
                  <c:v>486.96565125179791</c:v>
                </c:pt>
                <c:pt idx="402">
                  <c:v>502.46038167127472</c:v>
                </c:pt>
                <c:pt idx="403">
                  <c:v>517.7213805668996</c:v>
                </c:pt>
                <c:pt idx="404">
                  <c:v>532.75286065473131</c:v>
                </c:pt>
                <c:pt idx="405">
                  <c:v>547.55888785811987</c:v>
                </c:pt>
                <c:pt idx="406">
                  <c:v>562.14338790394822</c:v>
                </c:pt>
                <c:pt idx="407">
                  <c:v>576.51015254585377</c:v>
                </c:pt>
                <c:pt idx="408">
                  <c:v>590.66284543953213</c:v>
                </c:pt>
                <c:pt idx="409">
                  <c:v>604.60500769326802</c:v>
                </c:pt>
                <c:pt idx="410">
                  <c:v>618.34006311505277</c:v>
                </c:pt>
                <c:pt idx="411">
                  <c:v>631.8713231760197</c:v>
                </c:pt>
                <c:pt idx="412">
                  <c:v>645.2019917084408</c:v>
                </c:pt>
                <c:pt idx="413">
                  <c:v>658.3351693551657</c:v>
                </c:pt>
                <c:pt idx="414">
                  <c:v>671.27385778614178</c:v>
                </c:pt>
                <c:pt idx="415">
                  <c:v>684.02096369650826</c:v>
                </c:pt>
                <c:pt idx="416">
                  <c:v>696.57930259971488</c:v>
                </c:pt>
                <c:pt idx="417">
                  <c:v>708.95160242815086</c:v>
                </c:pt>
                <c:pt idx="418">
                  <c:v>721.14050695288904</c:v>
                </c:pt>
                <c:pt idx="419">
                  <c:v>733.14857903333677</c:v>
                </c:pt>
                <c:pt idx="420">
                  <c:v>744.97830370683675</c:v>
                </c:pt>
                <c:pt idx="421">
                  <c:v>756.63209112757443</c:v>
                </c:pt>
                <c:pt idx="422">
                  <c:v>768.11227936350906</c:v>
                </c:pt>
                <c:pt idx="423">
                  <c:v>779.42113705946394</c:v>
                </c:pt>
                <c:pt idx="424">
                  <c:v>790.56086597396586</c:v>
                </c:pt>
                <c:pt idx="425">
                  <c:v>801.53360339692483</c:v>
                </c:pt>
                <c:pt idx="426">
                  <c:v>812.34142445478199</c:v>
                </c:pt>
                <c:pt idx="427">
                  <c:v>822.98634430932452</c:v>
                </c:pt>
                <c:pt idx="428">
                  <c:v>833.47032025596843</c:v>
                </c:pt>
                <c:pt idx="429">
                  <c:v>843.7952537269432</c:v>
                </c:pt>
                <c:pt idx="430">
                  <c:v>853.96299220446826</c:v>
                </c:pt>
                <c:pt idx="431">
                  <c:v>863.97533104869626</c:v>
                </c:pt>
                <c:pt idx="432">
                  <c:v>873.83401524490159</c:v>
                </c:pt>
                <c:pt idx="433">
                  <c:v>883.54074107411839</c:v>
                </c:pt>
                <c:pt idx="434">
                  <c:v>893.09715771117862</c:v>
                </c:pt>
                <c:pt idx="435">
                  <c:v>902.50486875386139</c:v>
                </c:pt>
                <c:pt idx="436">
                  <c:v>911.76543368664477</c:v>
                </c:pt>
                <c:pt idx="437">
                  <c:v>920.88036928234476</c:v>
                </c:pt>
                <c:pt idx="438">
                  <c:v>929.85115094473326</c:v>
                </c:pt>
                <c:pt idx="439">
                  <c:v>938.67921399504803</c:v>
                </c:pt>
                <c:pt idx="440">
                  <c:v>947.36595490514003</c:v>
                </c:pt>
                <c:pt idx="441">
                  <c:v>955.91273247984554</c:v>
                </c:pt>
                <c:pt idx="442">
                  <c:v>964.32086899102615</c:v>
                </c:pt>
                <c:pt idx="443">
                  <c:v>972.5916512655815</c:v>
                </c:pt>
                <c:pt idx="444">
                  <c:v>980.7263317296115</c:v>
                </c:pt>
                <c:pt idx="445">
                  <c:v>988.72612941078512</c:v>
                </c:pt>
                <c:pt idx="446">
                  <c:v>996.59223090086084</c:v>
                </c:pt>
                <c:pt idx="447">
                  <c:v>1004.3257912801982</c:v>
                </c:pt>
                <c:pt idx="448">
                  <c:v>1011.9279350060009</c:v>
                </c:pt>
                <c:pt idx="449">
                  <c:v>1019.3997567659396</c:v>
                </c:pt>
                <c:pt idx="450">
                  <c:v>1026.7423222987177</c:v>
                </c:pt>
                <c:pt idx="451">
                  <c:v>1033.9566691830576</c:v>
                </c:pt>
                <c:pt idx="452">
                  <c:v>1041.0438075965137</c:v>
                </c:pt>
                <c:pt idx="453">
                  <c:v>1048.0047210454427</c:v>
                </c:pt>
                <c:pt idx="454">
                  <c:v>1054.8403670673968</c:v>
                </c:pt>
                <c:pt idx="455">
                  <c:v>1061.5516779071411</c:v>
                </c:pt>
                <c:pt idx="456">
                  <c:v>1068.1395611674377</c:v>
                </c:pt>
                <c:pt idx="457">
                  <c:v>1074.6049004356832</c:v>
                </c:pt>
                <c:pt idx="458">
                  <c:v>1080.9485558874351</c:v>
                </c:pt>
                <c:pt idx="459">
                  <c:v>1087.1713648678101</c:v>
                </c:pt>
                <c:pt idx="460">
                  <c:v>1093.2741424516976</c:v>
                </c:pt>
                <c:pt idx="461">
                  <c:v>1099.2576819836822</c:v>
                </c:pt>
                <c:pt idx="462">
                  <c:v>1105.1227555985349</c:v>
                </c:pt>
                <c:pt idx="463">
                  <c:v>1110.8701147230881</c:v>
                </c:pt>
                <c:pt idx="464">
                  <c:v>1116.5004905602827</c:v>
                </c:pt>
                <c:pt idx="465">
                  <c:v>1122.0145945561376</c:v>
                </c:pt>
                <c:pt idx="466">
                  <c:v>1127.4131188503618</c:v>
                </c:pt>
                <c:pt idx="467">
                  <c:v>1132.6967367113052</c:v>
                </c:pt>
                <c:pt idx="468">
                  <c:v>1137.8661029559144</c:v>
                </c:pt>
                <c:pt idx="469">
                  <c:v>1142.92185435534</c:v>
                </c:pt>
                <c:pt idx="470">
                  <c:v>1147.8646100268172</c:v>
                </c:pt>
                <c:pt idx="471">
                  <c:v>1152.6949718124265</c:v>
                </c:pt>
                <c:pt idx="472">
                  <c:v>1157.4135246453191</c:v>
                </c:pt>
                <c:pt idx="473">
                  <c:v>1162.0208369039833</c:v>
                </c:pt>
                <c:pt idx="474">
                  <c:v>1166.517460755111</c:v>
                </c:pt>
                <c:pt idx="475">
                  <c:v>1170.9039324856133</c:v>
                </c:pt>
                <c:pt idx="476">
                  <c:v>1175.1807728243309</c:v>
                </c:pt>
                <c:pt idx="477">
                  <c:v>1179.3484872539739</c:v>
                </c:pt>
                <c:pt idx="478">
                  <c:v>1183.4075663138267</c:v>
                </c:pt>
                <c:pt idx="479">
                  <c:v>1187.3584858937525</c:v>
                </c:pt>
                <c:pt idx="480">
                  <c:v>1191.2017075200345</c:v>
                </c:pt>
                <c:pt idx="481">
                  <c:v>1194.9376786335956</c:v>
                </c:pt>
                <c:pt idx="482">
                  <c:v>1198.5668328611516</c:v>
                </c:pt>
                <c:pt idx="483">
                  <c:v>1202.0895902798588</c:v>
                </c:pt>
                <c:pt idx="484">
                  <c:v>1205.5063576760401</c:v>
                </c:pt>
                <c:pt idx="485">
                  <c:v>1208.8175287985894</c:v>
                </c:pt>
                <c:pt idx="486">
                  <c:v>1212.023484607678</c:v>
                </c:pt>
                <c:pt idx="487">
                  <c:v>1215.1245935194213</c:v>
                </c:pt>
                <c:pt idx="488">
                  <c:v>1218.12121164719</c:v>
                </c:pt>
                <c:pt idx="489">
                  <c:v>1221.0136830402951</c:v>
                </c:pt>
                <c:pt idx="490">
                  <c:v>1223.8023399208153</c:v>
                </c:pt>
                <c:pt idx="491">
                  <c:v>1226.487502919389</c:v>
                </c:pt>
                <c:pt idx="492">
                  <c:v>1229.0694813108432</c:v>
                </c:pt>
                <c:pt idx="493">
                  <c:v>1231.5485732505949</c:v>
                </c:pt>
                <c:pt idx="494">
                  <c:v>1233.9250660128234</c:v>
                </c:pt>
                <c:pt idx="495">
                  <c:v>1236.1992362314829</c:v>
                </c:pt>
                <c:pt idx="496">
                  <c:v>1238.3713501452953</c:v>
                </c:pt>
                <c:pt idx="497">
                  <c:v>1240.4416638479397</c:v>
                </c:pt>
                <c:pt idx="498">
                  <c:v>1242.4104235447289</c:v>
                </c:pt>
                <c:pt idx="499">
                  <c:v>1244.2778658171383</c:v>
                </c:pt>
                <c:pt idx="500">
                  <c:v>1246.0442178966168</c:v>
                </c:pt>
                <c:pt idx="501">
                  <c:v>1247.7096979491703</c:v>
                </c:pt>
                <c:pt idx="502">
                  <c:v>1249.2745153722499</c:v>
                </c:pt>
                <c:pt idx="503">
                  <c:v>1250.7388711055023</c:v>
                </c:pt>
                <c:pt idx="504">
                  <c:v>1252.1029579569338</c:v>
                </c:pt>
                <c:pt idx="505">
                  <c:v>1253.3669609460021</c:v>
                </c:pt>
                <c:pt idx="506">
                  <c:v>1254.5310576650681</c:v>
                </c:pt>
                <c:pt idx="507">
                  <c:v>1255.5954186605086</c:v>
                </c:pt>
                <c:pt idx="508">
                  <c:v>1256.5602078345983</c:v>
                </c:pt>
                <c:pt idx="509">
                  <c:v>1257.4255828690161</c:v>
                </c:pt>
                <c:pt idx="510">
                  <c:v>1258.1916956705049</c:v>
                </c:pt>
                <c:pt idx="511">
                  <c:v>1258.8586928388195</c:v>
                </c:pt>
                <c:pt idx="512">
                  <c:v>1259.426716156637</c:v>
                </c:pt>
                <c:pt idx="513">
                  <c:v>1259.8959031005895</c:v>
                </c:pt>
                <c:pt idx="514">
                  <c:v>1260.2663873720116</c:v>
                </c:pt>
                <c:pt idx="515">
                  <c:v>1260.5382994454169</c:v>
                </c:pt>
                <c:pt idx="516">
                  <c:v>1260.7117671321332</c:v>
                </c:pt>
                <c:pt idx="517">
                  <c:v>1260.7869161559772</c:v>
                </c:pt>
                <c:pt idx="518">
                  <c:v>1260.7638707373583</c:v>
                </c:pt>
                <c:pt idx="519">
                  <c:v>1260.642754181808</c:v>
                </c:pt>
                <c:pt idx="520">
                  <c:v>1260.4236894686451</c:v>
                </c:pt>
                <c:pt idx="521">
                  <c:v>1260.1067998353481</c:v>
                </c:pt>
                <c:pt idx="522">
                  <c:v>1259.6922093531998</c:v>
                </c:pt>
                <c:pt idx="523">
                  <c:v>1259.1800434899233</c:v>
                </c:pt>
                <c:pt idx="524">
                  <c:v>1258.5704296553056</c:v>
                </c:pt>
                <c:pt idx="525">
                  <c:v>1257.8634977262079</c:v>
                </c:pt>
                <c:pt idx="526">
                  <c:v>1257.0593805478532</c:v>
                </c:pt>
                <c:pt idx="527">
                  <c:v>1256.1582144088356</c:v>
                </c:pt>
                <c:pt idx="528">
                  <c:v>1255.1601394878817</c:v>
                </c:pt>
                <c:pt idx="529">
                  <c:v>1254.0653002709803</c:v>
                </c:pt>
                <c:pt idx="530">
                  <c:v>1252.8738459380634</c:v>
                </c:pt>
                <c:pt idx="531">
                  <c:v>1251.5859307189362</c:v>
                </c:pt>
                <c:pt idx="532">
                  <c:v>1250.2017142186194</c:v>
                </c:pt>
                <c:pt idx="533">
                  <c:v>1248.721361712654</c:v>
                </c:pt>
                <c:pt idx="534">
                  <c:v>1247.1450444132454</c:v>
                </c:pt>
                <c:pt idx="535">
                  <c:v>1245.4729397073688</c:v>
                </c:pt>
                <c:pt idx="536">
                  <c:v>1243.7052313681459</c:v>
                </c:pt>
                <c:pt idx="537">
                  <c:v>1241.8421097409237</c:v>
                </c:pt>
                <c:pt idx="538">
                  <c:v>1239.8837719055634</c:v>
                </c:pt>
                <c:pt idx="539">
                  <c:v>1237.8304218164699</c:v>
                </c:pt>
                <c:pt idx="540">
                  <c:v>1235.682270421891</c:v>
                </c:pt>
                <c:pt idx="541">
                  <c:v>1233.4395357639783</c:v>
                </c:pt>
                <c:pt idx="542">
                  <c:v>1231.1024430610505</c:v>
                </c:pt>
                <c:pt idx="543">
                  <c:v>1228.6712247734274</c:v>
                </c:pt>
                <c:pt idx="544">
                  <c:v>1226.146120654128</c:v>
                </c:pt>
                <c:pt idx="545">
                  <c:v>1223.5273777856401</c:v>
                </c:pt>
                <c:pt idx="546">
                  <c:v>1220.815250603885</c:v>
                </c:pt>
                <c:pt idx="547">
                  <c:v>1218.0100009104158</c:v>
                </c:pt>
                <c:pt idx="548">
                  <c:v>1215.1118978738029</c:v>
                </c:pt>
                <c:pt idx="549">
                  <c:v>1212.1212180210857</c:v>
                </c:pt>
                <c:pt idx="550">
                  <c:v>1209.0382452200886</c:v>
                </c:pt>
                <c:pt idx="551">
                  <c:v>1205.8632706533347</c:v>
                </c:pt>
                <c:pt idx="552">
                  <c:v>1202.596592784224</c:v>
                </c:pt>
                <c:pt idx="553">
                  <c:v>1199.2385173160824</c:v>
                </c:pt>
                <c:pt idx="554">
                  <c:v>1195.7893571446364</c:v>
                </c:pt>
                <c:pt idx="555">
                  <c:v>1192.2494323044143</c:v>
                </c:pt>
                <c:pt idx="556">
                  <c:v>1188.6190699095368</c:v>
                </c:pt>
                <c:pt idx="557">
                  <c:v>1184.8986040893101</c:v>
                </c:pt>
                <c:pt idx="558">
                  <c:v>1181.0883759190092</c:v>
                </c:pt>
                <c:pt idx="559">
                  <c:v>1177.1887333461966</c:v>
                </c:pt>
                <c:pt idx="560">
                  <c:v>1173.2000311128986</c:v>
                </c:pt>
                <c:pt idx="561">
                  <c:v>1169.1226306739316</c:v>
                </c:pt>
                <c:pt idx="562">
                  <c:v>1164.9569001116502</c:v>
                </c:pt>
                <c:pt idx="563">
                  <c:v>1160.7032140473652</c:v>
                </c:pt>
                <c:pt idx="564">
                  <c:v>1156.3619535496621</c:v>
                </c:pt>
                <c:pt idx="565">
                  <c:v>1151.9335060398339</c:v>
                </c:pt>
                <c:pt idx="566">
                  <c:v>1147.4182651946278</c:v>
                </c:pt>
                <c:pt idx="567">
                  <c:v>1142.816630846489</c:v>
                </c:pt>
                <c:pt idx="568">
                  <c:v>1138.1290088814767</c:v>
                </c:pt>
                <c:pt idx="569">
                  <c:v>1133.3558111350139</c:v>
                </c:pt>
                <c:pt idx="570">
                  <c:v>1128.4974552856238</c:v>
                </c:pt>
                <c:pt idx="571">
                  <c:v>1123.5543647467975</c:v>
                </c:pt>
                <c:pt idx="572">
                  <c:v>1118.5269685571279</c:v>
                </c:pt>
                <c:pt idx="573">
                  <c:v>1113.4157012688406</c:v>
                </c:pt>
                <c:pt idx="574">
                  <c:v>1108.221002834845</c:v>
                </c:pt>
                <c:pt idx="575">
                  <c:v>1102.9433184944198</c:v>
                </c:pt>
                <c:pt idx="576">
                  <c:v>1097.5830986576495</c:v>
                </c:pt>
                <c:pt idx="577">
                  <c:v>1092.1407987887144</c:v>
                </c:pt>
                <c:pt idx="578">
                  <c:v>1086.6168792881404</c:v>
                </c:pt>
                <c:pt idx="579">
                  <c:v>1081.0118053741062</c:v>
                </c:pt>
                <c:pt idx="580">
                  <c:v>1075.3260469629033</c:v>
                </c:pt>
                <c:pt idx="581">
                  <c:v>1069.5600785486395</c:v>
                </c:pt>
                <c:pt idx="582">
                  <c:v>1063.714379082277</c:v>
                </c:pt>
                <c:pt idx="583">
                  <c:v>1057.7894318500894</c:v>
                </c:pt>
                <c:pt idx="584">
                  <c:v>1051.7857243516205</c:v>
                </c:pt>
                <c:pt idx="585">
                  <c:v>1045.7037481772265</c:v>
                </c:pt>
                <c:pt idx="586">
                  <c:v>1039.5439988852793</c:v>
                </c:pt>
                <c:pt idx="587">
                  <c:v>1033.3069758791062</c:v>
                </c:pt>
                <c:pt idx="588">
                  <c:v>1026.9931822837411</c:v>
                </c:pt>
                <c:pt idx="589">
                  <c:v>1020.6031248225584</c:v>
                </c:pt>
                <c:pt idx="590">
                  <c:v>1014.1373136938572</c:v>
                </c:pt>
                <c:pt idx="591">
                  <c:v>1007.5962624474682</c:v>
                </c:pt>
                <c:pt idx="592">
                  <c:v>1000.9804878614447</c:v>
                </c:pt>
                <c:pt idx="593">
                  <c:v>994.29050981890418</c:v>
                </c:pt>
                <c:pt idx="594">
                  <c:v>987.52685118508384</c:v>
                </c:pt>
                <c:pt idx="595">
                  <c:v>980.6900376846678</c:v>
                </c:pt>
                <c:pt idx="596">
                  <c:v>973.7805977794485</c:v>
                </c:pt>
                <c:pt idx="597">
                  <c:v>966.79906254637808</c:v>
                </c:pt>
                <c:pt idx="598">
                  <c:v>959.74596555606558</c:v>
                </c:pt>
                <c:pt idx="599">
                  <c:v>952.6218427517756</c:v>
                </c:pt>
                <c:pt idx="600">
                  <c:v>945.42723232898004</c:v>
                </c:pt>
                <c:pt idx="601">
                  <c:v>938.16267461551524</c:v>
                </c:pt>
                <c:pt idx="602">
                  <c:v>930.82871195239397</c:v>
                </c:pt>
                <c:pt idx="603">
                  <c:v>923.4258885753203</c:v>
                </c:pt>
                <c:pt idx="604">
                  <c:v>915.95475049695563</c:v>
                </c:pt>
                <c:pt idx="605">
                  <c:v>908.41584538997949</c:v>
                </c:pt>
                <c:pt idx="606">
                  <c:v>900.80972247099089</c:v>
                </c:pt>
                <c:pt idx="607">
                  <c:v>893.13693238529163</c:v>
                </c:pt>
                <c:pt idx="608">
                  <c:v>885.39802709259334</c:v>
                </c:pt>
                <c:pt idx="609">
                  <c:v>877.59355975368806</c:v>
                </c:pt>
                <c:pt idx="610">
                  <c:v>869.72408461811995</c:v>
                </c:pt>
                <c:pt idx="611">
                  <c:v>861.79015691289658</c:v>
                </c:pt>
                <c:pt idx="612">
                  <c:v>853.79233273227385</c:v>
                </c:pt>
                <c:pt idx="613">
                  <c:v>845.73116892864959</c:v>
                </c:pt>
                <c:pt idx="614">
                  <c:v>837.60722300459872</c:v>
                </c:pt>
                <c:pt idx="615">
                  <c:v>829.42105300608102</c:v>
                </c:pt>
                <c:pt idx="616">
                  <c:v>821.17321741685203</c:v>
                </c:pt>
                <c:pt idx="617">
                  <c:v>812.86427505410597</c:v>
                </c:pt>
                <c:pt idx="618">
                  <c:v>804.49478496537768</c:v>
                </c:pt>
                <c:pt idx="619">
                  <c:v>796.06530632673025</c:v>
                </c:pt>
                <c:pt idx="620">
                  <c:v>787.57639834225324</c:v>
                </c:pt>
                <c:pt idx="621">
                  <c:v>779.02862014489449</c:v>
                </c:pt>
                <c:pt idx="622">
                  <c:v>770.42253069864864</c:v>
                </c:pt>
                <c:pt idx="623">
                  <c:v>761.75868870212298</c:v>
                </c:pt>
                <c:pt idx="624">
                  <c:v>753.03765249350045</c:v>
                </c:pt>
                <c:pt idx="625">
                  <c:v>744.25997995691807</c:v>
                </c:pt>
                <c:pt idx="626">
                  <c:v>735.42622843027959</c:v>
                </c:pt>
                <c:pt idx="627">
                  <c:v>726.53695461451639</c:v>
                </c:pt>
                <c:pt idx="628">
                  <c:v>717.59271448431309</c:v>
                </c:pt>
                <c:pt idx="629">
                  <c:v>708.59406320031167</c:v>
                </c:pt>
                <c:pt idx="630">
                  <c:v>699.54155502280594</c:v>
                </c:pt>
                <c:pt idx="631">
                  <c:v>690.43574322693837</c:v>
                </c:pt>
                <c:pt idx="632">
                  <c:v>681.27718001940991</c:v>
                </c:pt>
                <c:pt idx="633">
                  <c:v>672.06641645671198</c:v>
                </c:pt>
                <c:pt idx="634">
                  <c:v>662.80400236488822</c:v>
                </c:pt>
                <c:pt idx="635">
                  <c:v>653.49048626083436</c:v>
                </c:pt>
                <c:pt idx="636">
                  <c:v>644.12641527514154</c:v>
                </c:pt>
                <c:pt idx="637">
                  <c:v>634.7123350764881</c:v>
                </c:pt>
                <c:pt idx="638">
                  <c:v>625.24878979758489</c:v>
                </c:pt>
                <c:pt idx="639">
                  <c:v>615.73632196267613</c:v>
                </c:pt>
                <c:pt idx="640">
                  <c:v>606.17547241659872</c:v>
                </c:pt>
                <c:pt idx="641">
                  <c:v>596.56678025540111</c:v>
                </c:pt>
                <c:pt idx="642">
                  <c:v>586.91078275852215</c:v>
                </c:pt>
                <c:pt idx="643">
                  <c:v>577.20801532252926</c:v>
                </c:pt>
                <c:pt idx="644">
                  <c:v>567.45901139641421</c:v>
                </c:pt>
                <c:pt idx="645">
                  <c:v>557.66430241844523</c:v>
                </c:pt>
                <c:pt idx="646">
                  <c:v>547.82441775457119</c:v>
                </c:pt>
                <c:pt idx="647">
                  <c:v>537.93988463837468</c:v>
                </c:pt>
                <c:pt idx="648">
                  <c:v>528.01122811256971</c:v>
                </c:pt>
                <c:pt idx="649">
                  <c:v>518.03897097203708</c:v>
                </c:pt>
                <c:pt idx="650">
                  <c:v>508.02363370839339</c:v>
                </c:pt>
                <c:pt idx="651">
                  <c:v>497.96573445608499</c:v>
                </c:pt>
                <c:pt idx="652">
                  <c:v>487.8657889400003</c:v>
                </c:pt>
                <c:pt idx="653">
                  <c:v>477.72431042459226</c:v>
                </c:pt>
                <c:pt idx="654">
                  <c:v>467.54180966450173</c:v>
                </c:pt>
                <c:pt idx="655">
                  <c:v>457.31879485667235</c:v>
                </c:pt>
                <c:pt idx="656">
                  <c:v>447.05577159394738</c:v>
                </c:pt>
                <c:pt idx="657">
                  <c:v>436.75324282013713</c:v>
                </c:pt>
                <c:pt idx="658">
                  <c:v>426.41170878654617</c:v>
                </c:pt>
                <c:pt idx="659">
                  <c:v>416.03166700994865</c:v>
                </c:pt>
                <c:pt idx="660">
                  <c:v>405.6136122319993</c:v>
                </c:pt>
                <c:pt idx="661">
                  <c:v>395.15803638006753</c:v>
                </c:pt>
                <c:pt idx="662">
                  <c:v>384.66542852948135</c:v>
                </c:pt>
                <c:pt idx="663">
                  <c:v>374.1362748671674</c:v>
                </c:pt>
                <c:pt idx="664">
                  <c:v>363.57105865667336</c:v>
                </c:pt>
                <c:pt idx="665">
                  <c:v>352.97026020455786</c:v>
                </c:pt>
                <c:pt idx="666">
                  <c:v>342.33435682813348</c:v>
                </c:pt>
                <c:pt idx="667">
                  <c:v>331.66382282454703</c:v>
                </c:pt>
                <c:pt idx="668">
                  <c:v>320.95912944118231</c:v>
                </c:pt>
                <c:pt idx="669">
                  <c:v>310.22074484736891</c:v>
                </c:pt>
                <c:pt idx="670">
                  <c:v>299.44913410738104</c:v>
                </c:pt>
                <c:pt idx="671">
                  <c:v>288.64475915471019</c:v>
                </c:pt>
                <c:pt idx="672">
                  <c:v>277.80807876759422</c:v>
                </c:pt>
                <c:pt idx="673">
                  <c:v>266.93954854578692</c:v>
                </c:pt>
                <c:pt idx="674">
                  <c:v>256.03962088854973</c:v>
                </c:pt>
                <c:pt idx="675">
                  <c:v>245.1087449738493</c:v>
                </c:pt>
                <c:pt idx="676">
                  <c:v>234.14736673874222</c:v>
                </c:pt>
                <c:pt idx="677">
                  <c:v>223.15592886093003</c:v>
                </c:pt>
                <c:pt idx="678">
                  <c:v>212.13487074146599</c:v>
                </c:pt>
                <c:pt idx="679">
                  <c:v>201.08462848859585</c:v>
                </c:pt>
                <c:pt idx="680">
                  <c:v>190.00563490271423</c:v>
                </c:pt>
                <c:pt idx="681">
                  <c:v>178.89831946241839</c:v>
                </c:pt>
                <c:pt idx="682">
                  <c:v>167.76310831164074</c:v>
                </c:pt>
                <c:pt idx="683">
                  <c:v>156.60042424784203</c:v>
                </c:pt>
                <c:pt idx="684">
                  <c:v>145.41068671124617</c:v>
                </c:pt>
                <c:pt idx="685">
                  <c:v>134.1943117750983</c:v>
                </c:pt>
                <c:pt idx="686">
                  <c:v>122.95171213692733</c:v>
                </c:pt>
                <c:pt idx="687">
                  <c:v>111.68329711079437</c:v>
                </c:pt>
                <c:pt idx="688">
                  <c:v>100.38947262050826</c:v>
                </c:pt>
                <c:pt idx="689">
                  <c:v>89.070641193789413</c:v>
                </c:pt>
                <c:pt idx="690">
                  <c:v>77.727201957363349</c:v>
                </c:pt>
                <c:pt idx="691">
                  <c:v>66.359550632965266</c:v>
                </c:pt>
                <c:pt idx="692">
                  <c:v>54.968079534236828</c:v>
                </c:pt>
                <c:pt idx="693">
                  <c:v>43.553177564496757</c:v>
                </c:pt>
                <c:pt idx="694">
                  <c:v>32.115230215366473</c:v>
                </c:pt>
                <c:pt idx="695">
                  <c:v>20.654619566232427</c:v>
                </c:pt>
                <c:pt idx="696">
                  <c:v>9.1717242845266185</c:v>
                </c:pt>
                <c:pt idx="697">
                  <c:v>-2.3330803731930203</c:v>
                </c:pt>
                <c:pt idx="698">
                  <c:v>-2.3445960498271026</c:v>
                </c:pt>
                <c:pt idx="699">
                  <c:v>-2.3561117478134586</c:v>
                </c:pt>
                <c:pt idx="700">
                  <c:v>-2.3676274671517223</c:v>
                </c:pt>
                <c:pt idx="701">
                  <c:v>-2.3791432078415276</c:v>
                </c:pt>
                <c:pt idx="702">
                  <c:v>-2.3906589698825087</c:v>
                </c:pt>
                <c:pt idx="703">
                  <c:v>-2.4021747532742994</c:v>
                </c:pt>
                <c:pt idx="704">
                  <c:v>-2.4136905580165338</c:v>
                </c:pt>
                <c:pt idx="705">
                  <c:v>-2.4252063841088458</c:v>
                </c:pt>
                <c:pt idx="706">
                  <c:v>-2.4367222315508696</c:v>
                </c:pt>
                <c:pt idx="707">
                  <c:v>-2.4482381003422393</c:v>
                </c:pt>
                <c:pt idx="708">
                  <c:v>-2.4597539904825885</c:v>
                </c:pt>
                <c:pt idx="709">
                  <c:v>-2.4712699019715516</c:v>
                </c:pt>
                <c:pt idx="710">
                  <c:v>-2.4827858348087624</c:v>
                </c:pt>
                <c:pt idx="711">
                  <c:v>-2.4943017889938552</c:v>
                </c:pt>
                <c:pt idx="712">
                  <c:v>-2.5058177645264639</c:v>
                </c:pt>
                <c:pt idx="713">
                  <c:v>-2.5173337614062223</c:v>
                </c:pt>
                <c:pt idx="714">
                  <c:v>-2.5288497796327647</c:v>
                </c:pt>
                <c:pt idx="715">
                  <c:v>-2.540365819205725</c:v>
                </c:pt>
                <c:pt idx="716">
                  <c:v>-2.5518818801247374</c:v>
                </c:pt>
                <c:pt idx="717">
                  <c:v>-2.5633979623894358</c:v>
                </c:pt>
                <c:pt idx="718">
                  <c:v>-2.5749140659994545</c:v>
                </c:pt>
                <c:pt idx="719">
                  <c:v>-2.5864301909544274</c:v>
                </c:pt>
                <c:pt idx="720">
                  <c:v>-2.5979463372539886</c:v>
                </c:pt>
                <c:pt idx="721">
                  <c:v>-2.6094625048977722</c:v>
                </c:pt>
                <c:pt idx="722">
                  <c:v>-2.6209786938854123</c:v>
                </c:pt>
                <c:pt idx="723">
                  <c:v>-2.6324949042165429</c:v>
                </c:pt>
                <c:pt idx="724">
                  <c:v>-2.6440111358907981</c:v>
                </c:pt>
                <c:pt idx="725">
                  <c:v>-2.6555273889078119</c:v>
                </c:pt>
                <c:pt idx="726">
                  <c:v>-2.6670436632672185</c:v>
                </c:pt>
                <c:pt idx="727">
                  <c:v>-2.678559958968652</c:v>
                </c:pt>
                <c:pt idx="728">
                  <c:v>-2.6900762760117463</c:v>
                </c:pt>
                <c:pt idx="729">
                  <c:v>-2.7015926143961355</c:v>
                </c:pt>
                <c:pt idx="730">
                  <c:v>-2.7131089741214538</c:v>
                </c:pt>
                <c:pt idx="731">
                  <c:v>-2.7246253551873356</c:v>
                </c:pt>
                <c:pt idx="732">
                  <c:v>-2.7361417575934146</c:v>
                </c:pt>
                <c:pt idx="733">
                  <c:v>-2.7476581813393248</c:v>
                </c:pt>
                <c:pt idx="734">
                  <c:v>-2.7591746264247008</c:v>
                </c:pt>
                <c:pt idx="735">
                  <c:v>-2.7706910928491761</c:v>
                </c:pt>
                <c:pt idx="736">
                  <c:v>-2.7822075806123854</c:v>
                </c:pt>
                <c:pt idx="737">
                  <c:v>-2.7937240897139626</c:v>
                </c:pt>
                <c:pt idx="738">
                  <c:v>-2.8052406201535418</c:v>
                </c:pt>
                <c:pt idx="739">
                  <c:v>-2.8167571719307571</c:v>
                </c:pt>
                <c:pt idx="740">
                  <c:v>-2.8282737450452426</c:v>
                </c:pt>
                <c:pt idx="741">
                  <c:v>-2.8397903394966324</c:v>
                </c:pt>
                <c:pt idx="742">
                  <c:v>-2.8513069552845609</c:v>
                </c:pt>
                <c:pt idx="743">
                  <c:v>-2.8628235924086622</c:v>
                </c:pt>
                <c:pt idx="744">
                  <c:v>-2.87434025086857</c:v>
                </c:pt>
                <c:pt idx="745">
                  <c:v>-2.8858569306639188</c:v>
                </c:pt>
                <c:pt idx="746">
                  <c:v>-2.897373631794343</c:v>
                </c:pt>
                <c:pt idx="747">
                  <c:v>-2.9088903542594764</c:v>
                </c:pt>
                <c:pt idx="748">
                  <c:v>-2.9204070980589534</c:v>
                </c:pt>
                <c:pt idx="749">
                  <c:v>-2.9319238631924076</c:v>
                </c:pt>
                <c:pt idx="750">
                  <c:v>-2.9434406496594736</c:v>
                </c:pt>
                <c:pt idx="751">
                  <c:v>-2.9549574574597854</c:v>
                </c:pt>
                <c:pt idx="752">
                  <c:v>-2.9664742865929776</c:v>
                </c:pt>
                <c:pt idx="753">
                  <c:v>-2.9779911370586842</c:v>
                </c:pt>
                <c:pt idx="754">
                  <c:v>-2.9895080088565389</c:v>
                </c:pt>
                <c:pt idx="755">
                  <c:v>-3.0010249019861766</c:v>
                </c:pt>
                <c:pt idx="756">
                  <c:v>-3.0125418164472308</c:v>
                </c:pt>
                <c:pt idx="757">
                  <c:v>-3.0240587522393363</c:v>
                </c:pt>
                <c:pt idx="758">
                  <c:v>-3.035575709362127</c:v>
                </c:pt>
                <c:pt idx="759">
                  <c:v>-3.0470926878152369</c:v>
                </c:pt>
                <c:pt idx="760">
                  <c:v>-3.0586096875983002</c:v>
                </c:pt>
                <c:pt idx="761">
                  <c:v>-3.0701267087109514</c:v>
                </c:pt>
                <c:pt idx="762">
                  <c:v>-3.0816437511528245</c:v>
                </c:pt>
                <c:pt idx="763">
                  <c:v>-3.0931608149235541</c:v>
                </c:pt>
                <c:pt idx="764">
                  <c:v>-3.1046779000227738</c:v>
                </c:pt>
                <c:pt idx="765">
                  <c:v>-3.116195006450118</c:v>
                </c:pt>
                <c:pt idx="766">
                  <c:v>-3.1277121342052214</c:v>
                </c:pt>
                <c:pt idx="767">
                  <c:v>-3.139229283287718</c:v>
                </c:pt>
                <c:pt idx="768">
                  <c:v>-3.1507464536972418</c:v>
                </c:pt>
                <c:pt idx="769">
                  <c:v>-3.162263645433427</c:v>
                </c:pt>
                <c:pt idx="770">
                  <c:v>-3.173780858495908</c:v>
                </c:pt>
                <c:pt idx="771">
                  <c:v>-3.1852980928843189</c:v>
                </c:pt>
                <c:pt idx="772">
                  <c:v>-3.1968153485982942</c:v>
                </c:pt>
                <c:pt idx="773">
                  <c:v>-3.2083326256374676</c:v>
                </c:pt>
                <c:pt idx="774">
                  <c:v>-3.219849924001474</c:v>
                </c:pt>
                <c:pt idx="775">
                  <c:v>-3.2313672436899474</c:v>
                </c:pt>
                <c:pt idx="776">
                  <c:v>-3.2428845847025221</c:v>
                </c:pt>
                <c:pt idx="777">
                  <c:v>-3.2544019470388319</c:v>
                </c:pt>
                <c:pt idx="778">
                  <c:v>-3.2659193306985115</c:v>
                </c:pt>
                <c:pt idx="779">
                  <c:v>-3.2774367356811953</c:v>
                </c:pt>
                <c:pt idx="780">
                  <c:v>-3.288954161986517</c:v>
                </c:pt>
                <c:pt idx="781">
                  <c:v>-3.3004716096141116</c:v>
                </c:pt>
                <c:pt idx="782">
                  <c:v>-3.3119890785636126</c:v>
                </c:pt>
                <c:pt idx="783">
                  <c:v>-3.323506568834655</c:v>
                </c:pt>
                <c:pt idx="784">
                  <c:v>-3.3350240804268725</c:v>
                </c:pt>
                <c:pt idx="785">
                  <c:v>-3.3465416133398995</c:v>
                </c:pt>
                <c:pt idx="786">
                  <c:v>-3.3580591675733706</c:v>
                </c:pt>
                <c:pt idx="787">
                  <c:v>-3.3695767431269199</c:v>
                </c:pt>
                <c:pt idx="788">
                  <c:v>-3.3810943400001818</c:v>
                </c:pt>
                <c:pt idx="789">
                  <c:v>-3.3926119581927905</c:v>
                </c:pt>
                <c:pt idx="790">
                  <c:v>-3.4041295977043804</c:v>
                </c:pt>
                <c:pt idx="791">
                  <c:v>-3.4156472585345856</c:v>
                </c:pt>
                <c:pt idx="792">
                  <c:v>-3.4271649406830402</c:v>
                </c:pt>
                <c:pt idx="793">
                  <c:v>-3.4386826441493792</c:v>
                </c:pt>
                <c:pt idx="794">
                  <c:v>-3.4502003689332361</c:v>
                </c:pt>
                <c:pt idx="795">
                  <c:v>-3.461718115034246</c:v>
                </c:pt>
                <c:pt idx="796">
                  <c:v>-3.4732358824520428</c:v>
                </c:pt>
                <c:pt idx="797">
                  <c:v>-3.4847536711862608</c:v>
                </c:pt>
                <c:pt idx="798">
                  <c:v>-3.4962714812365343</c:v>
                </c:pt>
                <c:pt idx="799">
                  <c:v>-3.5077893126024979</c:v>
                </c:pt>
                <c:pt idx="800">
                  <c:v>-3.5193071652837857</c:v>
                </c:pt>
                <c:pt idx="801">
                  <c:v>-3.5308250392800322</c:v>
                </c:pt>
                <c:pt idx="802">
                  <c:v>-3.5423429345908715</c:v>
                </c:pt>
                <c:pt idx="803">
                  <c:v>-3.553860851215938</c:v>
                </c:pt>
                <c:pt idx="804">
                  <c:v>-3.5653787891548663</c:v>
                </c:pt>
                <c:pt idx="805">
                  <c:v>-3.5768967484072904</c:v>
                </c:pt>
                <c:pt idx="806">
                  <c:v>-3.588414728972845</c:v>
                </c:pt>
                <c:pt idx="807">
                  <c:v>-3.5999327308511644</c:v>
                </c:pt>
                <c:pt idx="808">
                  <c:v>-3.6114507540418828</c:v>
                </c:pt>
                <c:pt idx="809">
                  <c:v>-3.6229687985446346</c:v>
                </c:pt>
                <c:pt idx="810">
                  <c:v>-3.634486864359054</c:v>
                </c:pt>
                <c:pt idx="811">
                  <c:v>-3.6460049514847754</c:v>
                </c:pt>
                <c:pt idx="812">
                  <c:v>-3.6575230599214335</c:v>
                </c:pt>
                <c:pt idx="813">
                  <c:v>-3.6690411896686626</c:v>
                </c:pt>
                <c:pt idx="814">
                  <c:v>-3.6805593407260968</c:v>
                </c:pt>
                <c:pt idx="815">
                  <c:v>-3.6920775130933707</c:v>
                </c:pt>
                <c:pt idx="816">
                  <c:v>-3.7035957067701188</c:v>
                </c:pt>
                <c:pt idx="817">
                  <c:v>-3.7151139217559752</c:v>
                </c:pt>
                <c:pt idx="818">
                  <c:v>-3.7266321580505744</c:v>
                </c:pt>
                <c:pt idx="819">
                  <c:v>-3.7381504156535508</c:v>
                </c:pt>
                <c:pt idx="820">
                  <c:v>-3.749668694564539</c:v>
                </c:pt>
                <c:pt idx="821">
                  <c:v>-3.7611869947831731</c:v>
                </c:pt>
                <c:pt idx="822">
                  <c:v>-3.7727053163090876</c:v>
                </c:pt>
                <c:pt idx="823">
                  <c:v>-3.7842236591419169</c:v>
                </c:pt>
                <c:pt idx="824">
                  <c:v>-3.7957420232812957</c:v>
                </c:pt>
                <c:pt idx="825">
                  <c:v>-3.807260408726858</c:v>
                </c:pt>
                <c:pt idx="826">
                  <c:v>-3.8187788154782383</c:v>
                </c:pt>
                <c:pt idx="827">
                  <c:v>-3.8302972435350711</c:v>
                </c:pt>
                <c:pt idx="828">
                  <c:v>-3.8418156928969909</c:v>
                </c:pt>
                <c:pt idx="829">
                  <c:v>-3.8533341635636322</c:v>
                </c:pt>
                <c:pt idx="830">
                  <c:v>-3.8648526555346292</c:v>
                </c:pt>
                <c:pt idx="831">
                  <c:v>-3.8763711688096167</c:v>
                </c:pt>
                <c:pt idx="832">
                  <c:v>-3.8878897033882289</c:v>
                </c:pt>
                <c:pt idx="833">
                  <c:v>-3.8994082592701003</c:v>
                </c:pt>
                <c:pt idx="834">
                  <c:v>-3.9109268364548648</c:v>
                </c:pt>
                <c:pt idx="835">
                  <c:v>-3.9224454349421576</c:v>
                </c:pt>
                <c:pt idx="836">
                  <c:v>-3.933964054731613</c:v>
                </c:pt>
                <c:pt idx="837">
                  <c:v>-3.9454826958228653</c:v>
                </c:pt>
                <c:pt idx="838">
                  <c:v>-3.9570013582155488</c:v>
                </c:pt>
                <c:pt idx="839">
                  <c:v>-3.9685200419092981</c:v>
                </c:pt>
                <c:pt idx="840">
                  <c:v>-3.9800387469037477</c:v>
                </c:pt>
                <c:pt idx="841">
                  <c:v>-3.9915574731985322</c:v>
                </c:pt>
                <c:pt idx="842">
                  <c:v>-4.003076220793286</c:v>
                </c:pt>
                <c:pt idx="843">
                  <c:v>-4.0145949896876436</c:v>
                </c:pt>
                <c:pt idx="844">
                  <c:v>-4.0261137798812392</c:v>
                </c:pt>
                <c:pt idx="845">
                  <c:v>-4.0376325913737077</c:v>
                </c:pt>
                <c:pt idx="846">
                  <c:v>-4.0491514241646831</c:v>
                </c:pt>
                <c:pt idx="847">
                  <c:v>-4.0606702782538004</c:v>
                </c:pt>
                <c:pt idx="848">
                  <c:v>-4.0721891536406938</c:v>
                </c:pt>
                <c:pt idx="849">
                  <c:v>-4.0837080503249981</c:v>
                </c:pt>
                <c:pt idx="850">
                  <c:v>-4.0952269683063474</c:v>
                </c:pt>
                <c:pt idx="851">
                  <c:v>-4.1067459075843766</c:v>
                </c:pt>
                <c:pt idx="852">
                  <c:v>-4.1182648681587199</c:v>
                </c:pt>
                <c:pt idx="853">
                  <c:v>-4.1297838500290123</c:v>
                </c:pt>
                <c:pt idx="854">
                  <c:v>-4.1413028531948877</c:v>
                </c:pt>
                <c:pt idx="855">
                  <c:v>-4.1528218776559811</c:v>
                </c:pt>
                <c:pt idx="856">
                  <c:v>-4.1643409234119266</c:v>
                </c:pt>
                <c:pt idx="857">
                  <c:v>-4.1758599904623592</c:v>
                </c:pt>
                <c:pt idx="858">
                  <c:v>-4.187379078806913</c:v>
                </c:pt>
                <c:pt idx="859">
                  <c:v>-4.1988981884452219</c:v>
                </c:pt>
                <c:pt idx="860">
                  <c:v>-4.2104173193769219</c:v>
                </c:pt>
                <c:pt idx="861">
                  <c:v>-4.2219364716016461</c:v>
                </c:pt>
                <c:pt idx="862">
                  <c:v>-4.2334556451190304</c:v>
                </c:pt>
                <c:pt idx="863">
                  <c:v>-4.2449748399287088</c:v>
                </c:pt>
                <c:pt idx="864">
                  <c:v>-4.2564940560303155</c:v>
                </c:pt>
                <c:pt idx="865">
                  <c:v>-4.2680132934234853</c:v>
                </c:pt>
                <c:pt idx="866">
                  <c:v>-4.2795325521078524</c:v>
                </c:pt>
                <c:pt idx="867">
                  <c:v>-4.2910518320830517</c:v>
                </c:pt>
                <c:pt idx="868">
                  <c:v>-4.3025711333487182</c:v>
                </c:pt>
                <c:pt idx="869">
                  <c:v>-4.3140904559044859</c:v>
                </c:pt>
                <c:pt idx="870">
                  <c:v>-4.3256097997499898</c:v>
                </c:pt>
                <c:pt idx="871">
                  <c:v>-4.337129164884864</c:v>
                </c:pt>
                <c:pt idx="872">
                  <c:v>-4.3486485513087434</c:v>
                </c:pt>
                <c:pt idx="873">
                  <c:v>-4.3601679590212621</c:v>
                </c:pt>
                <c:pt idx="874">
                  <c:v>-4.371687388022055</c:v>
                </c:pt>
                <c:pt idx="875">
                  <c:v>-4.3832068383107572</c:v>
                </c:pt>
                <c:pt idx="876">
                  <c:v>-4.3947263098870026</c:v>
                </c:pt>
                <c:pt idx="877">
                  <c:v>-4.4062458027504263</c:v>
                </c:pt>
                <c:pt idx="878">
                  <c:v>-4.4177653169006623</c:v>
                </c:pt>
                <c:pt idx="879">
                  <c:v>-4.4292848523373456</c:v>
                </c:pt>
                <c:pt idx="880">
                  <c:v>-4.4408044090601102</c:v>
                </c:pt>
                <c:pt idx="881">
                  <c:v>-4.4523239870685911</c:v>
                </c:pt>
                <c:pt idx="882">
                  <c:v>-4.4638435863624233</c:v>
                </c:pt>
                <c:pt idx="883">
                  <c:v>-4.4753632069412408</c:v>
                </c:pt>
                <c:pt idx="884">
                  <c:v>-4.4868828488046786</c:v>
                </c:pt>
                <c:pt idx="885">
                  <c:v>-4.4984025119523716</c:v>
                </c:pt>
                <c:pt idx="886">
                  <c:v>-4.509922196383954</c:v>
                </c:pt>
                <c:pt idx="887">
                  <c:v>-4.5214419020990606</c:v>
                </c:pt>
                <c:pt idx="888">
                  <c:v>-4.5329616290973256</c:v>
                </c:pt>
                <c:pt idx="889">
                  <c:v>-4.5444813773783839</c:v>
                </c:pt>
                <c:pt idx="890">
                  <c:v>-4.5560011469418704</c:v>
                </c:pt>
                <c:pt idx="891">
                  <c:v>-4.5675209377874193</c:v>
                </c:pt>
                <c:pt idx="892">
                  <c:v>-4.5790407499146655</c:v>
                </c:pt>
                <c:pt idx="893">
                  <c:v>-4.5905605833232439</c:v>
                </c:pt>
                <c:pt idx="894">
                  <c:v>-4.6020804380127887</c:v>
                </c:pt>
                <c:pt idx="895">
                  <c:v>-4.6136003139829347</c:v>
                </c:pt>
                <c:pt idx="896">
                  <c:v>-4.625120211233317</c:v>
                </c:pt>
                <c:pt idx="897">
                  <c:v>-4.6366401297635695</c:v>
                </c:pt>
                <c:pt idx="898">
                  <c:v>-4.6481600695733274</c:v>
                </c:pt>
                <c:pt idx="899">
                  <c:v>-4.6596800306622246</c:v>
                </c:pt>
                <c:pt idx="900">
                  <c:v>-4.671200013029897</c:v>
                </c:pt>
                <c:pt idx="901">
                  <c:v>-4.6827200166759786</c:v>
                </c:pt>
                <c:pt idx="902">
                  <c:v>-4.6942400416001036</c:v>
                </c:pt>
                <c:pt idx="903">
                  <c:v>-4.7057600878019077</c:v>
                </c:pt>
                <c:pt idx="904">
                  <c:v>-4.7172801552810251</c:v>
                </c:pt>
                <c:pt idx="905">
                  <c:v>-4.7288002440370898</c:v>
                </c:pt>
                <c:pt idx="906">
                  <c:v>-4.7403203540697376</c:v>
                </c:pt>
                <c:pt idx="907">
                  <c:v>-4.7518404853786027</c:v>
                </c:pt>
                <c:pt idx="908">
                  <c:v>-4.7633606379633191</c:v>
                </c:pt>
                <c:pt idx="909">
                  <c:v>-4.7748808118235226</c:v>
                </c:pt>
                <c:pt idx="910">
                  <c:v>-4.7864010069588474</c:v>
                </c:pt>
                <c:pt idx="911">
                  <c:v>-4.7979212233689283</c:v>
                </c:pt>
                <c:pt idx="912">
                  <c:v>-4.8094414610534004</c:v>
                </c:pt>
                <c:pt idx="913">
                  <c:v>-4.8209617200118977</c:v>
                </c:pt>
                <c:pt idx="914">
                  <c:v>-4.8324820002440552</c:v>
                </c:pt>
                <c:pt idx="915">
                  <c:v>-4.8440023017495077</c:v>
                </c:pt>
                <c:pt idx="916">
                  <c:v>-4.8555226245278904</c:v>
                </c:pt>
                <c:pt idx="917">
                  <c:v>-4.8670429685788372</c:v>
                </c:pt>
                <c:pt idx="918">
                  <c:v>-4.8785633339019832</c:v>
                </c:pt>
                <c:pt idx="919">
                  <c:v>-4.8900837204969632</c:v>
                </c:pt>
                <c:pt idx="920">
                  <c:v>-4.9016041283634113</c:v>
                </c:pt>
                <c:pt idx="921">
                  <c:v>-4.9131245575009634</c:v>
                </c:pt>
                <c:pt idx="922">
                  <c:v>-4.9246450079092536</c:v>
                </c:pt>
                <c:pt idx="923">
                  <c:v>-4.936165479587916</c:v>
                </c:pt>
                <c:pt idx="924">
                  <c:v>-4.9476859725365863</c:v>
                </c:pt>
                <c:pt idx="925">
                  <c:v>-4.9592064867548986</c:v>
                </c:pt>
                <c:pt idx="926">
                  <c:v>-4.970727022242488</c:v>
                </c:pt>
                <c:pt idx="927">
                  <c:v>-4.9822475789989893</c:v>
                </c:pt>
                <c:pt idx="928">
                  <c:v>-4.9937681570240375</c:v>
                </c:pt>
                <c:pt idx="929">
                  <c:v>-5.0052887563172668</c:v>
                </c:pt>
                <c:pt idx="930">
                  <c:v>-5.0168093768783129</c:v>
                </c:pt>
                <c:pt idx="931">
                  <c:v>-5.0283300187068098</c:v>
                </c:pt>
                <c:pt idx="932">
                  <c:v>-5.0398506818023927</c:v>
                </c:pt>
                <c:pt idx="933">
                  <c:v>-5.0513713661646955</c:v>
                </c:pt>
                <c:pt idx="934">
                  <c:v>-5.0628920717933541</c:v>
                </c:pt>
                <c:pt idx="935">
                  <c:v>-5.0744127986880025</c:v>
                </c:pt>
                <c:pt idx="936">
                  <c:v>-5.0859335468482758</c:v>
                </c:pt>
                <c:pt idx="937">
                  <c:v>-5.0974543162738088</c:v>
                </c:pt>
                <c:pt idx="938">
                  <c:v>-5.1089751069642357</c:v>
                </c:pt>
                <c:pt idx="939">
                  <c:v>-5.1204959189191923</c:v>
                </c:pt>
                <c:pt idx="940">
                  <c:v>-5.1320167521383127</c:v>
                </c:pt>
                <c:pt idx="941">
                  <c:v>-5.1435376066212317</c:v>
                </c:pt>
                <c:pt idx="942">
                  <c:v>-5.1550584823675845</c:v>
                </c:pt>
                <c:pt idx="943">
                  <c:v>-5.1665793793770058</c:v>
                </c:pt>
                <c:pt idx="944">
                  <c:v>-5.1781002976491308</c:v>
                </c:pt>
                <c:pt idx="945">
                  <c:v>-5.1896212371835935</c:v>
                </c:pt>
                <c:pt idx="946">
                  <c:v>-5.2011421979800296</c:v>
                </c:pt>
                <c:pt idx="947">
                  <c:v>-5.2126631800380734</c:v>
                </c:pt>
                <c:pt idx="948">
                  <c:v>-5.2241841833573597</c:v>
                </c:pt>
                <c:pt idx="949">
                  <c:v>-5.2357052079375235</c:v>
                </c:pt>
                <c:pt idx="950">
                  <c:v>-5.2472262537781997</c:v>
                </c:pt>
                <c:pt idx="951">
                  <c:v>-5.2587473208790234</c:v>
                </c:pt>
                <c:pt idx="952">
                  <c:v>-5.2702684092396286</c:v>
                </c:pt>
                <c:pt idx="953">
                  <c:v>-5.2817895188596502</c:v>
                </c:pt>
                <c:pt idx="954">
                  <c:v>-5.2933106497387241</c:v>
                </c:pt>
                <c:pt idx="955">
                  <c:v>-5.3048318018764844</c:v>
                </c:pt>
                <c:pt idx="956">
                  <c:v>-5.316352975272566</c:v>
                </c:pt>
                <c:pt idx="957">
                  <c:v>-5.3278741699266039</c:v>
                </c:pt>
                <c:pt idx="958">
                  <c:v>-5.339395385838233</c:v>
                </c:pt>
                <c:pt idx="959">
                  <c:v>-5.3509166230070884</c:v>
                </c:pt>
                <c:pt idx="960">
                  <c:v>-5.362437881432804</c:v>
                </c:pt>
                <c:pt idx="961">
                  <c:v>-5.3739591611150157</c:v>
                </c:pt>
                <c:pt idx="962">
                  <c:v>-5.3854804620533576</c:v>
                </c:pt>
                <c:pt idx="963">
                  <c:v>-5.3970017842474656</c:v>
                </c:pt>
                <c:pt idx="964">
                  <c:v>-5.4085231276969736</c:v>
                </c:pt>
                <c:pt idx="965">
                  <c:v>-5.4200444924015168</c:v>
                </c:pt>
                <c:pt idx="966">
                  <c:v>-5.4315658783607299</c:v>
                </c:pt>
                <c:pt idx="967">
                  <c:v>-5.443087285574248</c:v>
                </c:pt>
                <c:pt idx="968">
                  <c:v>-5.4546087140417061</c:v>
                </c:pt>
                <c:pt idx="969">
                  <c:v>-5.4661301637627391</c:v>
                </c:pt>
                <c:pt idx="970">
                  <c:v>-5.4776516347369819</c:v>
                </c:pt>
                <c:pt idx="971">
                  <c:v>-5.4891731269640696</c:v>
                </c:pt>
                <c:pt idx="972">
                  <c:v>-5.500694640443637</c:v>
                </c:pt>
                <c:pt idx="973">
                  <c:v>-5.5122161751753183</c:v>
                </c:pt>
                <c:pt idx="974">
                  <c:v>-5.5237377311587492</c:v>
                </c:pt>
                <c:pt idx="975">
                  <c:v>-5.5352593083935639</c:v>
                </c:pt>
                <c:pt idx="976">
                  <c:v>-5.5467809068793983</c:v>
                </c:pt>
                <c:pt idx="977">
                  <c:v>-5.5583025266158872</c:v>
                </c:pt>
                <c:pt idx="978">
                  <c:v>-5.5698241676026647</c:v>
                </c:pt>
                <c:pt idx="979">
                  <c:v>-5.5813458298393668</c:v>
                </c:pt>
                <c:pt idx="980">
                  <c:v>-5.5928675133256274</c:v>
                </c:pt>
                <c:pt idx="981">
                  <c:v>-5.6043892180610824</c:v>
                </c:pt>
                <c:pt idx="982">
                  <c:v>-5.6159109440453658</c:v>
                </c:pt>
                <c:pt idx="983">
                  <c:v>-5.6274326912781127</c:v>
                </c:pt>
                <c:pt idx="984">
                  <c:v>-5.6389544597589589</c:v>
                </c:pt>
                <c:pt idx="985">
                  <c:v>-5.6504762494875385</c:v>
                </c:pt>
                <c:pt idx="986">
                  <c:v>-5.6619980604634872</c:v>
                </c:pt>
                <c:pt idx="987">
                  <c:v>-5.6735198926864392</c:v>
                </c:pt>
                <c:pt idx="988">
                  <c:v>-5.6850417461560294</c:v>
                </c:pt>
                <c:pt idx="989">
                  <c:v>-5.6965636208718937</c:v>
                </c:pt>
                <c:pt idx="990">
                  <c:v>-5.7080855168336662</c:v>
                </c:pt>
                <c:pt idx="991">
                  <c:v>-5.7196074340409826</c:v>
                </c:pt>
                <c:pt idx="992">
                  <c:v>-5.7311293724934771</c:v>
                </c:pt>
                <c:pt idx="993">
                  <c:v>-5.7426513321907855</c:v>
                </c:pt>
                <c:pt idx="994">
                  <c:v>-5.7541733131325419</c:v>
                </c:pt>
                <c:pt idx="995">
                  <c:v>-5.7656953153183821</c:v>
                </c:pt>
                <c:pt idx="996">
                  <c:v>-5.7772173387479411</c:v>
                </c:pt>
                <c:pt idx="997">
                  <c:v>-5.7887393834208529</c:v>
                </c:pt>
                <c:pt idx="998">
                  <c:v>-5.8002614493367535</c:v>
                </c:pt>
                <c:pt idx="999">
                  <c:v>-5.8117835364952777</c:v>
                </c:pt>
                <c:pt idx="1000">
                  <c:v>-5.8233056448960596</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Abaco!$K$43:$K$51</c:f>
              <c:numCache>
                <c:formatCode>General" m/s"</c:formatCode>
                <c:ptCount val="9"/>
                <c:pt idx="0">
                  <c:v>740.86493375900318</c:v>
                </c:pt>
                <c:pt idx="1">
                  <c:v>521.42004811059451</c:v>
                </c:pt>
                <c:pt idx="2">
                  <c:v>354.8075832527806</c:v>
                </c:pt>
                <c:pt idx="3">
                  <c:v>258.83858172142408</c:v>
                </c:pt>
                <c:pt idx="4">
                  <c:v>199.30237166297087</c:v>
                </c:pt>
                <c:pt idx="5">
                  <c:v>159.329447211314</c:v>
                </c:pt>
                <c:pt idx="6">
                  <c:v>130.8022264318702</c:v>
                </c:pt>
                <c:pt idx="7">
                  <c:v>109.47996616196907</c:v>
                </c:pt>
                <c:pt idx="8">
                  <c:v>92.964287080377915</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Abaco!$K$52:$K$60</c:f>
              <c:numCache>
                <c:formatCode>General" m/s"</c:formatCode>
                <c:ptCount val="9"/>
                <c:pt idx="0">
                  <c:v>392.65997719478884</c:v>
                </c:pt>
                <c:pt idx="1">
                  <c:v>360.08632718223583</c:v>
                </c:pt>
                <c:pt idx="2">
                  <c:v>292.40582071622322</c:v>
                </c:pt>
                <c:pt idx="3">
                  <c:v>231.64696170055154</c:v>
                </c:pt>
                <c:pt idx="4">
                  <c:v>185.89808949277182</c:v>
                </c:pt>
                <c:pt idx="5">
                  <c:v>152.05606692453915</c:v>
                </c:pt>
                <c:pt idx="6">
                  <c:v>126.55989150558055</c:v>
                </c:pt>
                <c:pt idx="7">
                  <c:v>106.8661508796953</c:v>
                </c:pt>
                <c:pt idx="8">
                  <c:v>91.284446204981833</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Abaco!$K$61:$K$69</c:f>
              <c:numCache>
                <c:formatCode>General" m/s"</c:formatCode>
                <c:ptCount val="9"/>
                <c:pt idx="0">
                  <c:v>261.85202942233775</c:v>
                </c:pt>
                <c:pt idx="1">
                  <c:v>254.20326946535906</c:v>
                </c:pt>
                <c:pt idx="2">
                  <c:v>230.54452890740345</c:v>
                </c:pt>
                <c:pt idx="3">
                  <c:v>198.20134948373152</c:v>
                </c:pt>
                <c:pt idx="4">
                  <c:v>167.37023429515901</c:v>
                </c:pt>
                <c:pt idx="5">
                  <c:v>141.29920115697058</c:v>
                </c:pt>
                <c:pt idx="6">
                  <c:v>120.01801769917212</c:v>
                </c:pt>
                <c:pt idx="7">
                  <c:v>102.72417147202685</c:v>
                </c:pt>
                <c:pt idx="8">
                  <c:v>88.57256794988794</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Abaco!$L$43:$L$51</c:f>
              <c:numCache>
                <c:formatCode>General" m"</c:formatCode>
                <c:ptCount val="9"/>
                <c:pt idx="0">
                  <c:v>3379.1781597853906</c:v>
                </c:pt>
                <c:pt idx="1">
                  <c:v>4192.002016200182</c:v>
                </c:pt>
                <c:pt idx="2">
                  <c:v>3679.2109005809489</c:v>
                </c:pt>
                <c:pt idx="3">
                  <c:v>2790.5292470782315</c:v>
                </c:pt>
                <c:pt idx="4">
                  <c:v>2008.2697768426979</c:v>
                </c:pt>
                <c:pt idx="5">
                  <c:v>1440.3834982264166</c:v>
                </c:pt>
                <c:pt idx="6">
                  <c:v>1050.3609879892801</c:v>
                </c:pt>
                <c:pt idx="7">
                  <c:v>782.87519895818343</c:v>
                </c:pt>
                <c:pt idx="8">
                  <c:v>596.04914781820321</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Abaco!$L$52:$L$60</c:f>
              <c:numCache>
                <c:formatCode>General" m"</c:formatCode>
                <c:ptCount val="9"/>
                <c:pt idx="0">
                  <c:v>1589.3078739606158</c:v>
                </c:pt>
                <c:pt idx="1">
                  <c:v>1874.535692838306</c:v>
                </c:pt>
                <c:pt idx="2">
                  <c:v>1864.6631755881444</c:v>
                </c:pt>
                <c:pt idx="3">
                  <c:v>1673.5558715681941</c:v>
                </c:pt>
                <c:pt idx="4">
                  <c:v>1403.6952019170908</c:v>
                </c:pt>
                <c:pt idx="5">
                  <c:v>1130.5996889716484</c:v>
                </c:pt>
                <c:pt idx="6">
                  <c:v>893.05919755088621</c:v>
                </c:pt>
                <c:pt idx="7">
                  <c:v>701.74315561561252</c:v>
                </c:pt>
                <c:pt idx="8">
                  <c:v>553.07213535319522</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Abaco!$L$61:$L$69</c:f>
              <c:numCache>
                <c:formatCode>General" m"</c:formatCode>
                <c:ptCount val="9"/>
                <c:pt idx="0">
                  <c:v>1019.7120448676098</c:v>
                </c:pt>
                <c:pt idx="1">
                  <c:v>1147.7144689100701</c:v>
                </c:pt>
                <c:pt idx="2">
                  <c:v>1166.2016369115277</c:v>
                </c:pt>
                <c:pt idx="3">
                  <c:v>1108.9209169826454</c:v>
                </c:pt>
                <c:pt idx="4">
                  <c:v>1000.9148251261101</c:v>
                </c:pt>
                <c:pt idx="5">
                  <c:v>868.07428775099925</c:v>
                </c:pt>
                <c:pt idx="6">
                  <c:v>731.76789250505374</c:v>
                </c:pt>
                <c:pt idx="7">
                  <c:v>605.82910370724801</c:v>
                </c:pt>
                <c:pt idx="8">
                  <c:v>496.7607438543746</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Abaco!$M$43:$M$51</c:f>
              <c:numCache>
                <c:formatCode>General" s"</c:formatCode>
                <c:ptCount val="9"/>
                <c:pt idx="0">
                  <c:v>15.620425339981127</c:v>
                </c:pt>
                <c:pt idx="1">
                  <c:v>24.164900533627407</c:v>
                </c:pt>
                <c:pt idx="2">
                  <c:v>25.688246505486525</c:v>
                </c:pt>
                <c:pt idx="3">
                  <c:v>24.016711953479096</c:v>
                </c:pt>
                <c:pt idx="4">
                  <c:v>21.300749255185902</c:v>
                </c:pt>
                <c:pt idx="5">
                  <c:v>18.624097599527929</c:v>
                </c:pt>
                <c:pt idx="6">
                  <c:v>16.32756942554262</c:v>
                </c:pt>
                <c:pt idx="7">
                  <c:v>14.438455057636704</c:v>
                </c:pt>
                <c:pt idx="8">
                  <c:v>12.895459258922834</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Abaco!$M$52:$M$60</c:f>
              <c:numCache>
                <c:formatCode>General" s"</c:formatCode>
                <c:ptCount val="9"/>
                <c:pt idx="0">
                  <c:v>9.8459158660194355</c:v>
                </c:pt>
                <c:pt idx="1">
                  <c:v>14.861314422632271</c:v>
                </c:pt>
                <c:pt idx="2">
                  <c:v>17.015175536098827</c:v>
                </c:pt>
                <c:pt idx="3">
                  <c:v>17.582707803161693</c:v>
                </c:pt>
                <c:pt idx="4">
                  <c:v>17.115198728578733</c:v>
                </c:pt>
                <c:pt idx="5">
                  <c:v>16.07229132780801</c:v>
                </c:pt>
                <c:pt idx="6">
                  <c:v>14.804426497230468</c:v>
                </c:pt>
                <c:pt idx="7">
                  <c:v>13.525878585666042</c:v>
                </c:pt>
                <c:pt idx="8">
                  <c:v>12.339907273432436</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1.6850000000000001</c:v>
                </c:pt>
                <c:pt idx="1">
                  <c:v>3.5362499999999999</c:v>
                </c:pt>
                <c:pt idx="2">
                  <c:v>5.3875000000000002</c:v>
                </c:pt>
                <c:pt idx="3">
                  <c:v>7.2387499999999996</c:v>
                </c:pt>
                <c:pt idx="4">
                  <c:v>9.09</c:v>
                </c:pt>
                <c:pt idx="5">
                  <c:v>10.94125</c:v>
                </c:pt>
                <c:pt idx="6">
                  <c:v>12.7925</c:v>
                </c:pt>
                <c:pt idx="7">
                  <c:v>14.643750000000001</c:v>
                </c:pt>
                <c:pt idx="8">
                  <c:v>16.495000000000001</c:v>
                </c:pt>
              </c:numCache>
            </c:numRef>
          </c:xVal>
          <c:yVal>
            <c:numRef>
              <c:f>Abaco!$M$61:$M$69</c:f>
              <c:numCache>
                <c:formatCode>General" s"</c:formatCode>
                <c:ptCount val="9"/>
                <c:pt idx="0">
                  <c:v>7.7607009096182313</c:v>
                </c:pt>
                <c:pt idx="1">
                  <c:v>11.17170110352118</c:v>
                </c:pt>
                <c:pt idx="2">
                  <c:v>12.917033515377138</c:v>
                </c:pt>
                <c:pt idx="3">
                  <c:v>13.787032521886886</c:v>
                </c:pt>
                <c:pt idx="4">
                  <c:v>14.003097301754412</c:v>
                </c:pt>
                <c:pt idx="5">
                  <c:v>13.738551856278514</c:v>
                </c:pt>
                <c:pt idx="6">
                  <c:v>13.158475458919099</c:v>
                </c:pt>
                <c:pt idx="7">
                  <c:v>12.407256832250335</c:v>
                </c:pt>
                <c:pt idx="8">
                  <c:v>11.593482450931685</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405"/>
</file>

<file path=xl/ctrlProps/ctrlProp3.xml><?xml version="1.0" encoding="utf-8"?>
<formControlPr xmlns="http://schemas.microsoft.com/office/spreadsheetml/2009/9/main" objectType="Spin" dx="15" fmlaLink="$C$13" inc="50" max="30000" noThreeD="1" page="10" val="1061"/>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9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052"/>
</file>

<file path=xl/ctrlProps/ctrlProp12.xml><?xml version="1.0" encoding="utf-8"?>
<formControlPr xmlns="http://schemas.microsoft.com/office/spreadsheetml/2009/9/main" objectType="Spin" dx="15" fmlaLink="$C$12" inc="100" max="30000" noThreeD="1" page="10" val="7405"/>
</file>

<file path=xl/ctrlProps/ctrlProp13.xml><?xml version="1.0" encoding="utf-8"?>
<formControlPr xmlns="http://schemas.microsoft.com/office/spreadsheetml/2009/9/main" objectType="Spin" dx="15" fmlaLink="$C$12" inc="100" max="30000" noThreeD="1" page="10" val="7405"/>
</file>

<file path=xl/ctrlProps/ctrlProp14.xml><?xml version="1.0" encoding="utf-8"?>
<formControlPr xmlns="http://schemas.microsoft.com/office/spreadsheetml/2009/9/main" objectType="Spin" dx="15" fmlaLink="Stabilito!C12" inc="100" max="30000" noThreeD="1" page="10" val="7405"/>
</file>

<file path=xl/ctrlProps/ctrlProp15.xml><?xml version="1.0" encoding="utf-8"?>
<formControlPr xmlns="http://schemas.microsoft.com/office/spreadsheetml/2009/9/main" objectType="Spin" dx="15" fmlaLink="$B$44" inc="50" max="30000" noThreeD="1" page="10" val="32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405"/>
</file>

<file path=xl/ctrlProps/ctrlProp20.xml><?xml version="1.0" encoding="utf-8"?>
<formControlPr xmlns="http://schemas.microsoft.com/office/spreadsheetml/2009/9/main" objectType="Spin" dx="15" fmlaLink="Stabilito!C12" inc="100" max="30000" noThreeD="1" page="10" val="7405"/>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59650" y="186134"/>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Beta\beta_actif.xlsx" TargetMode="External"/><Relationship Id="rId1" Type="http://schemas.openxmlformats.org/officeDocument/2006/relationships/externalLinkPath" Target="/Users/alexi/Documents/scolaire/IPSA/AeroIpsa/SP-02/STABTRAJ/pro24_4_4_new/Beta/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 val="beta_actif"/>
    </sheetNames>
    <definedNames>
      <definedName name="D_ref" refersTo="='Stabilito'!$C$15"/>
      <definedName name="Long_tot" refersTo="='Stabilito'!$C$14"/>
      <definedName name="X_ail" refersTo="='Stabilito'!$C$34"/>
    </definedNames>
    <sheetDataSet>
      <sheetData sheetId="0">
        <row r="14">
          <cell r="C14">
            <v>992</v>
          </cell>
        </row>
        <row r="15">
          <cell r="C15">
            <v>84</v>
          </cell>
        </row>
        <row r="34">
          <cell r="C34">
            <v>932</v>
          </cell>
        </row>
      </sheetData>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topLeftCell="A16" zoomScale="160" zoomScaleNormal="160" zoomScaleSheetLayoutView="100" workbookViewId="0">
      <selection activeCell="C16" sqref="C16"/>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571</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60</v>
      </c>
      <c r="N6" s="565"/>
      <c r="O6" s="550">
        <v>50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f>D_og</f>
        <v>84</v>
      </c>
      <c r="N7" s="565"/>
      <c r="O7" s="550">
        <v>104</v>
      </c>
      <c r="P7" s="550"/>
      <c r="Q7" s="29"/>
    </row>
    <row r="8" spans="1:20" ht="12.75" customHeight="1" thickTop="1" x14ac:dyDescent="0.2">
      <c r="A8" s="25"/>
      <c r="B8" s="138" t="str">
        <f>IF(Lang="Français","Nom",IF(Lang="English","Name",""))</f>
        <v>Nom</v>
      </c>
      <c r="C8" s="594" t="s">
        <v>572</v>
      </c>
      <c r="D8" s="594"/>
      <c r="E8" s="90"/>
      <c r="K8" s="33"/>
      <c r="L8" s="139" t="str">
        <f>IF(Lang="Français","Diamètre     'D2'",IF(Lang="English","Diameter 'D2'",""))</f>
        <v>Diamètre     'D2'</v>
      </c>
      <c r="M8" s="564">
        <v>104</v>
      </c>
      <c r="N8" s="565"/>
      <c r="O8" s="550">
        <v>84</v>
      </c>
      <c r="P8" s="550"/>
      <c r="Q8" s="29"/>
    </row>
    <row r="9" spans="1:20" ht="12.75" customHeight="1" x14ac:dyDescent="0.2">
      <c r="A9" s="25"/>
      <c r="B9" s="138" t="s">
        <v>4</v>
      </c>
      <c r="C9" s="595" t="s">
        <v>569</v>
      </c>
      <c r="D9" s="595"/>
      <c r="E9" s="90"/>
      <c r="K9" s="33"/>
      <c r="L9" s="139" t="str">
        <f>IF(Lang="Français","Implantation 'x'",IF(Lang="English","Basement 'x'",""))</f>
        <v>Implantation 'x'</v>
      </c>
      <c r="M9" s="564">
        <v>932</v>
      </c>
      <c r="N9" s="565"/>
      <c r="O9" s="550">
        <f>Long_tot-l_r</f>
        <v>2002</v>
      </c>
      <c r="P9" s="550"/>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73" t="s">
        <v>568</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7405</v>
      </c>
      <c r="D12" s="34" t="s">
        <v>423</v>
      </c>
      <c r="L12" s="108" t="str">
        <f>IF(Lang="Français","Masse propu",IF(Lang="English","Motor Mass",""))</f>
        <v>Masse propu</v>
      </c>
      <c r="M12" s="109">
        <f ca="1">MpropuPlein</f>
        <v>1.6850000000000001</v>
      </c>
      <c r="N12" s="548">
        <f ca="1">MpropuVide</f>
        <v>0.65200000000000002</v>
      </c>
      <c r="O12" s="549"/>
      <c r="P12" s="110" t="s">
        <v>14</v>
      </c>
      <c r="Q12" s="29"/>
      <c r="S12" s="386" t="str">
        <f>IF(Lang="Français","Haut",IF(Lang="English","Top",""))</f>
        <v>Haut</v>
      </c>
      <c r="T12" s="387">
        <f ca="1">XpropuRef-Long_propu</f>
        <v>1564</v>
      </c>
    </row>
    <row r="13" spans="1:20" ht="12.75" customHeight="1" x14ac:dyDescent="0.2">
      <c r="A13" s="25"/>
      <c r="B13" s="139" t="str">
        <f>IF(Lang="Français","Centre de Masse",IF(Lang="English","Center of Mass",""))</f>
        <v>Centre de Masse</v>
      </c>
      <c r="C13" s="35">
        <v>1061</v>
      </c>
      <c r="D13" s="34" t="s">
        <v>423</v>
      </c>
      <c r="L13" s="108" t="str">
        <f>IF(Lang="Français","CdM propu",IF(Lang="English","Motor CoM",""))</f>
        <v>CdM propu</v>
      </c>
      <c r="M13" s="111">
        <f ca="1">XpropuPlein</f>
        <v>250</v>
      </c>
      <c r="N13" s="546">
        <f ca="1">XpropuVide</f>
        <v>240</v>
      </c>
      <c r="O13" s="54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64">
        <v>2052</v>
      </c>
      <c r="D14" s="565"/>
      <c r="L14" s="108" t="str">
        <f>IF(Lang="Français","Masse fusée",IF(Lang="English","Rocket Mass",""))</f>
        <v>Masse fusée</v>
      </c>
      <c r="M14" s="112">
        <f ca="1">MasseSans+MpropuPlein</f>
        <v>9.09</v>
      </c>
      <c r="N14" s="577">
        <f ca="1">MasseSans+MpropuVide</f>
        <v>8.0570000000000004</v>
      </c>
      <c r="O14" s="578"/>
      <c r="P14" s="109">
        <f>IF(OR(D12="sans propu",D12="without motor"),C12/1000,IF(OR(D12="avec propu vide",D12="with empty motor"),C12/1000-MpropuVide,IF(OR(D12="avec propu plein",D12="with loaded motor"),C12/1000-MpropuPlein,"Erreur")))</f>
        <v>7.4050000000000002</v>
      </c>
      <c r="Q14" s="29"/>
      <c r="S14" s="386" t="str">
        <f>IF(Lang="Français","Bas",IF(Lang="English","Base",""))</f>
        <v>Bas</v>
      </c>
      <c r="T14" s="387">
        <f>XpropuRef</f>
        <v>2052</v>
      </c>
    </row>
    <row r="15" spans="1:20" ht="12.75" customHeight="1" x14ac:dyDescent="0.2">
      <c r="A15" s="25"/>
      <c r="B15" s="139" t="str">
        <f>IF(Lang="Français","Diamètre Réf.",IF(Lang="English","Ref. Diameter",""))</f>
        <v>Diamètre Réf.</v>
      </c>
      <c r="C15" s="564" cm="1">
        <f t="array" ref="C15">84*0 + 104*1 + 0*([1]!Long_tot*[1]!D_ref+(Long_tot-[1]!Long_tot)*D_ail)/Long_tot</f>
        <v>104</v>
      </c>
      <c r="D15" s="565"/>
      <c r="L15" s="175" t="str">
        <f>IF(Lang="Français","CdM fusée",IF(Lang="English","Rocket CoM",""))</f>
        <v>CdM fusée</v>
      </c>
      <c r="M15" s="176">
        <f ca="1">(XcgSans*MasseSans+(XpropuRef-Long_propu+XpropuPlein)*MpropuPlein)/MassePlein</f>
        <v>1200.5825082508252</v>
      </c>
      <c r="N15" s="579">
        <f ca="1">(XcgSans*MasseSans+(XpropuRef-Long_propu+XpropuVide)*MpropuVide)/MasseVide</f>
        <v>1121.1261015266227</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1061</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1792</v>
      </c>
    </row>
    <row r="18" spans="1:22" ht="12.75" customHeight="1" thickTop="1" x14ac:dyDescent="0.2">
      <c r="A18" s="25"/>
      <c r="B18" s="139" t="s">
        <v>54</v>
      </c>
      <c r="C18" s="587" t="s">
        <v>549</v>
      </c>
      <c r="D18" s="588"/>
      <c r="K18" s="37"/>
      <c r="L18" s="108" t="str">
        <f>IF(Lang="Français","Coiffe",IF(Lang="English","Nose Cone",""))</f>
        <v>Coiffe</v>
      </c>
      <c r="M18" s="553">
        <f>IF(LEFT(Forme_ogive,5)="Parab",1/2*Long_ogive,IF(LEFT(Forme_ogive,4)="Ogiv",7/15*Long_ogive,IF(LEFT(Forme_ogive,3)="Con",2/3*Long_ogive)))</f>
        <v>168</v>
      </c>
      <c r="N18" s="554"/>
      <c r="O18" s="560">
        <f>2*POWER(D_og/D_ref, 2)</f>
        <v>1.304733727810651</v>
      </c>
      <c r="P18" s="560"/>
      <c r="Q18" s="29"/>
      <c r="S18" s="386" t="str">
        <f>IF(Lang="Français","Emplanture","Root edge")</f>
        <v>Emplanture</v>
      </c>
      <c r="T18" s="387">
        <f>m_ail</f>
        <v>210</v>
      </c>
    </row>
    <row r="19" spans="1:22" ht="12.75" customHeight="1" x14ac:dyDescent="0.2">
      <c r="A19" s="25"/>
      <c r="B19" s="139" t="str">
        <f>IF(Lang="Français","Position du bas",IF(Lang="English","Basement",""))</f>
        <v>Position du bas</v>
      </c>
      <c r="C19" s="550">
        <v>2052</v>
      </c>
      <c r="D19" s="550"/>
      <c r="L19" s="108" t="str">
        <f>IF(Lang="Français","Ailerons",IF(Lang="English","Fins",""))</f>
        <v>Ailerons</v>
      </c>
      <c r="M19" s="553">
        <f>(XCpa*Cnail-0.5*XCpi*Cni)/Cnai</f>
        <v>1918.8455138151919</v>
      </c>
      <c r="N19" s="554"/>
      <c r="O19" s="589">
        <f>Cnail-Cni/2</f>
        <v>10.782593528832617</v>
      </c>
      <c r="P19" s="590"/>
      <c r="Q19" s="29"/>
      <c r="S19" s="386" t="str">
        <f>IF(Lang="Français","Bas","Base")</f>
        <v>Bas</v>
      </c>
      <c r="T19" s="387">
        <f>X_ail</f>
        <v>2002</v>
      </c>
    </row>
    <row r="20" spans="1:22"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1911.4827586206895</v>
      </c>
      <c r="N20" s="554"/>
      <c r="O20" s="560">
        <f>4*Q_ail*POWER((E_ail/D_ref),2)*(1+D_ail/(2*E_ail+D_ail))/(1+SQRT(1+POWER(2*f_ail/(m_ail+n_ail),2)))</f>
        <v>14.799721378347794</v>
      </c>
      <c r="P20" s="560"/>
      <c r="Q20" s="29"/>
    </row>
    <row r="21" spans="1:22"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847.4</v>
      </c>
      <c r="N21" s="554"/>
      <c r="O21" s="560">
        <f>IF(LEFT(Type_masquage,1)="M",0, 4*Q_can*POWER((E_can/D_ref),2)*(1+D_can/(2*E_can+D_can))/(1+SQRT(1+POWER(2*f_can/(m_can+n_can),2))))</f>
        <v>8.6036299092177231</v>
      </c>
      <c r="P21" s="560"/>
      <c r="Q21" s="29"/>
    </row>
    <row r="22" spans="1:22" ht="12.75" customHeight="1" thickTop="1" x14ac:dyDescent="0.2">
      <c r="A22" s="25"/>
      <c r="B22" s="139" t="str">
        <f>IF(Lang="Français","Forme",IF(Lang="English","Shape",""))</f>
        <v>Forme</v>
      </c>
      <c r="C22" s="566" t="s">
        <v>570</v>
      </c>
      <c r="D22" s="567"/>
      <c r="L22" s="108" t="str">
        <f>IF(Lang="Français","Partie masquée",IF(Lang="English","Interation zone",""))</f>
        <v>Partie masquée</v>
      </c>
      <c r="M22" s="570">
        <f>IF(LEFT(Type_masquage,1)="B", X_int-m_int+p_int*(m_int+2*n_int)/(3*(m_int+n_int))+(m_int+n_int-m_int*n_int/(m_int+n_int))/6, 0 )</f>
        <v>1891.71998295394</v>
      </c>
      <c r="N22" s="570"/>
      <c r="O22" s="589">
        <f>IF(LEFT(Type_masquage,1)="B", 4*Q_int*POWER((E_int/D_ref),2)*(1+D_int/(2*E_int+D_int))/(1+SQRT(1+POWER(2*f_int/(m_int+n_int),2))), 0 )</f>
        <v>8.0342556990303535</v>
      </c>
      <c r="P22" s="590"/>
      <c r="Q22" s="29"/>
    </row>
    <row r="23" spans="1:22" ht="12.75" customHeight="1" x14ac:dyDescent="0.2">
      <c r="A23" s="25"/>
      <c r="B23" s="139" t="str">
        <f>IF(Lang="Français","Hauteur",IF(Lang="English","Heigth",""))</f>
        <v>Hauteur</v>
      </c>
      <c r="C23" s="564">
        <v>252</v>
      </c>
      <c r="D23" s="565"/>
      <c r="L23" s="108" t="s">
        <v>156</v>
      </c>
      <c r="M23" s="553">
        <f>IF(OR(RIGHT(Nb_diam,1)=",",D2j=0),0, X_j+l_j/3*(1+1/(1+D1j/D2j)) )</f>
        <v>963.063829787234</v>
      </c>
      <c r="N23" s="554"/>
      <c r="O23" s="560">
        <f>IF(OR(RIGHT(Nb_diam,1)=",",D2j=0),0,2*(POWER(D2j/D_ref,2)-POWER(D1j/D_ref,2)))</f>
        <v>0.695266272189349</v>
      </c>
      <c r="P23" s="560"/>
      <c r="Q23" s="29"/>
    </row>
    <row r="24" spans="1:22" ht="12.75" customHeight="1" thickBot="1" x14ac:dyDescent="0.25">
      <c r="A24" s="25"/>
      <c r="B24" s="139" t="str">
        <f>IF(Lang="Français","Diamètre",IF(Lang="English","Diameter",""))</f>
        <v>Diamètre</v>
      </c>
      <c r="C24" s="564">
        <v>84</v>
      </c>
      <c r="D24" s="565"/>
      <c r="L24" s="108" t="s">
        <v>157</v>
      </c>
      <c r="M24" s="553">
        <f>IF( OR(RIGHT(Nb_diam,1)=",",D2r=0), 0, X_r+l_r/3*(1+1/(1+D1r/D2r)) )</f>
        <v>2026.113475177305</v>
      </c>
      <c r="N24" s="554"/>
      <c r="O24" s="560">
        <f>IF( OR(RIGHT(Nb_diam,1)=",",D2r=0), 0, 2*(POWER(D2r/D_ref,2)-POWER(D1r/D_ref,2)) )</f>
        <v>-0.695266272189349</v>
      </c>
      <c r="P24" s="560"/>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46015</v>
      </c>
      <c r="G26" s="137" t="s">
        <v>62</v>
      </c>
      <c r="H26" s="584" t="str">
        <f>IF(Lang="Français","Résultats",IF(Lang="English","Results",""))</f>
        <v>Résultats</v>
      </c>
      <c r="I26" s="584"/>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561" t="s">
        <v>425</v>
      </c>
      <c r="D27" s="562"/>
      <c r="E27" s="146">
        <f>m_ail</f>
        <v>210</v>
      </c>
      <c r="F27" s="105" t="s">
        <v>64</v>
      </c>
      <c r="G27" s="104">
        <f>IF(RIGHT(Type_fusee,1)=".",10, IF(OR(LEFT(Type_fusee,1)="R",LEFT(Type_fusee,1)=",",LEFT(Type_fusee,4)="Mini"),10, IF(LEFT(Type_fusee,5)="Micro",10, IF(RIGHT(Type_fusee,1)=" ",1))))</f>
        <v>10</v>
      </c>
      <c r="H27" s="551">
        <f>Long_tot/D_ref</f>
        <v>19.73076923076923</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124.82758620689656</v>
      </c>
      <c r="F28" s="105" t="str">
        <f>IF(Lang="Français","Portance","Lift")</f>
        <v>Portance</v>
      </c>
      <c r="G28" s="104">
        <f>IF(RIGHT(Type_fusee,1)=".",15,IF(OR(LEFT(Type_fusee,1)="R",LEFT(Type_fusee,1)=",",LEFT(Type_fusee,4)="Mini"),15, IF(LEFT(Type_fusee,5)="Micro",15, IF(RIGHT(Type_fusee,1)=" ",15))))</f>
        <v>15</v>
      </c>
      <c r="H28" s="508">
        <f>Cnai+Cnc+Cno+Cnj+Cnr</f>
        <v>20.69095716586099</v>
      </c>
      <c r="I28" s="508">
        <f>Cnail+Cnc+Cno+Cnj+Cnr</f>
        <v>24.708085015376167</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124.48275862068965</v>
      </c>
      <c r="F29" s="515" t="str">
        <f>IF(Lang="Français","MargeStat.","StatMargin")</f>
        <v>MargeStat.</v>
      </c>
      <c r="G29" s="510">
        <f>IF(RIGHT(Type_fusee,1)=".",2, IF(OR(LEFT(Type_fusee,1)="R",LEFT(Type_fusee,1)=",",LEFT(Type_fusee,4)="Mini"),1.5, IF(LEFT(Type_fusee,5)="Micro",1, IF(RIGHT(Type_fusee,1)=" ",1))))</f>
        <v>2</v>
      </c>
      <c r="H29" s="97">
        <f ca="1">(XCp-XcgPlein)/D_ref</f>
        <v>1.2174301342378442</v>
      </c>
      <c r="I29" s="98">
        <f ca="1">(XCp0-XcgVide)/D_ref</f>
        <v>2.8639574004769068</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Abaisser les ailerons ou rehausser le CdM !</v>
      </c>
      <c r="U29" s="24" t="s">
        <v>573</v>
      </c>
    </row>
    <row r="30" spans="1:22" ht="12.75" customHeight="1" x14ac:dyDescent="0.2">
      <c r="A30" s="25"/>
      <c r="B30" s="524" t="str">
        <f>IF(Lang="Français"," Flèche          'p'"," Offset         'p'")</f>
        <v xml:space="preserve"> Flèche          'p'</v>
      </c>
      <c r="C30" s="35">
        <v>190</v>
      </c>
      <c r="D30" s="35">
        <v>120</v>
      </c>
      <c r="E30" s="146">
        <f>IF(D_can/2+E_can&lt;=D_ail/2,0, IF(D_can/2+E_can&gt;=D_ail/2+E_ail,E_ail,  D_can/2+E_can - D_ail/2  ) )</f>
        <v>95</v>
      </c>
      <c r="F30" s="516" t="str">
        <f>IF(Lang="Français","Couple","Torque")</f>
        <v>Couple</v>
      </c>
      <c r="G30" s="511">
        <f>IF(RIGHT(Type_fusee,1)=".",40, IF(OR(LEFT(Type_fusee,1)="R",LEFT(Type_fusee,1)=",",LEFT(Type_fusee,4)="Mini"),30, IF(LEFT(Type_fusee,5)="Micro",15, IF(RIGHT(Type_fusee,1)=" ",15))))</f>
        <v>40</v>
      </c>
      <c r="H30" s="99">
        <f ca="1">MS_min*Cn</f>
        <v>25.189794759943631</v>
      </c>
      <c r="I30" s="96">
        <f ca="1">MS_max*Cn0</f>
        <v>70.76290293139914</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574</v>
      </c>
      <c r="V30" s="24" t="s">
        <v>575</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(Cnai*XCpai+Cnc*XCpc+Cnj*XCpj+Cnr*XCpr+Cno*XCpo)/(Cnai+Cnc+Cnr+Cnj+Cno)</f>
        <v>1327.195242211561</v>
      </c>
      <c r="I31" s="509">
        <f>(Cnail*XCpa+Cnc*XCpc+Cnj*XCpj+Cnr*XCpr+Cno*XCpo)/(Cnail+Cnc+Cnr+Cnj+Cno)</f>
        <v>1418.9776711762211</v>
      </c>
      <c r="J31" s="102"/>
      <c r="K31" s="32"/>
      <c r="Q31" s="29"/>
      <c r="R31" s="38"/>
      <c r="S31" s="388"/>
      <c r="U31" s="24">
        <v>2.1800000000000002</v>
      </c>
      <c r="V31" s="24">
        <v>24.960999999999999</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6.170211206663538</v>
      </c>
      <c r="I32" s="101">
        <f ca="1">(XCp-XcgVide)/Long_tot*100</f>
        <v>10.042355783866386</v>
      </c>
      <c r="J32" s="102"/>
      <c r="K32" s="32"/>
      <c r="Q32" s="29"/>
      <c r="R32" s="38"/>
      <c r="U32" s="24">
        <v>2.95</v>
      </c>
      <c r="V32" s="24">
        <v>24.960999999999999</v>
      </c>
    </row>
    <row r="33" spans="1:23" ht="12.75" customHeight="1" x14ac:dyDescent="0.2">
      <c r="A33" s="25"/>
      <c r="B33" s="524" t="str">
        <f>IF(Lang="Français"," Nombre            ",IF(Lang="English"," Number of fins",""))</f>
        <v xml:space="preserve"> Nombre            </v>
      </c>
      <c r="C33" s="36">
        <v>4</v>
      </c>
      <c r="D33" s="36">
        <v>4</v>
      </c>
      <c r="E33" s="146">
        <f>X_ail</f>
        <v>2002</v>
      </c>
      <c r="G33" s="24"/>
      <c r="H33" s="540" t="str">
        <f ca="1">IF(AND(CritCnmin&lt;Cn,Cn0&lt;CritCnmax,CritMsmin&lt;MS_min,MS_max&lt;CritMsmax,CritMsCnmin&lt;MS_Cn_min,MS_Cn_max&lt;CritMsCnmax),"STABLE",IF(OR(Cn&lt;CritCnmin,MS_min&lt;CritMsmin,MS_Cn_min&lt;CritMsCnmin),"INSTABLE",IF(Lang="Français","SURSTABLE","OVERSTABLE")))</f>
        <v>INSTABLE</v>
      </c>
      <c r="I33" s="541"/>
      <c r="J33" s="31"/>
      <c r="K33" s="32"/>
      <c r="Q33" s="29"/>
      <c r="R33" s="38"/>
    </row>
    <row r="34" spans="1:23" ht="12.75" customHeight="1" x14ac:dyDescent="0.2">
      <c r="A34" s="25"/>
      <c r="B34" s="524" t="str">
        <f>IF(Lang="Français"," Position du bas",IF(Lang="English"," Basement",""))</f>
        <v xml:space="preserve"> Position du bas</v>
      </c>
      <c r="C34" s="35">
        <f>X_r</f>
        <v>2002</v>
      </c>
      <c r="D34" s="35" cm="1">
        <f t="array" ref="D34">[1]!X_ail</f>
        <v>932</v>
      </c>
      <c r="E34" s="146">
        <f>D_ail</f>
        <v>104</v>
      </c>
      <c r="G34" s="24"/>
      <c r="H34" s="542"/>
      <c r="I34" s="543"/>
      <c r="K34" s="32"/>
      <c r="Q34" s="29"/>
      <c r="R34" s="38"/>
    </row>
    <row r="35" spans="1:23" ht="12.75" customHeight="1" x14ac:dyDescent="0.2">
      <c r="A35" s="25"/>
      <c r="B35" s="524" t="str">
        <f>IF(Lang="Français"," Diamètre         ",IF(Lang="English"," Diameter at Fins",""))</f>
        <v xml:space="preserve"> Diamètre         </v>
      </c>
      <c r="C35" s="35">
        <f>D2j</f>
        <v>104</v>
      </c>
      <c r="D35" s="35">
        <f>D1j</f>
        <v>84</v>
      </c>
      <c r="E35" s="146">
        <f>SQRT(POWER(p_int+n_int/2-m_int/2,2)+POWER(E_int,2))</f>
        <v>125.42744988360562</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129.0348790056394</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-932</v>
      </c>
      <c r="D126" s="46">
        <f>IF(AND(RIGHT(Nb_diam,1)=".",X_j), D1j/2, D125 )</f>
        <v>42</v>
      </c>
      <c r="E126" s="93">
        <f t="shared" si="0"/>
        <v>-42</v>
      </c>
      <c r="K126" s="46"/>
    </row>
    <row r="127" spans="2:18" x14ac:dyDescent="0.2">
      <c r="B127" s="45" t="s">
        <v>74</v>
      </c>
      <c r="C127" s="46">
        <f>IF(AND(RIGHT(Nb_diam,1)=".",X_j), -X_j-l_j, C126 )</f>
        <v>-992</v>
      </c>
      <c r="D127" s="46">
        <f>IF(AND(RIGHT(Nb_diam,1)=".",X_j), D2j/2, D126 )</f>
        <v>52</v>
      </c>
      <c r="E127" s="93">
        <f t="shared" si="0"/>
        <v>-52</v>
      </c>
      <c r="K127" s="46"/>
    </row>
    <row r="128" spans="2:18" x14ac:dyDescent="0.2">
      <c r="B128" s="45" t="s">
        <v>75</v>
      </c>
      <c r="C128" s="46">
        <f>IF(AND(RIGHT(Nb_diam,1)=".",X_r), -X_r, C127 )</f>
        <v>-2002</v>
      </c>
      <c r="D128" s="46">
        <f>IF(AND(RIGHT(Nb_diam,1)=".",X_r), D1r/2, D127 )</f>
        <v>52</v>
      </c>
      <c r="E128" s="93">
        <f t="shared" si="0"/>
        <v>-52</v>
      </c>
      <c r="K128" s="46"/>
    </row>
    <row r="129" spans="2:11" x14ac:dyDescent="0.2">
      <c r="B129" s="45" t="s">
        <v>76</v>
      </c>
      <c r="C129" s="46">
        <f>IF(AND(RIGHT(Nb_diam,1)=".",X_r), -X_r-l_r, C128 )</f>
        <v>-2052</v>
      </c>
      <c r="D129" s="46">
        <f>IF(AND(RIGHT(Nb_diam,1)=".",X_r), D2r/2, D128 )</f>
        <v>42</v>
      </c>
      <c r="E129" s="93">
        <f t="shared" si="0"/>
        <v>-42</v>
      </c>
      <c r="K129" s="46"/>
    </row>
    <row r="130" spans="2:11" x14ac:dyDescent="0.2">
      <c r="B130" s="45" t="s">
        <v>77</v>
      </c>
      <c r="C130" s="46">
        <f>-Long_tot</f>
        <v>-2052</v>
      </c>
      <c r="D130" s="46">
        <f>D129</f>
        <v>42</v>
      </c>
      <c r="E130" s="93">
        <f t="shared" si="0"/>
        <v>-42</v>
      </c>
      <c r="K130" s="46"/>
    </row>
    <row r="131" spans="2:11" x14ac:dyDescent="0.2">
      <c r="B131" s="45" t="s">
        <v>77</v>
      </c>
      <c r="C131" s="46">
        <f>-Long_tot</f>
        <v>-2052</v>
      </c>
      <c r="D131" s="46">
        <v>0</v>
      </c>
      <c r="E131" s="93">
        <f t="shared" si="0"/>
        <v>0</v>
      </c>
      <c r="K131" s="46"/>
    </row>
    <row r="132" spans="2:11" x14ac:dyDescent="0.2">
      <c r="B132" s="183" t="s">
        <v>78</v>
      </c>
      <c r="C132" s="197">
        <f>-X_ail+m_ail</f>
        <v>-1792</v>
      </c>
      <c r="D132" s="197">
        <f>D_ail/2</f>
        <v>52</v>
      </c>
      <c r="E132" s="198">
        <f t="shared" si="0"/>
        <v>-52</v>
      </c>
      <c r="K132" s="46"/>
    </row>
    <row r="133" spans="2:11" x14ac:dyDescent="0.2">
      <c r="B133" s="185" t="s">
        <v>79</v>
      </c>
      <c r="C133" s="46">
        <f>-X_ail+m_ail-p_ail</f>
        <v>-1982</v>
      </c>
      <c r="D133" s="46">
        <f>D_ail/2+E_ail</f>
        <v>197</v>
      </c>
      <c r="E133" s="199">
        <f t="shared" si="0"/>
        <v>-197</v>
      </c>
      <c r="K133" s="46"/>
    </row>
    <row r="134" spans="2:11" x14ac:dyDescent="0.2">
      <c r="B134" s="185" t="s">
        <v>80</v>
      </c>
      <c r="C134" s="46">
        <f>-X_ail+m_ail-p_ail-n_ail</f>
        <v>-2062</v>
      </c>
      <c r="D134" s="46">
        <f>D_ail/2+E_ail</f>
        <v>197</v>
      </c>
      <c r="E134" s="199">
        <f t="shared" si="0"/>
        <v>-197</v>
      </c>
      <c r="K134" s="46"/>
    </row>
    <row r="135" spans="2:11" x14ac:dyDescent="0.2">
      <c r="B135" s="185" t="s">
        <v>81</v>
      </c>
      <c r="C135" s="46">
        <f>-X_ail</f>
        <v>-2002</v>
      </c>
      <c r="D135" s="46">
        <f>D_ail/2</f>
        <v>52</v>
      </c>
      <c r="E135" s="199">
        <f t="shared" si="0"/>
        <v>-52</v>
      </c>
      <c r="K135" s="46"/>
    </row>
    <row r="136" spans="2:11" x14ac:dyDescent="0.2">
      <c r="B136" s="187" t="s">
        <v>78</v>
      </c>
      <c r="C136" s="200">
        <f>-X_ail+m_ail</f>
        <v>-1792</v>
      </c>
      <c r="D136" s="200">
        <f>D_ail/2</f>
        <v>52</v>
      </c>
      <c r="E136" s="201">
        <f t="shared" si="0"/>
        <v>-52</v>
      </c>
      <c r="K136" s="46"/>
    </row>
    <row r="137" spans="2:11" x14ac:dyDescent="0.2">
      <c r="B137" s="192" t="str">
        <f>IF(E_ail&gt;0,IF(Lang="Français","Envergure","Span"),"")</f>
        <v>Envergure</v>
      </c>
      <c r="C137" s="197">
        <f>MIN(-X_ail,-X_ail+m_ail-p_ail-n_ail)-Long_tot/30</f>
        <v>-2130.4</v>
      </c>
      <c r="D137" s="207">
        <f>-D_ail/2-E_ail</f>
        <v>-197</v>
      </c>
      <c r="E137" s="93"/>
      <c r="K137" s="46"/>
    </row>
    <row r="138" spans="2:11" x14ac:dyDescent="0.2">
      <c r="B138" s="195" t="s">
        <v>166</v>
      </c>
      <c r="C138" s="46">
        <f>MIN(-X_ail,-X_ail+m_ail-p_ail-n_ail)-Long_tot/30</f>
        <v>-2130.4</v>
      </c>
      <c r="D138" s="208">
        <f>-D_ail/2-E_ail/2</f>
        <v>-124.5</v>
      </c>
      <c r="E138" s="93"/>
      <c r="K138" s="46"/>
    </row>
    <row r="139" spans="2:11" x14ac:dyDescent="0.2">
      <c r="B139" s="212" t="s">
        <v>162</v>
      </c>
      <c r="C139" s="200">
        <f>MIN(-X_ail,-X_ail+m_ail-p_ail-n_ail)-Long_tot/30</f>
        <v>-2130.4</v>
      </c>
      <c r="D139" s="209">
        <f>-D_ail/2</f>
        <v>-52</v>
      </c>
      <c r="E139" s="93"/>
      <c r="K139" s="46"/>
    </row>
    <row r="140" spans="2:11" x14ac:dyDescent="0.2">
      <c r="B140" s="192" t="str">
        <f>IF(Lang="Français","Emplanture","Root edge")</f>
        <v>Emplanture</v>
      </c>
      <c r="C140" s="197">
        <f>-X_ail+m_ail</f>
        <v>-1792</v>
      </c>
      <c r="D140" s="207">
        <f>D_ail/2+E_ail+Long_tot/20</f>
        <v>299.60000000000002</v>
      </c>
      <c r="E140" s="93"/>
      <c r="K140" s="46"/>
    </row>
    <row r="141" spans="2:11" x14ac:dyDescent="0.2">
      <c r="B141" s="195" t="s">
        <v>168</v>
      </c>
      <c r="C141" s="46">
        <f>-X_ail+m_ail/2</f>
        <v>-1897</v>
      </c>
      <c r="D141" s="208">
        <f>D_ail/2+E_ail+Long_tot/20</f>
        <v>299.60000000000002</v>
      </c>
      <c r="E141" s="93"/>
      <c r="K141" s="46"/>
    </row>
    <row r="142" spans="2:11" x14ac:dyDescent="0.2">
      <c r="B142" s="212" t="s">
        <v>169</v>
      </c>
      <c r="C142" s="200">
        <f>-X_ail</f>
        <v>-2002</v>
      </c>
      <c r="D142" s="209">
        <f>D_ail/2+E_ail+Long_tot/20</f>
        <v>299.60000000000002</v>
      </c>
      <c r="E142" s="93"/>
      <c r="K142" s="46"/>
    </row>
    <row r="143" spans="2:11" x14ac:dyDescent="0.2">
      <c r="B143" s="192" t="str">
        <f>IF(p_ail&lt;&gt;0,IF(Lang="Français","Flèche","Offset"),"")</f>
        <v>Flèche</v>
      </c>
      <c r="C143" s="197">
        <f>-X_ail+m_ail</f>
        <v>-1792</v>
      </c>
      <c r="D143" s="207">
        <f>-D_ail/2-E_ail-Long_tot/30</f>
        <v>-265.39999999999998</v>
      </c>
      <c r="E143" s="93"/>
      <c r="K143" s="46"/>
    </row>
    <row r="144" spans="2:11" x14ac:dyDescent="0.2">
      <c r="B144" s="195" t="s">
        <v>165</v>
      </c>
      <c r="C144" s="46">
        <f>-X_ail+m_ail-p_ail/2</f>
        <v>-1887</v>
      </c>
      <c r="D144" s="208">
        <f>-D_ail/2-E_ail-Long_tot/30</f>
        <v>-265.39999999999998</v>
      </c>
      <c r="E144" s="93"/>
      <c r="K144" s="46"/>
    </row>
    <row r="145" spans="2:11" x14ac:dyDescent="0.2">
      <c r="B145" s="212" t="s">
        <v>163</v>
      </c>
      <c r="C145" s="200">
        <f>-X_ail+m_ail-p_ail</f>
        <v>-1982</v>
      </c>
      <c r="D145" s="209">
        <f>-D_ail/2-E_ail-Long_tot/30</f>
        <v>-265.39999999999998</v>
      </c>
      <c r="E145" s="93"/>
      <c r="K145" s="46"/>
    </row>
    <row r="146" spans="2:11" x14ac:dyDescent="0.2">
      <c r="B146" s="192" t="str">
        <f>IF(n_ail&gt;0,IF(Lang="Français","Saumon","Tip edge"),"")</f>
        <v>Saumon</v>
      </c>
      <c r="C146" s="197">
        <f>-X_ail+m_ail-p_ail</f>
        <v>-1982</v>
      </c>
      <c r="D146" s="207">
        <f>-D_ail/2-E_ail-Long_tot/20</f>
        <v>-299.60000000000002</v>
      </c>
      <c r="E146" s="93"/>
      <c r="K146" s="46"/>
    </row>
    <row r="147" spans="2:11" x14ac:dyDescent="0.2">
      <c r="B147" s="195" t="s">
        <v>167</v>
      </c>
      <c r="C147" s="46">
        <f>-X_ail+m_ail-p_ail-n_ail/2</f>
        <v>-2022</v>
      </c>
      <c r="D147" s="208">
        <f>-D_ail/2-E_ail-Long_tot/20</f>
        <v>-299.60000000000002</v>
      </c>
      <c r="E147" s="93"/>
      <c r="K147" s="46"/>
    </row>
    <row r="148" spans="2:11" x14ac:dyDescent="0.2">
      <c r="B148" s="212" t="s">
        <v>164</v>
      </c>
      <c r="C148" s="200">
        <f>-X_ail+m_ail-p_ail-n_ail</f>
        <v>-2062</v>
      </c>
      <c r="D148" s="209">
        <f>-D_ail/2-E_ail-Long_tot/20</f>
        <v>-299.60000000000002</v>
      </c>
      <c r="E148" s="93"/>
      <c r="K148" s="46"/>
    </row>
    <row r="149" spans="2:11" x14ac:dyDescent="0.2">
      <c r="B149" s="183" t="s">
        <v>82</v>
      </c>
      <c r="C149" s="197">
        <f ca="1">-XcgPlein</f>
        <v>-1200.5825082508252</v>
      </c>
      <c r="D149" s="207">
        <v>0</v>
      </c>
      <c r="E149" s="93"/>
      <c r="K149" s="46"/>
    </row>
    <row r="150" spans="2:11" x14ac:dyDescent="0.2">
      <c r="B150" s="187" t="s">
        <v>83</v>
      </c>
      <c r="C150" s="200">
        <f ca="1">-XcgVide</f>
        <v>-1121.1261015266227</v>
      </c>
      <c r="D150" s="209">
        <v>0</v>
      </c>
      <c r="E150" s="93"/>
      <c r="K150" s="46"/>
    </row>
    <row r="151" spans="2:11" x14ac:dyDescent="0.2">
      <c r="B151" s="183" t="s">
        <v>84</v>
      </c>
      <c r="C151" s="197">
        <f>-XCp</f>
        <v>-1327.195242211561</v>
      </c>
      <c r="D151" s="207">
        <v>0</v>
      </c>
      <c r="E151" s="93"/>
      <c r="K151" s="46"/>
    </row>
    <row r="152" spans="2:11" x14ac:dyDescent="0.2">
      <c r="B152" s="187" t="s">
        <v>84</v>
      </c>
      <c r="C152" s="200">
        <f>-XCp</f>
        <v>-1327.195242211561</v>
      </c>
      <c r="D152" s="209">
        <f>Cn*D_ref/CritCnmin</f>
        <v>143.45730301663619</v>
      </c>
      <c r="E152" s="93"/>
      <c r="K152" s="46"/>
    </row>
    <row r="153" spans="2:11" x14ac:dyDescent="0.2">
      <c r="B153" s="185" t="s">
        <v>422</v>
      </c>
      <c r="C153" s="46">
        <f>-XCp0</f>
        <v>-1418.9776711762211</v>
      </c>
      <c r="D153" s="208">
        <f>Cn0*D_ref/CritCnmin</f>
        <v>171.30938943994141</v>
      </c>
      <c r="E153" s="93"/>
      <c r="K153" s="46"/>
    </row>
    <row r="154" spans="2:11" x14ac:dyDescent="0.2">
      <c r="B154" s="185" t="s">
        <v>422</v>
      </c>
      <c r="C154" s="46">
        <f>-XCp0</f>
        <v>-1418.9776711762211</v>
      </c>
      <c r="D154" s="208">
        <v>0</v>
      </c>
      <c r="E154" s="93"/>
      <c r="K154" s="46"/>
    </row>
    <row r="155" spans="2:11" x14ac:dyDescent="0.2">
      <c r="B155" s="192" t="str">
        <f>IF(n_ail&gt;0,IF(Lang="Français","Marge Statique","Static Margin"),"")</f>
        <v>Marge Statique</v>
      </c>
      <c r="C155" s="197">
        <f ca="1">(-XcgPlein-XcgVide)/2</f>
        <v>-1160.8543048887241</v>
      </c>
      <c r="D155" s="207">
        <f>-D_ail/2-E_ail-Long_tot/20</f>
        <v>-299.60000000000002</v>
      </c>
      <c r="E155" s="93"/>
      <c r="K155" s="46"/>
    </row>
    <row r="156" spans="2:11" x14ac:dyDescent="0.2">
      <c r="B156" s="195" t="s">
        <v>170</v>
      </c>
      <c r="C156" s="46">
        <f ca="1">(C155+C157)/2</f>
        <v>-1244.0247735501425</v>
      </c>
      <c r="D156" s="208">
        <f>-D_ail/2-E_ail-Long_tot/20</f>
        <v>-299.60000000000002</v>
      </c>
      <c r="E156" s="93"/>
      <c r="K156" s="46"/>
    </row>
    <row r="157" spans="2:11" x14ac:dyDescent="0.2">
      <c r="B157" s="212" t="s">
        <v>171</v>
      </c>
      <c r="C157" s="200">
        <f>-XCp</f>
        <v>-1327.195242211561</v>
      </c>
      <c r="D157" s="209">
        <f>-D_ail/2-E_ail-Long_tot/20</f>
        <v>-299.60000000000002</v>
      </c>
      <c r="E157" s="93"/>
      <c r="K157" s="46"/>
    </row>
    <row r="158" spans="2:11" x14ac:dyDescent="0.2">
      <c r="B158" s="183" t="s">
        <v>85</v>
      </c>
      <c r="C158" s="197">
        <f>IF(LEFT(Type_masquage,1)="M",0,-X_can+m_can)</f>
        <v>-762</v>
      </c>
      <c r="D158" s="197">
        <f>IF(LEFT(Type_masquage,1)="M",0,D_ail/2)</f>
        <v>52</v>
      </c>
      <c r="E158" s="198">
        <f t="shared" ref="E158:E167" si="1">-D158</f>
        <v>-52</v>
      </c>
      <c r="K158" s="46"/>
    </row>
    <row r="159" spans="2:11" x14ac:dyDescent="0.2">
      <c r="B159" s="185" t="s">
        <v>86</v>
      </c>
      <c r="C159" s="46">
        <f>IF(LEFT(Type_masquage,1)="M",0,-X_can+m_can-p_can)</f>
        <v>-882</v>
      </c>
      <c r="D159" s="46">
        <f>IF(LEFT(Type_masquage,1)="M",0,D_ail/2+E_can)</f>
        <v>157</v>
      </c>
      <c r="E159" s="199">
        <f t="shared" si="1"/>
        <v>-157</v>
      </c>
      <c r="K159" s="46"/>
    </row>
    <row r="160" spans="2:11" x14ac:dyDescent="0.2">
      <c r="B160" s="185" t="s">
        <v>87</v>
      </c>
      <c r="C160" s="46">
        <f>IF(LEFT(Type_masquage,1)="M",0,-X_can+m_can-p_can-n_can)</f>
        <v>-962</v>
      </c>
      <c r="D160" s="46">
        <f>IF(LEFT(Type_masquage,1)="M",0,D_ail/2+E_can)</f>
        <v>157</v>
      </c>
      <c r="E160" s="199">
        <f t="shared" si="1"/>
        <v>-157</v>
      </c>
      <c r="K160" s="46"/>
    </row>
    <row r="161" spans="2:11" x14ac:dyDescent="0.2">
      <c r="B161" s="185" t="s">
        <v>88</v>
      </c>
      <c r="C161" s="46">
        <f>IF(LEFT(Type_masquage,1)="M",0,-X_can)</f>
        <v>-932</v>
      </c>
      <c r="D161" s="46">
        <f>IF(LEFT(Type_masquage,1)="M",0,D_ail/2)</f>
        <v>52</v>
      </c>
      <c r="E161" s="199">
        <f t="shared" si="1"/>
        <v>-52</v>
      </c>
      <c r="K161" s="46"/>
    </row>
    <row r="162" spans="2:11" x14ac:dyDescent="0.2">
      <c r="B162" s="187" t="s">
        <v>85</v>
      </c>
      <c r="C162" s="200">
        <f>IF(LEFT(Type_masquage,1)="M",0,-X_can+m_can)</f>
        <v>-762</v>
      </c>
      <c r="D162" s="200">
        <f>IF(LEFT(Type_masquage,1)="M",0,D_ail/2)</f>
        <v>52</v>
      </c>
      <c r="E162" s="201">
        <f t="shared" si="1"/>
        <v>-52</v>
      </c>
      <c r="K162" s="46"/>
    </row>
    <row r="163" spans="2:11" x14ac:dyDescent="0.2">
      <c r="B163" s="183" t="s">
        <v>89</v>
      </c>
      <c r="C163" s="197">
        <f>IF(LEFT(Type_masquage,1)="B",-X_int+m_int,0)</f>
        <v>-1792</v>
      </c>
      <c r="D163" s="197">
        <f>IF(LEFT(Type_masquage,1)="B",D_int/2,0)</f>
        <v>52</v>
      </c>
      <c r="E163" s="198">
        <f t="shared" si="1"/>
        <v>-52</v>
      </c>
      <c r="K163" s="46"/>
    </row>
    <row r="164" spans="2:11" x14ac:dyDescent="0.2">
      <c r="B164" s="185" t="s">
        <v>90</v>
      </c>
      <c r="C164" s="46">
        <f>IF(LEFT(Type_masquage,1)="B",-X_int+m_int-p_int,0)</f>
        <v>-1916.4827586206898</v>
      </c>
      <c r="D164" s="46">
        <f>IF(LEFT(Type_masquage,1)="B",D_int/2+E_int,0)</f>
        <v>147</v>
      </c>
      <c r="E164" s="199">
        <f t="shared" si="1"/>
        <v>-147</v>
      </c>
      <c r="K164" s="46"/>
    </row>
    <row r="165" spans="2:11" x14ac:dyDescent="0.2">
      <c r="B165" s="185" t="s">
        <v>91</v>
      </c>
      <c r="C165" s="46">
        <f>IF(LEFT(Type_masquage,1)="B",-X_int+m_int-p_int-n_int,0)</f>
        <v>-2041.3103448275863</v>
      </c>
      <c r="D165" s="46">
        <f>IF(LEFT(Type_masquage,1)="B",D_int/2+E_int,0)</f>
        <v>147</v>
      </c>
      <c r="E165" s="199">
        <f t="shared" si="1"/>
        <v>-147</v>
      </c>
      <c r="K165" s="46"/>
    </row>
    <row r="166" spans="2:11" x14ac:dyDescent="0.2">
      <c r="B166" s="185" t="s">
        <v>92</v>
      </c>
      <c r="C166" s="46">
        <f>IF(LEFT(Type_masquage,1)="B",-X_int,0)</f>
        <v>-2002</v>
      </c>
      <c r="D166" s="46">
        <f>IF(LEFT(Type_masquage,1)="B",D_int/2,0)</f>
        <v>52</v>
      </c>
      <c r="E166" s="199">
        <f t="shared" si="1"/>
        <v>-52</v>
      </c>
      <c r="K166" s="46"/>
    </row>
    <row r="167" spans="2:11" x14ac:dyDescent="0.2">
      <c r="B167" s="187" t="s">
        <v>89</v>
      </c>
      <c r="C167" s="200">
        <f>IF(LEFT(Type_masquage,1)="B",-X_int+m_int,0)</f>
        <v>-1792</v>
      </c>
      <c r="D167" s="200">
        <f>IF(LEFT(Type_masquage,1)="B",D_int/2,0)</f>
        <v>52</v>
      </c>
      <c r="E167" s="201">
        <f t="shared" si="1"/>
        <v>-52</v>
      </c>
      <c r="K167" s="46"/>
    </row>
    <row r="168" spans="2:11" x14ac:dyDescent="0.2">
      <c r="B168" s="45" t="s">
        <v>93</v>
      </c>
      <c r="C168" s="46">
        <f>-MAX(Long_tot, X_ail-m_ail+p_ail+n_ail, (E_ail+D_ail/2)*3.2)*1.01</f>
        <v>-2082.62</v>
      </c>
      <c r="D168" s="46">
        <f>MAX(E_ail+D_ail/2, Long_tot/3)</f>
        <v>684</v>
      </c>
      <c r="E168" s="93"/>
      <c r="K168" s="46"/>
    </row>
    <row r="169" spans="2:11" x14ac:dyDescent="0.2">
      <c r="B169" s="45" t="s">
        <v>93</v>
      </c>
      <c r="C169" s="46">
        <f>C168</f>
        <v>-2082.62</v>
      </c>
      <c r="D169" s="46">
        <f>-D168</f>
        <v>-684</v>
      </c>
      <c r="E169" s="93"/>
      <c r="K169" s="46"/>
    </row>
    <row r="170" spans="2:11" x14ac:dyDescent="0.2">
      <c r="B170" s="183" t="s">
        <v>94</v>
      </c>
      <c r="C170" s="197">
        <f ca="1">-XpropuRef+Long_propu</f>
        <v>-1564</v>
      </c>
      <c r="D170" s="207">
        <f ca="1">-Diam_propu/2</f>
        <v>-27</v>
      </c>
      <c r="E170" s="93"/>
      <c r="K170" s="46"/>
    </row>
    <row r="171" spans="2:11" x14ac:dyDescent="0.2">
      <c r="B171" s="185" t="s">
        <v>95</v>
      </c>
      <c r="C171" s="46">
        <f ca="1">-XpropuRef+Long_propu</f>
        <v>-1564</v>
      </c>
      <c r="D171" s="208">
        <f ca="1">Diam_propu/2</f>
        <v>27</v>
      </c>
      <c r="E171" s="93"/>
      <c r="K171" s="46"/>
    </row>
    <row r="172" spans="2:11" x14ac:dyDescent="0.2">
      <c r="B172" s="185" t="s">
        <v>96</v>
      </c>
      <c r="C172" s="46">
        <f>-XpropuRef</f>
        <v>-2052</v>
      </c>
      <c r="D172" s="208">
        <f ca="1">Diam_propu/2</f>
        <v>27</v>
      </c>
      <c r="E172" s="93"/>
      <c r="K172" s="46"/>
    </row>
    <row r="173" spans="2:11" x14ac:dyDescent="0.2">
      <c r="B173" s="185" t="s">
        <v>97</v>
      </c>
      <c r="C173" s="46">
        <f>-XpropuRef</f>
        <v>-2052</v>
      </c>
      <c r="D173" s="208">
        <f ca="1">-Diam_propu/2</f>
        <v>-27</v>
      </c>
      <c r="E173" s="93"/>
      <c r="K173" s="46"/>
    </row>
    <row r="174" spans="2:11" x14ac:dyDescent="0.2">
      <c r="B174" s="187" t="s">
        <v>98</v>
      </c>
      <c r="C174" s="200">
        <f ca="1">-XpropuRef+Long_propu</f>
        <v>-1564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1.2174301342378442</v>
      </c>
      <c r="C190" s="203">
        <f>Cn</f>
        <v>20.69095716586099</v>
      </c>
      <c r="D190" s="185">
        <v>3</v>
      </c>
      <c r="E190" s="205">
        <f t="shared" si="4"/>
        <v>33.333333333333336</v>
      </c>
      <c r="K190" s="45"/>
    </row>
    <row r="191" spans="2:11" x14ac:dyDescent="0.2">
      <c r="B191" s="512">
        <f ca="1">(XCp0-XcgPlein)/D_ref</f>
        <v>2.0999534896672682</v>
      </c>
      <c r="C191" s="513">
        <f>Cn0</f>
        <v>24.708085015376167</v>
      </c>
      <c r="D191" s="185">
        <v>4</v>
      </c>
      <c r="E191" s="205">
        <f t="shared" si="4"/>
        <v>25</v>
      </c>
      <c r="K191" s="45"/>
    </row>
    <row r="192" spans="2:11" x14ac:dyDescent="0.2">
      <c r="B192" s="512">
        <f ca="1">(XCp0-XcgVide)/D_ref</f>
        <v>2.8639574004769068</v>
      </c>
      <c r="C192" s="513">
        <f>Cn0</f>
        <v>24.708085015376167</v>
      </c>
      <c r="D192" s="185">
        <v>6</v>
      </c>
      <c r="E192" s="205">
        <f t="shared" si="4"/>
        <v>16.666666666666668</v>
      </c>
      <c r="K192" s="45"/>
    </row>
    <row r="193" spans="2:11" x14ac:dyDescent="0.2">
      <c r="B193" s="512">
        <f ca="1">(XCp-XcgVide)/D_ref</f>
        <v>1.9814340450474832</v>
      </c>
      <c r="C193" s="513">
        <f>Cn</f>
        <v>20.69095716586099</v>
      </c>
      <c r="D193" s="187">
        <v>7</v>
      </c>
      <c r="E193" s="206">
        <f t="shared" si="4"/>
        <v>14.285714285714286</v>
      </c>
      <c r="K193" s="45"/>
    </row>
    <row r="194" spans="2:11" x14ac:dyDescent="0.2">
      <c r="B194" s="512">
        <f ca="1">MS_min</f>
        <v>1.2174301342378442</v>
      </c>
      <c r="C194" s="514">
        <f>Cn</f>
        <v>20.69095716586099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B47" sqref="B47"/>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FX5</v>
      </c>
      <c r="D10" s="596"/>
      <c r="F10" s="5"/>
      <c r="N10" s="58"/>
    </row>
    <row r="11" spans="1:14" ht="12.75" customHeight="1" x14ac:dyDescent="0.2">
      <c r="A11" s="59"/>
      <c r="B11" s="140" t="str">
        <f>IF(Lang="Français","Masse totale",IF(Lang="English","Total Mass",""))</f>
        <v>Masse totale</v>
      </c>
      <c r="C11" s="625">
        <f ca="1">MassePlein</f>
        <v>9.09</v>
      </c>
      <c r="D11" s="625"/>
      <c r="F11" s="5"/>
      <c r="N11" s="58"/>
    </row>
    <row r="12" spans="1:14" ht="12.75" customHeight="1" x14ac:dyDescent="0.2">
      <c r="A12" s="59"/>
      <c r="B12" s="227" t="str">
        <f>IF(Lang="Français","Propulseur",IF(Lang="English","Motor",""))</f>
        <v>Propulseur</v>
      </c>
      <c r="C12" s="628" t="str">
        <f>Propu</f>
        <v>Barasinga (Pro54-5G C)</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1.0814866535306802E-2</v>
      </c>
      <c r="D15" s="630"/>
      <c r="N15" s="58"/>
    </row>
    <row r="16" spans="1:14" ht="12.75" customHeight="1" x14ac:dyDescent="0.2">
      <c r="A16" s="59"/>
      <c r="B16" s="141" t="s">
        <v>5</v>
      </c>
      <c r="C16" s="623">
        <v>0.7</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80</v>
      </c>
      <c r="D20" s="626"/>
      <c r="N20" s="58"/>
    </row>
    <row r="21" spans="1:18" ht="12.75" customHeight="1" x14ac:dyDescent="0.2">
      <c r="A21" s="59"/>
      <c r="B21" s="140" t="s">
        <v>6</v>
      </c>
      <c r="C21" s="627">
        <v>0</v>
      </c>
      <c r="D21" s="627"/>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3" t="str">
        <f>IF(Lang="Français","DescenteSousParachute",IF(Lang="English","Over Parachute",""))</f>
        <v>DescenteSousParachute</v>
      </c>
      <c r="D23" s="614"/>
      <c r="F23" s="4"/>
      <c r="G23" s="50">
        <f ca="1">TODAY()</f>
        <v>46015</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615" t="str">
        <f>IF(Lang="Français","Sortie de Rampe",IF(Lang="English","Launch-Pad Exit",""))</f>
        <v>Sortie de Rampe</v>
      </c>
      <c r="G24" s="616"/>
      <c r="H24" s="491"/>
      <c r="I24" s="491"/>
      <c r="J24" s="491"/>
      <c r="K24" s="492">
        <f ca="1">INDEX(vit_xz,MATCH("Sortie de rampe",Event,0))</f>
        <v>26.051189914921611</v>
      </c>
      <c r="L24" s="493"/>
      <c r="M24" s="500"/>
      <c r="N24" s="58"/>
    </row>
    <row r="25" spans="1:18" x14ac:dyDescent="0.2">
      <c r="A25" s="59"/>
      <c r="B25" s="466" t="str">
        <f>IF(Lang="Français","Masse",IF(Lang="English","Mass",""))</f>
        <v>Masse</v>
      </c>
      <c r="C25" s="467">
        <f ca="1">IF(Nb_sat="0 satellite",MasseVide,MasseVide-m_satellite)</f>
        <v>7.0570000000000004</v>
      </c>
      <c r="D25" s="480">
        <f>IF(RIGHT(Type_fusee,1)=".",1,0.15)</f>
        <v>1</v>
      </c>
      <c r="F25" s="619" t="str">
        <f>IF(Lang="Français","Vit max &amp; Acc max",IF(Lang="English","Max Velocity &amp; Acc",""))</f>
        <v>Vit max &amp; Acc max</v>
      </c>
      <c r="G25" s="620"/>
      <c r="H25" s="115"/>
      <c r="I25" s="115"/>
      <c r="J25" s="115"/>
      <c r="K25" s="158">
        <f ca="1">MAX(vit_xz)</f>
        <v>178.86207857251205</v>
      </c>
      <c r="L25" s="494">
        <f ca="1">MAX(acc_xz)</f>
        <v>88.63029891190503</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4.5999999999999996</v>
      </c>
      <c r="I26" s="156">
        <f ca="1">IF(T_satellite&lt;&gt;0,INDEX(pos_z,MATCH("Satellite",Event_sat,0)),"")</f>
        <v>562.14338790394822</v>
      </c>
      <c r="J26" s="154">
        <f ca="1">IF(T_satellite&lt;&gt;0,INDEX(pos_x,MATCH("Satellite",Event_sat,0)),"")</f>
        <v>130.21787022830185</v>
      </c>
      <c r="K26" s="159">
        <f ca="1">IF(T_satellite&lt;&gt;0,INDEX(vit_xz,MATCH("Satellite",Event_sat,0)),"")</f>
        <v>149.55519673621183</v>
      </c>
      <c r="L26" s="495"/>
      <c r="M26" s="485">
        <f ca="1">1/2*Rho_moyen*1*V_ouv_sat^2*S_satellite</f>
        <v>1369.9638583369306</v>
      </c>
      <c r="N26" s="58"/>
    </row>
    <row r="27" spans="1:18" x14ac:dyDescent="0.2">
      <c r="A27" s="59"/>
      <c r="B27" s="468" t="str">
        <f>IF(Lang="Français","Ouverture para",IF(Lang="English","Opening time",""))</f>
        <v>Ouverture para</v>
      </c>
      <c r="C27" s="507">
        <v>16.2</v>
      </c>
      <c r="D27" s="507">
        <v>4.5999999999999996</v>
      </c>
      <c r="F27" s="619" t="s">
        <v>15</v>
      </c>
      <c r="G27" s="620"/>
      <c r="H27" s="153">
        <f ca="1">INDEX(t,MATCH("Apogée",Event,0))</f>
        <v>15.699999999999918</v>
      </c>
      <c r="I27" s="157">
        <f ca="1">INDEX(pos_z,MATCH("Apogée",Event,0))</f>
        <v>1260.7869161559772</v>
      </c>
      <c r="J27" s="155">
        <f ca="1">INDEX(pos_x,MATCH("Apogée",Event,0))</f>
        <v>450.25450635522895</v>
      </c>
      <c r="K27" s="160">
        <f ca="1">INDEX(vit_xz,MATCH("Apogée",Event,0))</f>
        <v>24.724826117410942</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16.2</v>
      </c>
      <c r="I28" s="156">
        <f ca="1">INDEX(pos_z,MATCH("Para",Event_para,0))</f>
        <v>1259.6922093531998</v>
      </c>
      <c r="J28" s="486">
        <f ca="1">INDEX(pos_x,MATCH("Para",Event_para,0))</f>
        <v>462.57752569453731</v>
      </c>
      <c r="K28" s="159">
        <f ca="1">INDEX(vit_xz,MATCH("Para",Event_para,0))</f>
        <v>25.001811564569291</v>
      </c>
      <c r="L28" s="495"/>
      <c r="M28" s="485">
        <f ca="1">1/2*Rho_moyen*1*V_ouverture^2*S_para</f>
        <v>196.0284063616084</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0.51200000000000001</v>
      </c>
      <c r="D29" s="17">
        <f>IF(RIGHT(Type_fusee,1)=".",0.1,0.02)</f>
        <v>0.1</v>
      </c>
      <c r="F29" s="606" t="str">
        <f>IF(Lang="Français","Impact balistique",IF(Lang="English","Balistic Impact",""))</f>
        <v>Impact balistique</v>
      </c>
      <c r="G29" s="607"/>
      <c r="H29" s="497">
        <f ca="1">INDEX(t,MATCH("Impact balistique",Event,0))</f>
        <v>33.700000000000166</v>
      </c>
      <c r="I29" s="517" t="s">
        <v>428</v>
      </c>
      <c r="J29" s="487">
        <f ca="1">INDEX(pos_x,MATCH("Impact balistique",Event,0))</f>
        <v>796.64854631425544</v>
      </c>
      <c r="K29" s="501">
        <f ca="1">K47</f>
        <v>115.77696645274868</v>
      </c>
      <c r="L29" s="498"/>
      <c r="M29" s="502">
        <f ca="1">0.5*m_vide*K29^2</f>
        <v>47297.093583391652</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14.857869358954369</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84.782829820348567</v>
      </c>
      <c r="D33" s="132">
        <f ca="1">IF(V_satellite&lt;&gt;0,Alt_sat/V_satellite,0)</f>
        <v>44.418680120927846</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100.98282982034857</v>
      </c>
      <c r="D34" s="132">
        <f ca="1">T_satellite+Dt_satellite</f>
        <v>49.018680120927847</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423.91414910174285</v>
      </c>
      <c r="D35" s="151">
        <f ca="1">IF(V_satellite&lt;&gt;0,Alt_sat*V_vent_sat/V_satellite,0)</f>
        <v>222.09340060463921</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0</v>
      </c>
      <c r="I42" s="150">
        <v>0</v>
      </c>
      <c r="J42" s="150">
        <v>0</v>
      </c>
      <c r="K42" s="150">
        <v>0</v>
      </c>
      <c r="L42" s="148" t="s">
        <v>14</v>
      </c>
      <c r="M42" s="149">
        <f>Beta_rampe</f>
        <v>80</v>
      </c>
    </row>
    <row r="43" spans="1:16" x14ac:dyDescent="0.2">
      <c r="A43" s="161"/>
      <c r="B43" s="166" t="str">
        <f>IF(Lang="Français","Bord   'a'","Side length 'a'")</f>
        <v>Bord   'a'</v>
      </c>
      <c r="D43" s="162"/>
      <c r="F43" s="620" t="str">
        <f>IF(Lang="Français","Sortie de Rampe",IF(Lang="English","Launch-Pad Exit",""))</f>
        <v>Sortie de Rampe</v>
      </c>
      <c r="G43" s="620"/>
      <c r="H43" s="115">
        <f ca="1">INDEX(t,MATCH("Sortie de rampe",Event,0))</f>
        <v>0.33000000000000013</v>
      </c>
      <c r="I43" s="115">
        <f ca="1">INDEX(pos_z,MATCH("Sortie de rampe",Event,0))</f>
        <v>3.9293385444244291</v>
      </c>
      <c r="J43" s="115">
        <f ca="1">INDEX(pos_x,MATCH("Sortie de rampe",Event,0))</f>
        <v>0.69280917665732333</v>
      </c>
      <c r="K43" s="116">
        <f ca="1">INDEX(vit_xz,MATCH("Sortie de rampe",Event,0))</f>
        <v>26.051189914921611</v>
      </c>
      <c r="L43" s="116">
        <f ca="1">INDEX(acc_xz,MATCH("Sortie de rampe",Event,0))</f>
        <v>83.222057859152059</v>
      </c>
      <c r="M43" s="116">
        <f ca="1">INDEX(BetaD,MATCH("Sortie de rampe",Event,0))</f>
        <v>80</v>
      </c>
    </row>
    <row r="44" spans="1:16" x14ac:dyDescent="0.2">
      <c r="A44" s="161"/>
      <c r="B44" s="167">
        <v>320</v>
      </c>
      <c r="D44" s="162"/>
      <c r="F44" s="620" t="str">
        <f>IF(Lang="Français","Vit max &amp; Acc max",IF(Lang="English","Max Velocity &amp; Acc",""))</f>
        <v>Vit max &amp; Acc max</v>
      </c>
      <c r="G44" s="620"/>
      <c r="H44" s="115" t="s">
        <v>14</v>
      </c>
      <c r="I44" s="115" t="s">
        <v>14</v>
      </c>
      <c r="J44" s="115" t="s">
        <v>14</v>
      </c>
      <c r="K44" s="117">
        <f ca="1">MAX(vit_xz)</f>
        <v>178.86207857251205</v>
      </c>
      <c r="L44" s="118">
        <f ca="1">MAX(acc_xz)</f>
        <v>88.63029891190503</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3.5999999999999672</v>
      </c>
      <c r="I45" s="119">
        <f ca="1">INDEX(pos_z,MATCH("Fin de propulsion",Event,0))</f>
        <v>405.84671480176246</v>
      </c>
      <c r="J45" s="119">
        <f ca="1">INDEX(pos_x,MATCH("Fin de propulsion",Event,0))</f>
        <v>90.917410133847071</v>
      </c>
      <c r="K45" s="119">
        <f ca="1">INDEX(vit_xz,MATCH("Fin de propulsion",Event,0))</f>
        <v>173.47391659215697</v>
      </c>
      <c r="L45" s="116">
        <f ca="1">INDEX(acc_xz,MATCH("Fin de propulsion",Event,0))</f>
        <v>26.316650693449446</v>
      </c>
      <c r="M45" s="116">
        <f ca="1">INDEX(BetaD,MATCH("Fin de propulsion",Event,0))</f>
        <v>76.287799690523997</v>
      </c>
    </row>
    <row r="46" spans="1:16" x14ac:dyDescent="0.2">
      <c r="A46" s="161"/>
      <c r="B46" s="168">
        <v>320</v>
      </c>
      <c r="D46" s="162"/>
      <c r="F46" s="620" t="s">
        <v>15</v>
      </c>
      <c r="G46" s="620"/>
      <c r="H46" s="118">
        <f ca="1">INDEX(t,MATCH("Apogée",Event,0))</f>
        <v>15.699999999999918</v>
      </c>
      <c r="I46" s="117">
        <f ca="1">INDEX(pos_z,MATCH("Apogée",Event,0))</f>
        <v>1260.7869161559772</v>
      </c>
      <c r="J46" s="120">
        <f ca="1">INDEX(pos_x,MATCH("Apogée",Event,0))</f>
        <v>450.25450635522895</v>
      </c>
      <c r="K46" s="120">
        <f ca="1">INDEX(vit_xz,MATCH("Apogée",Event,0))</f>
        <v>24.724826117410942</v>
      </c>
      <c r="L46" s="116">
        <f ca="1">INDEX(acc_xz,MATCH("Apogée",Event,0))</f>
        <v>9.8305530253384319</v>
      </c>
      <c r="M46" s="121">
        <f ca="1">INDEX(BetaD,MATCH("Apogée",Event,0))</f>
        <v>0.60300331007457919</v>
      </c>
    </row>
    <row r="47" spans="1:16" x14ac:dyDescent="0.2">
      <c r="A47" s="161"/>
      <c r="B47" s="169" t="s">
        <v>9</v>
      </c>
      <c r="D47" s="162"/>
      <c r="F47" s="635" t="str">
        <f>IF(Lang="Français","Impact balistique",IF(Lang="English","Balistic Impact",""))</f>
        <v>Impact balistique</v>
      </c>
      <c r="G47" s="635"/>
      <c r="H47" s="116">
        <f ca="1">INDEX(t,MATCH("Impact balistique",Event,0))</f>
        <v>33.700000000000166</v>
      </c>
      <c r="I47" s="148" t="s">
        <v>16</v>
      </c>
      <c r="J47" s="117">
        <f ca="1">INDEX(pos_x,MATCH("Impact balistique",Event,0))</f>
        <v>796.64854631425544</v>
      </c>
      <c r="K47" s="119">
        <f ca="1">INDEX(vit_xz,MATCH("Impact balistique",Event,0))</f>
        <v>115.77696645274868</v>
      </c>
      <c r="L47" s="116">
        <f ca="1">INDEX(acc_xz,MATCH("Impact balistique",Event,0))</f>
        <v>2.315111403317978</v>
      </c>
      <c r="M47" s="116">
        <f ca="1">INDEX(BetaD,MATCH("Impact balistique",Event,0))</f>
        <v>-84.06632248814266</v>
      </c>
    </row>
    <row r="48" spans="1:16" x14ac:dyDescent="0.2">
      <c r="A48" s="161"/>
      <c r="B48" s="174">
        <f>(4*B44*B46+B44^2)/10^6</f>
        <v>0.51200000000000001</v>
      </c>
      <c r="D48" s="162"/>
      <c r="F48" s="618" t="str">
        <f>IF(Lang="Français","Ouverture parachute fusée",IF(Lang="English","Rocket parachute opening",""))</f>
        <v>Ouverture parachute fusée</v>
      </c>
      <c r="G48" s="618"/>
      <c r="H48" s="122">
        <f>T_para</f>
        <v>16.2</v>
      </c>
      <c r="I48" s="123">
        <f ca="1">INDEX(pos_z,MATCH("Para",Event_para,0))</f>
        <v>1259.6922093531998</v>
      </c>
      <c r="J48" s="123">
        <f ca="1">INDEX(pos_x,MATCH("Para",Event_para,0))</f>
        <v>462.57752569453731</v>
      </c>
      <c r="K48" s="123">
        <f ca="1">INDEX(vit_xz,MATCH("Para",Event_para,0))</f>
        <v>25.001811564569291</v>
      </c>
      <c r="L48" s="122">
        <f ca="1">INDEX(acc_xz,MATCH("Para",Event_para,0))</f>
        <v>9.7687846040443347</v>
      </c>
      <c r="M48" s="124">
        <f ca="1">INDEX(BetaD,MATCH("Para",Event_para,0))</f>
        <v>-10.681566159820502</v>
      </c>
    </row>
    <row r="49" spans="1:13" x14ac:dyDescent="0.2">
      <c r="A49" s="161"/>
      <c r="D49" s="162"/>
      <c r="F49" s="636" t="str">
        <f>IF(Lang="Français","Impact fusée sous para.",IF(Lang="English","Impact of rocket with para. ",""))</f>
        <v>Impact fusée sous para.</v>
      </c>
      <c r="G49" s="636"/>
      <c r="H49" s="125">
        <f ca="1">T_para+Dt_para</f>
        <v>100.98282982034857</v>
      </c>
      <c r="I49" s="127" t="s">
        <v>16</v>
      </c>
      <c r="J49" s="126" t="str">
        <f ca="1">CONCATENATE(TEXT(X_para-Dx_para,"0")," | ",TEXT(X_para+Dx_para,"0"))</f>
        <v>39 | 886</v>
      </c>
      <c r="K49" s="126">
        <f ca="1">V_para</f>
        <v>14.857869358954369</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4.5999999999999996</v>
      </c>
      <c r="I50" s="123">
        <f ca="1">IF(T_satellite&lt;&gt;0,INDEX(pos_z,MATCH("Satellite",Event_sat,0)),"")</f>
        <v>562.14338790394822</v>
      </c>
      <c r="J50" s="129">
        <f ca="1">IF(T_satellite&lt;&gt;0,INDEX(pos_x,MATCH("Satellite",Event_sat,0)),"")</f>
        <v>130.21787022830185</v>
      </c>
      <c r="K50" s="123">
        <f ca="1">IF(T_satellite&lt;&gt;0,INDEX(vit_xz,MATCH("Satellite",Event_sat,0)),"")</f>
        <v>149.55519673621183</v>
      </c>
      <c r="L50" s="122">
        <f ca="1">IF(T_satellite&lt;&gt;0,INDEX(acc_xz,MATCH("Satellite",Event_sat,0)),"")</f>
        <v>22.18268436676124</v>
      </c>
      <c r="M50" s="124">
        <f ca="1">IF(T_satellite&lt;&gt;0,INDEX(BetaD,MATCH("Satellite",Event_sat,0)),"")</f>
        <v>75.432061304897289</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49.018680120927847</v>
      </c>
      <c r="I51" s="130" t="str">
        <f>IF(T_satellite&lt;&gt;0,"~0","")</f>
        <v>~0</v>
      </c>
      <c r="J51" s="130" t="str">
        <f ca="1">IF(T_satellite&lt;&gt;0,CONCATENATE(TEXT(X_satellite-Dx_sat,"0")," | ",TEXT(X_satellite+Dx_sat,"0")),"")</f>
        <v>-92 | 352</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1260.7869161559772</v>
      </c>
      <c r="C121" s="216">
        <f ca="1">MAX(Altitude_culmi,Portee_balistique)</f>
        <v>1260.7869161559772</v>
      </c>
    </row>
    <row r="123" spans="2:3" x14ac:dyDescent="0.2">
      <c r="B123" s="210" t="s">
        <v>49</v>
      </c>
      <c r="C123" s="211" t="s">
        <v>45</v>
      </c>
    </row>
    <row r="124" spans="2:3" x14ac:dyDescent="0.2">
      <c r="B124" s="217">
        <f ca="1">X_para</f>
        <v>462.57752569453731</v>
      </c>
      <c r="C124" s="214">
        <f ca="1">Alt_para</f>
        <v>1259.6922093531998</v>
      </c>
    </row>
    <row r="125" spans="2:3" x14ac:dyDescent="0.2">
      <c r="B125" s="217">
        <f ca="1">X_para</f>
        <v>462.57752569453731</v>
      </c>
      <c r="C125" s="214">
        <f ca="1">Alt_para/2</f>
        <v>629.84610467659991</v>
      </c>
    </row>
    <row r="126" spans="2:3" x14ac:dyDescent="0.2">
      <c r="B126" s="217">
        <f ca="1">X_para</f>
        <v>462.57752569453731</v>
      </c>
      <c r="C126" s="214">
        <v>0</v>
      </c>
    </row>
    <row r="127" spans="2:3" x14ac:dyDescent="0.2">
      <c r="B127" s="217">
        <f ca="1">X_para+Alt_para/40</f>
        <v>494.06983092836731</v>
      </c>
      <c r="C127" s="214">
        <f ca="1">Alt_para/20</f>
        <v>62.984610467659991</v>
      </c>
    </row>
    <row r="128" spans="2:3" x14ac:dyDescent="0.2">
      <c r="B128" s="217">
        <f ca="1">X_para</f>
        <v>462.57752569453731</v>
      </c>
      <c r="C128" s="214">
        <v>0</v>
      </c>
    </row>
    <row r="129" spans="2:6" x14ac:dyDescent="0.2">
      <c r="B129" s="217">
        <f ca="1">X_para-Alt_para/40</f>
        <v>431.08522046070732</v>
      </c>
      <c r="C129" s="214">
        <f ca="1">Alt_para/20</f>
        <v>62.984610467659991</v>
      </c>
    </row>
    <row r="130" spans="2:6" x14ac:dyDescent="0.2">
      <c r="B130" s="218">
        <f ca="1">X_para</f>
        <v>462.57752569453731</v>
      </c>
      <c r="C130" s="219">
        <v>0</v>
      </c>
    </row>
    <row r="131" spans="2:6" x14ac:dyDescent="0.2">
      <c r="B131" s="210" t="s">
        <v>48</v>
      </c>
      <c r="C131" s="211" t="s">
        <v>45</v>
      </c>
    </row>
    <row r="132" spans="2:6" x14ac:dyDescent="0.2">
      <c r="B132" s="213">
        <f>T_para</f>
        <v>16.2</v>
      </c>
      <c r="C132" s="214">
        <f ca="1">Alt_para</f>
        <v>1259.6922093531998</v>
      </c>
    </row>
    <row r="133" spans="2:6" x14ac:dyDescent="0.2">
      <c r="B133" s="213">
        <f ca="1">(B132+B134)/2</f>
        <v>58.591414910174286</v>
      </c>
      <c r="C133" s="214">
        <f ca="1">(C132+C134)/2</f>
        <v>629.84610467659991</v>
      </c>
      <c r="E133" s="232">
        <v>1</v>
      </c>
      <c r="F133" s="233" t="s">
        <v>175</v>
      </c>
    </row>
    <row r="134" spans="2:6" x14ac:dyDescent="0.2">
      <c r="B134" s="213">
        <f ca="1">H49</f>
        <v>100.98282982034857</v>
      </c>
      <c r="C134" s="214">
        <f>0</f>
        <v>0</v>
      </c>
      <c r="E134" s="161">
        <v>1</v>
      </c>
      <c r="F134" s="234" t="s">
        <v>176</v>
      </c>
    </row>
    <row r="135" spans="2:6" x14ac:dyDescent="0.2">
      <c r="B135" s="213">
        <f ca="1">H49+E133*sS/2*zZ_fus-E134*sS*tT_fus</f>
        <v>99.838456381290897</v>
      </c>
      <c r="C135" s="214">
        <f ca="1">Alt_para-V_para*(H49-T_para)+E133*sS*Altitude_culmi/H49*zZ_fus+E134*sS/2*Altitude_culmi/H49*tT_fus</f>
        <v>59.737585336231803</v>
      </c>
      <c r="E135" s="161"/>
      <c r="F135" s="241" t="s">
        <v>177</v>
      </c>
    </row>
    <row r="136" spans="2:6" x14ac:dyDescent="0.2">
      <c r="B136" s="213">
        <f ca="1">H49</f>
        <v>100.98282982034857</v>
      </c>
      <c r="C136" s="214">
        <f ca="1">Alt_para-V_para*(H49-T_para)</f>
        <v>0</v>
      </c>
      <c r="E136" s="235" t="s">
        <v>172</v>
      </c>
      <c r="F136" s="236">
        <f ca="1">T_balistique/10</f>
        <v>3.3700000000000165</v>
      </c>
    </row>
    <row r="137" spans="2:6" x14ac:dyDescent="0.2">
      <c r="B137" s="213">
        <f ca="1">H49-E133*sS/2*zZ_fus-E134*sS*tT_fus</f>
        <v>96.468456381290892</v>
      </c>
      <c r="C137" s="214">
        <f ca="1">Alt_para-V_para*(H49-T_para)+E133*sS*Altitude_culmi/H49*zZ_fus-E134*sS/2*Altitude_culmi/H49*tT_fus</f>
        <v>24.412401646792876</v>
      </c>
      <c r="E137" s="235" t="s">
        <v>173</v>
      </c>
      <c r="F137" s="236">
        <f ca="1">(H49-T_para)/H49</f>
        <v>0.83957668814767539</v>
      </c>
    </row>
    <row r="138" spans="2:6" x14ac:dyDescent="0.2">
      <c r="B138" s="215">
        <f ca="1">H49</f>
        <v>100.98282982034857</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130.21787022830185</v>
      </c>
      <c r="C141" s="214">
        <f ca="1">IF(Nb_sat="1 satellite",Alt_sat)</f>
        <v>562.14338790394822</v>
      </c>
    </row>
    <row r="142" spans="2:6" x14ac:dyDescent="0.2">
      <c r="B142" s="217">
        <f ca="1">IF(Nb_sat="1 satellite",X_satellite)</f>
        <v>130.21787022830185</v>
      </c>
      <c r="C142" s="214">
        <f ca="1">IF(Nb_sat="1 satellite",Alt_sat*1/4)</f>
        <v>140.53584697598706</v>
      </c>
    </row>
    <row r="143" spans="2:6" x14ac:dyDescent="0.2">
      <c r="B143" s="217">
        <f ca="1">IF(Nb_sat="1 satellite",X_satellite)</f>
        <v>130.21787022830185</v>
      </c>
      <c r="C143" s="214">
        <f>IF(Nb_sat="1 satellite",0)</f>
        <v>0</v>
      </c>
    </row>
    <row r="144" spans="2:6" x14ac:dyDescent="0.2">
      <c r="B144" s="217">
        <f ca="1">IF(Nb_sat="1 satellite",X_satellite+Alt_sat/40)</f>
        <v>144.27145492590054</v>
      </c>
      <c r="C144" s="214">
        <f ca="1">IF(Nb_sat="1 satellite",Alt_sat/20)</f>
        <v>28.10716939519741</v>
      </c>
    </row>
    <row r="145" spans="2:6" x14ac:dyDescent="0.2">
      <c r="B145" s="217">
        <f ca="1">IF(Nb_sat="1 satellite",X_satellite)</f>
        <v>130.21787022830185</v>
      </c>
      <c r="C145" s="214">
        <f>IF(Nb_sat="1 satellite",0)</f>
        <v>0</v>
      </c>
    </row>
    <row r="146" spans="2:6" x14ac:dyDescent="0.2">
      <c r="B146" s="217">
        <f ca="1">IF(Nb_sat="1 satellite",X_satellite-Alt_sat/40)</f>
        <v>116.16428553070314</v>
      </c>
      <c r="C146" s="214">
        <f ca="1">IF(Nb_sat="1 satellite",Alt_sat/20)</f>
        <v>28.10716939519741</v>
      </c>
    </row>
    <row r="147" spans="2:6" x14ac:dyDescent="0.2">
      <c r="B147" s="218">
        <f ca="1">IF(Nb_sat="1 satellite",X_satellite)</f>
        <v>130.21787022830185</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562.14338790394822</v>
      </c>
      <c r="D149" s="221"/>
    </row>
    <row r="150" spans="2:6" x14ac:dyDescent="0.2">
      <c r="B150" s="213">
        <f ca="1">(B149+B151)/2</f>
        <v>26.809340060463924</v>
      </c>
      <c r="C150" s="214">
        <f ca="1">(C149+C151)/2</f>
        <v>281.07169395197411</v>
      </c>
      <c r="D150" s="221"/>
    </row>
    <row r="151" spans="2:6" x14ac:dyDescent="0.2">
      <c r="B151" s="213">
        <f ca="1">IF(Nb_sat="1 satellite",H51)</f>
        <v>49.018680120927847</v>
      </c>
      <c r="C151" s="214">
        <f>IF(Nb_sat="1 satellite",0)</f>
        <v>0</v>
      </c>
    </row>
    <row r="152" spans="2:6" x14ac:dyDescent="0.2">
      <c r="B152" s="213">
        <f ca="1">IF(Nb_sat="1 satellite",H51+E133*sS/2*zZ_sat-E134*sS*tT_sat)</f>
        <v>47.212573795087195</v>
      </c>
      <c r="C152" s="214">
        <f ca="1">IF(Nb_sat="1 satellite",Alt_sat-V_satellite*(H51-T_satellite)+E133*sS*Altitude_culmi/H51*zZ_sat+E134*sS/2*Altitude_culmi/H51*tT_sat)</f>
        <v>94.208868007654075</v>
      </c>
      <c r="D152" s="221"/>
    </row>
    <row r="153" spans="2:6" x14ac:dyDescent="0.2">
      <c r="B153" s="213">
        <f ca="1">IF(Nb_sat="1 satellite",H51)</f>
        <v>49.018680120927847</v>
      </c>
      <c r="C153" s="214">
        <f>IF(Nb_sat="1 satellite",0)</f>
        <v>0</v>
      </c>
    </row>
    <row r="154" spans="2:6" x14ac:dyDescent="0.2">
      <c r="B154" s="213">
        <f ca="1">IF(Nb_sat="1 satellite",H51-sS/2*zZ_sat-E134*sS*tT_sat)</f>
        <v>45.004786446768463</v>
      </c>
      <c r="C154" s="214">
        <f ca="1">IF(Nb_sat="1 satellite",Alt_sat-V_satellite*(H51-T_satellite)+E133*sS*Altitude_culmi/H51*zZ_sat-E134*sS/2*Altitude_culmi/H51*tT_sat)</f>
        <v>19.362097001930216</v>
      </c>
      <c r="E154" s="239" t="s">
        <v>173</v>
      </c>
      <c r="F154" s="240">
        <f ca="1">(T_balistique-T_satellite)/T_balistique</f>
        <v>0.86350148367952584</v>
      </c>
    </row>
    <row r="155" spans="2:6" x14ac:dyDescent="0.2">
      <c r="B155" s="215">
        <f ca="1">IF(Nb_sat="1 satellite",H51)</f>
        <v>49.018680120927847</v>
      </c>
      <c r="C155" s="216">
        <f>IF(Nb_sat="1 satellite",0)</f>
        <v>0</v>
      </c>
      <c r="E155" s="237" t="s">
        <v>174</v>
      </c>
      <c r="F155" s="238">
        <f ca="1">V_satellite*(T_balistique-T_satellite)/Alt_sat</f>
        <v>0.65512977694917396</v>
      </c>
    </row>
    <row r="157" spans="2:6" x14ac:dyDescent="0.2">
      <c r="B157" s="210" t="s">
        <v>2</v>
      </c>
      <c r="C157" s="228" t="s">
        <v>29</v>
      </c>
      <c r="D157" s="211" t="s">
        <v>3</v>
      </c>
    </row>
    <row r="158" spans="2:6" x14ac:dyDescent="0.2">
      <c r="B158" s="231">
        <f>T_para/4</f>
        <v>4.05</v>
      </c>
      <c r="C158" s="82">
        <f ca="1">Alt_para/2</f>
        <v>629.84610467659991</v>
      </c>
      <c r="D158" s="214">
        <f ca="1">X_para/4</f>
        <v>115.64438142363433</v>
      </c>
    </row>
    <row r="159" spans="2:6" x14ac:dyDescent="0.2">
      <c r="B159" s="229">
        <f ca="1">Temps_culmi + (T_balistique-Temps_culmi)/2</f>
        <v>24.700000000000042</v>
      </c>
      <c r="C159" s="230">
        <f ca="1">Altitude_culmi/2</f>
        <v>630.39345807798861</v>
      </c>
      <c r="D159" s="216">
        <f ca="1">X_culmi+(Portee_balistique-X_culmi)*2/3</f>
        <v>681.18386632791328</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450.25450635522895</v>
      </c>
      <c r="E162" s="422"/>
      <c r="F162" s="423" t="s">
        <v>305</v>
      </c>
    </row>
    <row r="163" spans="2:6" x14ac:dyDescent="0.2">
      <c r="B163" s="231" t="e">
        <f ca="1">IF(AND(Altitude_culmi&gt;80, Altitude_culmi&lt;=350), 49, NA())</f>
        <v>#N/A</v>
      </c>
      <c r="C163" s="5">
        <v>23</v>
      </c>
      <c r="D163" s="82">
        <f t="shared" ca="1" si="0"/>
        <v>473.25450635522895</v>
      </c>
      <c r="E163" s="82"/>
      <c r="F163" s="214">
        <f t="shared" ref="F163:F178" ca="1" si="1">X_culmi-C162</f>
        <v>450.25450635522895</v>
      </c>
    </row>
    <row r="164" spans="2:6" x14ac:dyDescent="0.2">
      <c r="B164" s="231" t="e">
        <f ca="1">IF(AND(Altitude_culmi&gt;80, Altitude_culmi&lt;=350), 43, NA())</f>
        <v>#N/A</v>
      </c>
      <c r="C164" s="5">
        <v>23</v>
      </c>
      <c r="D164" s="82">
        <f t="shared" ca="1" si="0"/>
        <v>473.25450635522895</v>
      </c>
      <c r="E164" s="82"/>
      <c r="F164" s="214">
        <f t="shared" ca="1" si="1"/>
        <v>427.25450635522895</v>
      </c>
    </row>
    <row r="165" spans="2:6" x14ac:dyDescent="0.2">
      <c r="B165" s="231" t="e">
        <f ca="1">IF(AND(Altitude_culmi&gt;80, Altitude_culmi&lt;=350), 43, NA())</f>
        <v>#N/A</v>
      </c>
      <c r="C165" s="5">
        <v>0</v>
      </c>
      <c r="D165" s="82">
        <f t="shared" ca="1" si="0"/>
        <v>450.25450635522895</v>
      </c>
      <c r="E165" s="82"/>
      <c r="F165" s="214">
        <f t="shared" ca="1" si="1"/>
        <v>427.25450635522895</v>
      </c>
    </row>
    <row r="166" spans="2:6" x14ac:dyDescent="0.2">
      <c r="B166" s="231" t="e">
        <f ca="1">IF(AND(Altitude_culmi&gt;80, Altitude_culmi&lt;=350), 43, NA())</f>
        <v>#N/A</v>
      </c>
      <c r="C166" s="5">
        <v>23</v>
      </c>
      <c r="D166" s="82">
        <f t="shared" ca="1" si="0"/>
        <v>473.25450635522895</v>
      </c>
      <c r="E166" s="82"/>
      <c r="F166" s="214">
        <f t="shared" ca="1" si="1"/>
        <v>450.25450635522895</v>
      </c>
    </row>
    <row r="167" spans="2:6" x14ac:dyDescent="0.2">
      <c r="B167" s="231" t="e">
        <f ca="1">IF(AND(Altitude_culmi&gt;80, Altitude_culmi&lt;=350), 0.5, NA())</f>
        <v>#N/A</v>
      </c>
      <c r="C167" s="5">
        <v>23</v>
      </c>
      <c r="D167" s="82">
        <f t="shared" ca="1" si="0"/>
        <v>473.25450635522895</v>
      </c>
      <c r="E167" s="82"/>
      <c r="F167" s="214">
        <f t="shared" ca="1" si="1"/>
        <v>427.25450635522895</v>
      </c>
    </row>
    <row r="168" spans="2:6" x14ac:dyDescent="0.2">
      <c r="B168" s="231" t="e">
        <f ca="1">IF(AND(Altitude_culmi&gt;80, Altitude_culmi&lt;=350), 0.5, NA())</f>
        <v>#N/A</v>
      </c>
      <c r="C168" s="5">
        <v>8</v>
      </c>
      <c r="D168" s="82">
        <f t="shared" ca="1" si="0"/>
        <v>458.25450635522895</v>
      </c>
      <c r="E168" s="82"/>
      <c r="F168" s="214">
        <f t="shared" ca="1" si="1"/>
        <v>427.25450635522895</v>
      </c>
    </row>
    <row r="169" spans="2:6" x14ac:dyDescent="0.2">
      <c r="B169" s="231" t="e">
        <f ca="1">IF(AND(Altitude_culmi&gt;80, Altitude_culmi&lt;=350), 27, NA())</f>
        <v>#N/A</v>
      </c>
      <c r="C169" s="5">
        <v>8</v>
      </c>
      <c r="D169" s="82">
        <f t="shared" ca="1" si="0"/>
        <v>458.25450635522895</v>
      </c>
      <c r="E169" s="82"/>
      <c r="F169" s="214">
        <f t="shared" ca="1" si="1"/>
        <v>442.25450635522895</v>
      </c>
    </row>
    <row r="170" spans="2:6" x14ac:dyDescent="0.2">
      <c r="B170" s="231" t="e">
        <f ca="1">IF(AND(Altitude_culmi&gt;80, Altitude_culmi&lt;=350), 27, NA())</f>
        <v>#N/A</v>
      </c>
      <c r="C170" s="5">
        <v>23</v>
      </c>
      <c r="D170" s="82">
        <f t="shared" ca="1" si="0"/>
        <v>473.25450635522895</v>
      </c>
      <c r="E170" s="82"/>
      <c r="F170" s="214">
        <f t="shared" ca="1" si="1"/>
        <v>442.25450635522895</v>
      </c>
    </row>
    <row r="171" spans="2:6" x14ac:dyDescent="0.2">
      <c r="B171" s="231" t="e">
        <f ca="1">IF(AND(Altitude_culmi&gt;80, Altitude_culmi&lt;=350), 27, NA())</f>
        <v>#N/A</v>
      </c>
      <c r="C171" s="5">
        <v>8</v>
      </c>
      <c r="D171" s="82">
        <f t="shared" ca="1" si="0"/>
        <v>458.25450635522895</v>
      </c>
      <c r="E171" s="82"/>
      <c r="F171" s="214">
        <f t="shared" ca="1" si="1"/>
        <v>427.25450635522895</v>
      </c>
    </row>
    <row r="172" spans="2:6" x14ac:dyDescent="0.2">
      <c r="B172" s="231" t="e">
        <f ca="1">IF(AND(Altitude_culmi&gt;80, Altitude_culmi&lt;=350), 29, NA())</f>
        <v>#N/A</v>
      </c>
      <c r="C172" s="5">
        <v>7.6</v>
      </c>
      <c r="D172" s="82">
        <f t="shared" ca="1" si="0"/>
        <v>457.85450635522898</v>
      </c>
      <c r="E172" s="82"/>
      <c r="F172" s="214">
        <f t="shared" ca="1" si="1"/>
        <v>442.25450635522895</v>
      </c>
    </row>
    <row r="173" spans="2:6" x14ac:dyDescent="0.2">
      <c r="B173" s="231" t="e">
        <f ca="1">IF(AND(Altitude_culmi&gt;80, Altitude_culmi&lt;=350), 31, NA())</f>
        <v>#N/A</v>
      </c>
      <c r="C173" s="5">
        <v>6.8</v>
      </c>
      <c r="D173" s="82">
        <f t="shared" ca="1" si="0"/>
        <v>457.05450635522897</v>
      </c>
      <c r="E173" s="82"/>
      <c r="F173" s="214">
        <f t="shared" ca="1" si="1"/>
        <v>442.65450635522893</v>
      </c>
    </row>
    <row r="174" spans="2:6" x14ac:dyDescent="0.2">
      <c r="B174" s="231" t="e">
        <f ca="1">IF(AND(Altitude_culmi&gt;80, Altitude_culmi&lt;=350), 32, NA())</f>
        <v>#N/A</v>
      </c>
      <c r="C174" s="5">
        <v>6</v>
      </c>
      <c r="D174" s="82">
        <f t="shared" ca="1" si="0"/>
        <v>456.25450635522895</v>
      </c>
      <c r="E174" s="82"/>
      <c r="F174" s="214">
        <f t="shared" ca="1" si="1"/>
        <v>443.45450635522894</v>
      </c>
    </row>
    <row r="175" spans="2:6" x14ac:dyDescent="0.2">
      <c r="B175" s="231" t="e">
        <f ca="1">IF(AND(Altitude_culmi&gt;80, Altitude_culmi&lt;=350), 33, NA())</f>
        <v>#N/A</v>
      </c>
      <c r="C175" s="5">
        <v>5</v>
      </c>
      <c r="D175" s="82">
        <f t="shared" ca="1" si="0"/>
        <v>455.25450635522895</v>
      </c>
      <c r="E175" s="82"/>
      <c r="F175" s="214">
        <f t="shared" ca="1" si="1"/>
        <v>444.25450635522895</v>
      </c>
    </row>
    <row r="176" spans="2:6" x14ac:dyDescent="0.2">
      <c r="B176" s="231" t="e">
        <f ca="1">IF(AND(Altitude_culmi&gt;80, Altitude_culmi&lt;=350), 34, NA())</f>
        <v>#N/A</v>
      </c>
      <c r="C176" s="5">
        <v>3.8</v>
      </c>
      <c r="D176" s="82">
        <f t="shared" ca="1" si="0"/>
        <v>454.05450635522897</v>
      </c>
      <c r="E176" s="82"/>
      <c r="F176" s="214">
        <f t="shared" ca="1" si="1"/>
        <v>445.25450635522895</v>
      </c>
    </row>
    <row r="177" spans="2:6" x14ac:dyDescent="0.2">
      <c r="B177" s="229" t="e">
        <f ca="1">IF(AND(Altitude_culmi&gt;80, Altitude_culmi&lt;=350), 35, NA())</f>
        <v>#N/A</v>
      </c>
      <c r="C177" s="421">
        <v>0</v>
      </c>
      <c r="D177" s="230">
        <f t="shared" ca="1" si="0"/>
        <v>450.25450635522895</v>
      </c>
      <c r="E177" s="82"/>
      <c r="F177" s="214">
        <f t="shared" ca="1" si="1"/>
        <v>446.45450635522894</v>
      </c>
    </row>
    <row r="178" spans="2:6" x14ac:dyDescent="0.2">
      <c r="E178" s="230"/>
      <c r="F178" s="216">
        <f t="shared" ca="1" si="1"/>
        <v>450.25450635522895</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450.25450635522895</v>
      </c>
      <c r="E180" s="228"/>
      <c r="F180" s="211" t="s">
        <v>308</v>
      </c>
    </row>
    <row r="181" spans="2:6" x14ac:dyDescent="0.2">
      <c r="B181" s="231">
        <f ca="1">IF(Altitude_culmi&gt;350, 300, NA())</f>
        <v>300</v>
      </c>
      <c r="C181" s="5">
        <v>0</v>
      </c>
      <c r="D181" s="82">
        <f t="shared" ca="1" si="2"/>
        <v>450.25450635522895</v>
      </c>
      <c r="E181" s="82"/>
      <c r="F181" s="214">
        <f t="shared" ref="F181:F201" ca="1" si="3">X_culmi-C180</f>
        <v>450.25450635522895</v>
      </c>
    </row>
    <row r="182" spans="2:6" x14ac:dyDescent="0.2">
      <c r="B182" s="231">
        <f ca="1">IF(Altitude_culmi&gt;350, 280, NA())</f>
        <v>280</v>
      </c>
      <c r="C182" s="5">
        <v>10</v>
      </c>
      <c r="D182" s="82">
        <f t="shared" ca="1" si="2"/>
        <v>460.25450635522895</v>
      </c>
      <c r="E182" s="82"/>
      <c r="F182" s="214">
        <f t="shared" ca="1" si="3"/>
        <v>450.25450635522895</v>
      </c>
    </row>
    <row r="183" spans="2:6" x14ac:dyDescent="0.2">
      <c r="B183" s="231">
        <f ca="1">IF(Altitude_culmi&gt;350, 280, NA())</f>
        <v>280</v>
      </c>
      <c r="C183" s="5">
        <v>0</v>
      </c>
      <c r="D183" s="82">
        <f t="shared" ca="1" si="2"/>
        <v>450.25450635522895</v>
      </c>
      <c r="E183" s="82"/>
      <c r="F183" s="214">
        <f t="shared" ca="1" si="3"/>
        <v>440.25450635522895</v>
      </c>
    </row>
    <row r="184" spans="2:6" x14ac:dyDescent="0.2">
      <c r="B184" s="231">
        <f ca="1">IF(Altitude_culmi&gt;350, 280, NA())</f>
        <v>280</v>
      </c>
      <c r="C184" s="5">
        <v>10</v>
      </c>
      <c r="D184" s="82">
        <f t="shared" ca="1" si="2"/>
        <v>460.25450635522895</v>
      </c>
      <c r="E184" s="82"/>
      <c r="F184" s="214">
        <f t="shared" ca="1" si="3"/>
        <v>450.25450635522895</v>
      </c>
    </row>
    <row r="185" spans="2:6" x14ac:dyDescent="0.2">
      <c r="B185" s="231">
        <f ca="1">IF(Altitude_culmi&gt;350, 200, NA())</f>
        <v>200</v>
      </c>
      <c r="C185" s="5">
        <v>13</v>
      </c>
      <c r="D185" s="82">
        <f t="shared" ca="1" si="2"/>
        <v>463.25450635522895</v>
      </c>
      <c r="E185" s="82"/>
      <c r="F185" s="214">
        <f t="shared" ca="1" si="3"/>
        <v>440.25450635522895</v>
      </c>
    </row>
    <row r="186" spans="2:6" x14ac:dyDescent="0.2">
      <c r="B186" s="231">
        <f ca="1">IF(Altitude_culmi&gt;350, 160, NA())</f>
        <v>160</v>
      </c>
      <c r="C186" s="5">
        <v>17</v>
      </c>
      <c r="D186" s="82">
        <f t="shared" ca="1" si="2"/>
        <v>467.25450635522895</v>
      </c>
      <c r="E186" s="82"/>
      <c r="F186" s="214">
        <f t="shared" ca="1" si="3"/>
        <v>437.25450635522895</v>
      </c>
    </row>
    <row r="187" spans="2:6" x14ac:dyDescent="0.2">
      <c r="B187" s="231">
        <f ca="1">IF(Altitude_culmi&gt;350, 115, NA())</f>
        <v>115</v>
      </c>
      <c r="C187" s="5">
        <v>20</v>
      </c>
      <c r="D187" s="82">
        <f t="shared" ca="1" si="2"/>
        <v>470.25450635522895</v>
      </c>
      <c r="E187" s="82"/>
      <c r="F187" s="214">
        <f t="shared" ca="1" si="3"/>
        <v>433.25450635522895</v>
      </c>
    </row>
    <row r="188" spans="2:6" x14ac:dyDescent="0.2">
      <c r="B188" s="231">
        <f ca="1">IF(Altitude_culmi&gt;350, 90, NA())</f>
        <v>90</v>
      </c>
      <c r="C188" s="5">
        <v>25</v>
      </c>
      <c r="D188" s="82">
        <f t="shared" ca="1" si="2"/>
        <v>475.25450635522895</v>
      </c>
      <c r="E188" s="82"/>
      <c r="F188" s="214">
        <f t="shared" ca="1" si="3"/>
        <v>430.25450635522895</v>
      </c>
    </row>
    <row r="189" spans="2:6" x14ac:dyDescent="0.2">
      <c r="B189" s="231">
        <f ca="1">IF(Altitude_culmi&gt;350, 57, NA())</f>
        <v>57</v>
      </c>
      <c r="C189" s="5">
        <v>30</v>
      </c>
      <c r="D189" s="82">
        <f t="shared" ca="1" si="2"/>
        <v>480.25450635522895</v>
      </c>
      <c r="E189" s="82"/>
      <c r="F189" s="214">
        <f t="shared" ca="1" si="3"/>
        <v>425.25450635522895</v>
      </c>
    </row>
    <row r="190" spans="2:6" x14ac:dyDescent="0.2">
      <c r="B190" s="231">
        <f ca="1">IF(Altitude_culmi&gt;350, 40, NA())</f>
        <v>40</v>
      </c>
      <c r="C190" s="5">
        <v>36</v>
      </c>
      <c r="D190" s="82">
        <f t="shared" ca="1" si="2"/>
        <v>486.25450635522895</v>
      </c>
      <c r="E190" s="82"/>
      <c r="F190" s="214">
        <f t="shared" ca="1" si="3"/>
        <v>420.25450635522895</v>
      </c>
    </row>
    <row r="191" spans="2:6" x14ac:dyDescent="0.2">
      <c r="B191" s="231">
        <f ca="1">IF(Altitude_culmi&gt;350, 20, NA())</f>
        <v>20</v>
      </c>
      <c r="C191" s="5">
        <v>48</v>
      </c>
      <c r="D191" s="82">
        <f t="shared" ca="1" si="2"/>
        <v>498.25450635522895</v>
      </c>
      <c r="E191" s="82"/>
      <c r="F191" s="214">
        <f t="shared" ca="1" si="3"/>
        <v>414.25450635522895</v>
      </c>
    </row>
    <row r="192" spans="2:6" x14ac:dyDescent="0.2">
      <c r="B192" s="231">
        <f ca="1">IF(Altitude_culmi&gt;350, 0.5, NA())</f>
        <v>0.5</v>
      </c>
      <c r="C192" s="5">
        <v>62</v>
      </c>
      <c r="D192" s="82">
        <f t="shared" ca="1" si="2"/>
        <v>512.25450635522895</v>
      </c>
      <c r="E192" s="82"/>
      <c r="F192" s="214">
        <f t="shared" ca="1" si="3"/>
        <v>402.25450635522895</v>
      </c>
    </row>
    <row r="193" spans="2:6" x14ac:dyDescent="0.2">
      <c r="B193" s="231">
        <f ca="1">IF(Altitude_culmi&gt;350, 0.5, NA())</f>
        <v>0.5</v>
      </c>
      <c r="C193" s="5">
        <v>37</v>
      </c>
      <c r="D193" s="82">
        <f t="shared" ca="1" si="2"/>
        <v>487.25450635522895</v>
      </c>
      <c r="E193" s="82"/>
      <c r="F193" s="214">
        <f t="shared" ca="1" si="3"/>
        <v>388.25450635522895</v>
      </c>
    </row>
    <row r="194" spans="2:6" x14ac:dyDescent="0.2">
      <c r="B194" s="231">
        <f ca="1">IF(Altitude_culmi&gt;350, 15, NA())</f>
        <v>15</v>
      </c>
      <c r="C194" s="5">
        <v>30</v>
      </c>
      <c r="D194" s="82">
        <f t="shared" ca="1" si="2"/>
        <v>480.25450635522895</v>
      </c>
      <c r="E194" s="82"/>
      <c r="F194" s="214">
        <f t="shared" ca="1" si="3"/>
        <v>413.25450635522895</v>
      </c>
    </row>
    <row r="195" spans="2:6" x14ac:dyDescent="0.2">
      <c r="B195" s="231">
        <f ca="1">IF(Altitude_culmi&gt;350, 30, NA())</f>
        <v>30</v>
      </c>
      <c r="C195" s="5">
        <v>15</v>
      </c>
      <c r="D195" s="82">
        <f t="shared" ca="1" si="2"/>
        <v>465.25450635522895</v>
      </c>
      <c r="E195" s="82"/>
      <c r="F195" s="214">
        <f t="shared" ca="1" si="3"/>
        <v>420.25450635522895</v>
      </c>
    </row>
    <row r="196" spans="2:6" x14ac:dyDescent="0.2">
      <c r="B196" s="231">
        <f ca="1">IF(Altitude_culmi&gt;350, 37, NA())</f>
        <v>37</v>
      </c>
      <c r="C196" s="5">
        <v>0</v>
      </c>
      <c r="D196" s="82">
        <f t="shared" ca="1" si="2"/>
        <v>450.25450635522895</v>
      </c>
      <c r="E196" s="82"/>
      <c r="F196" s="214">
        <f t="shared" ca="1" si="3"/>
        <v>435.25450635522895</v>
      </c>
    </row>
    <row r="197" spans="2:6" x14ac:dyDescent="0.2">
      <c r="B197" s="231">
        <f ca="1">IF(Altitude_culmi&gt;350, 67, NA())</f>
        <v>67</v>
      </c>
      <c r="C197" s="5">
        <v>0</v>
      </c>
      <c r="D197" s="82">
        <f t="shared" ca="1" si="2"/>
        <v>450.25450635522895</v>
      </c>
      <c r="E197" s="82"/>
      <c r="F197" s="214">
        <f t="shared" ca="1" si="3"/>
        <v>450.25450635522895</v>
      </c>
    </row>
    <row r="198" spans="2:6" x14ac:dyDescent="0.2">
      <c r="B198" s="231">
        <f ca="1">IF(Altitude_culmi&gt;350, 67, NA())</f>
        <v>67</v>
      </c>
      <c r="C198" s="5">
        <v>17</v>
      </c>
      <c r="D198" s="82">
        <f t="shared" ca="1" si="2"/>
        <v>467.25450635522895</v>
      </c>
      <c r="E198" s="82"/>
      <c r="F198" s="214">
        <f t="shared" ca="1" si="3"/>
        <v>450.25450635522895</v>
      </c>
    </row>
    <row r="199" spans="2:6" x14ac:dyDescent="0.2">
      <c r="B199" s="231">
        <f ca="1">IF(Altitude_culmi&gt;350, 100, NA())</f>
        <v>100</v>
      </c>
      <c r="C199" s="5">
        <v>11</v>
      </c>
      <c r="D199" s="82">
        <f t="shared" ca="1" si="2"/>
        <v>461.25450635522895</v>
      </c>
      <c r="E199" s="82"/>
      <c r="F199" s="214">
        <f t="shared" ca="1" si="3"/>
        <v>433.25450635522895</v>
      </c>
    </row>
    <row r="200" spans="2:6" x14ac:dyDescent="0.2">
      <c r="B200" s="229">
        <f ca="1">IF(Altitude_culmi&gt;350, 100, NA())</f>
        <v>100</v>
      </c>
      <c r="C200" s="421">
        <v>0</v>
      </c>
      <c r="D200" s="230">
        <f t="shared" ca="1" si="2"/>
        <v>450.25450635522895</v>
      </c>
      <c r="E200" s="82"/>
      <c r="F200" s="214">
        <f t="shared" ca="1" si="3"/>
        <v>439.25450635522895</v>
      </c>
    </row>
    <row r="201" spans="2:6" x14ac:dyDescent="0.2">
      <c r="E201" s="230"/>
      <c r="F201" s="216">
        <f t="shared" ca="1" si="3"/>
        <v>450.25450635522895</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25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sheetProtection algorithmName="SHA-512" hashValue="TT52kldpbNfsZI03mY8g5TIIsjEeL9Q9TBJMBYh4cROlVUm3NqAv8usVb5XJtvE8tyHIClwYMgtE2emaKO5x7A==" saltValue="IfNq7E35bfDyzUo3UGtZTg==" spinCount="100000" sheet="1" objects="1" scenarios="1"/>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397" activePane="bottomRight" state="frozen"/>
      <selection pane="topRight" activeCell="D1" sqref="D1"/>
      <selection pane="bottomLeft" activeCell="A8" sqref="A8"/>
      <selection pane="bottomRight" activeCell="B410" sqref="B410"/>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9.09</v>
      </c>
      <c r="T4" s="327">
        <f t="shared" ref="T4:T67" ca="1" si="1">m*g</f>
        <v>89.172899999999998</v>
      </c>
      <c r="U4" s="328">
        <f t="shared" ref="U4:U67" ca="1" si="2">IF(pos_xz&lt;L_rampe,Poids*COS(Beta),0)</f>
        <v>15.48471158227542</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2.8309233575504855E-2</v>
      </c>
      <c r="E5" s="307">
        <f t="shared" ref="E5:E68" ca="1" si="9">IF(AND(L4&lt;L_rampe,Poussee&lt;Poids*SIN(M4)),0,(-W4+Poussee)/m*SIN(M4)+U4/m*COS(M4)-Poids/m)</f>
        <v>0.16103331807702759</v>
      </c>
      <c r="F5" s="304">
        <f t="shared" ref="F5:F68" ca="1" si="10">SQRT(acc_x^2+acc_z^2)</f>
        <v>0.16350272852931119</v>
      </c>
      <c r="G5" s="306">
        <f t="shared" ref="G5:G68" ca="1" si="11">G4+acc_x*pas</f>
        <v>2.8309233575504858E-4</v>
      </c>
      <c r="H5" s="307">
        <f t="shared" ref="H5:H68" ca="1" si="12">H4+acc_z*pas</f>
        <v>1.610333180770276E-3</v>
      </c>
      <c r="I5" s="304">
        <f t="shared" ref="I5:I68" ca="1" si="13">SQRT(vit_x^2+vit_z^2)</f>
        <v>1.6350272852931121E-3</v>
      </c>
      <c r="J5" s="306">
        <f t="shared" ref="J5:J68" ca="1" si="14">J4+0.5*(vit_x+G4)*pas*(K4&gt;=0)</f>
        <v>1.4154616787752428E-6</v>
      </c>
      <c r="K5" s="307">
        <f t="shared" ref="K5:K68" ca="1" si="15">K4+0.5*(vit_z+H4)*pas</f>
        <v>8.0516659038513791E-6</v>
      </c>
      <c r="L5" s="304">
        <f t="shared" ca="1" si="0"/>
        <v>8.1751364264655586E-6</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9.0895518449064063</v>
      </c>
      <c r="T5" s="304">
        <f t="shared" ca="1" si="1"/>
        <v>89.168503598531856</v>
      </c>
      <c r="U5" s="311">
        <f t="shared" ca="1" si="2"/>
        <v>15.483948155172184</v>
      </c>
      <c r="V5" s="306">
        <f t="shared" ca="1" si="3"/>
        <v>1.2249999990136711</v>
      </c>
      <c r="W5" s="304">
        <f t="shared" ca="1" si="4"/>
        <v>1.2395821279719593E-8</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8.0516659038513791E-6</v>
      </c>
      <c r="AG5" s="306">
        <f t="shared" ref="AG5:AG68" ca="1" si="27">IF(AND(L4&lt;L_rampe,Poussee&lt;Poids*SIN(M4)),0,(-W4+Poussee)/m-Poids*SIN(M4)/m)</f>
        <v>0.16350270695707181</v>
      </c>
      <c r="AH5" s="304">
        <f t="shared" ref="AH5:AH68" ca="1" si="28">IF(AND(L4&lt;L_rampe,Poussee&lt;Poids*SIN(M4)), g*SIN(M4), (-W4+Poussee)/m)</f>
        <v>9.8244667640068339</v>
      </c>
    </row>
    <row r="6" spans="1:248" x14ac:dyDescent="0.2">
      <c r="A6" s="347">
        <f t="shared" ca="1" si="6"/>
        <v>0.01</v>
      </c>
      <c r="B6" s="304">
        <f t="shared" ca="1" si="7"/>
        <v>0.02</v>
      </c>
      <c r="D6" s="306">
        <f t="shared" ca="1" si="8"/>
        <v>3.4409024022131947</v>
      </c>
      <c r="E6" s="307">
        <f t="shared" ca="1" si="9"/>
        <v>19.515778480527665</v>
      </c>
      <c r="F6" s="304">
        <f t="shared" ca="1" si="10"/>
        <v>19.816796386968889</v>
      </c>
      <c r="G6" s="306">
        <f t="shared" ca="1" si="11"/>
        <v>3.4692116357886993E-2</v>
      </c>
      <c r="H6" s="307">
        <f t="shared" ca="1" si="12"/>
        <v>0.19676811798604693</v>
      </c>
      <c r="I6" s="304">
        <f t="shared" ca="1" si="13"/>
        <v>0.19980299095148715</v>
      </c>
      <c r="J6" s="306">
        <f t="shared" ca="1" si="14"/>
        <v>1.7629150514698544E-4</v>
      </c>
      <c r="K6" s="307">
        <f t="shared" ca="1" si="15"/>
        <v>9.9994392173793738E-4</v>
      </c>
      <c r="L6" s="304">
        <f t="shared" ca="1" si="0"/>
        <v>1.015365225624571E-3</v>
      </c>
      <c r="M6" s="306">
        <f t="shared" ca="1" si="16"/>
        <v>1.3962634015954636</v>
      </c>
      <c r="N6" s="304">
        <f t="shared" ca="1" si="17"/>
        <v>80</v>
      </c>
      <c r="P6" s="310">
        <f t="shared" ca="1" si="18"/>
        <v>1</v>
      </c>
      <c r="Q6" s="304">
        <f t="shared" ca="1" si="19"/>
        <v>267.89999999999998</v>
      </c>
      <c r="R6" s="306">
        <f t="shared" ca="1" si="20"/>
        <v>0.1344465280780423</v>
      </c>
      <c r="S6" s="307">
        <f t="shared" ca="1" si="21"/>
        <v>9.0882073796256257</v>
      </c>
      <c r="T6" s="304">
        <f t="shared" ca="1" si="1"/>
        <v>89.155314394127387</v>
      </c>
      <c r="U6" s="311">
        <f t="shared" ca="1" si="2"/>
        <v>15.481657873862471</v>
      </c>
      <c r="V6" s="306">
        <f t="shared" ca="1" si="3"/>
        <v>1.224999877506876</v>
      </c>
      <c r="W6" s="304">
        <f t="shared" ca="1" si="4"/>
        <v>1.8510972008349802E-4</v>
      </c>
      <c r="Y6" s="314" t="str">
        <f t="shared" ca="1" si="22"/>
        <v/>
      </c>
      <c r="Z6" s="315" t="str">
        <f t="shared" ca="1" si="23"/>
        <v/>
      </c>
      <c r="AA6" s="316" t="str">
        <f t="shared" ca="1" si="24"/>
        <v/>
      </c>
      <c r="AC6" s="310" t="e">
        <f t="shared" ca="1" si="25"/>
        <v>#N/A</v>
      </c>
      <c r="AD6" s="323" t="e">
        <f t="shared" ca="1" si="26"/>
        <v>#N/A</v>
      </c>
      <c r="AE6" s="324">
        <f t="shared" ca="1" si="5"/>
        <v>9.9994392173793738E-4</v>
      </c>
      <c r="AG6" s="306">
        <f t="shared" ca="1" si="27"/>
        <v>19.816796385366537</v>
      </c>
      <c r="AH6" s="304">
        <f t="shared" ca="1" si="28"/>
        <v>29.477760442416297</v>
      </c>
    </row>
    <row r="7" spans="1:248" x14ac:dyDescent="0.2">
      <c r="A7" s="347">
        <f t="shared" ca="1" si="6"/>
        <v>0.01</v>
      </c>
      <c r="B7" s="304">
        <f t="shared" ca="1" si="7"/>
        <v>0.03</v>
      </c>
      <c r="D7" s="306">
        <f t="shared" ca="1" si="8"/>
        <v>6.855343541781723</v>
      </c>
      <c r="E7" s="307">
        <f t="shared" ca="1" si="9"/>
        <v>38.881004531876869</v>
      </c>
      <c r="F7" s="304">
        <f t="shared" ca="1" si="10"/>
        <v>39.480732623441504</v>
      </c>
      <c r="G7" s="306">
        <f t="shared" ca="1" si="11"/>
        <v>0.10324555177570423</v>
      </c>
      <c r="H7" s="307">
        <f t="shared" ca="1" si="12"/>
        <v>0.5855781633048156</v>
      </c>
      <c r="I7" s="304">
        <f t="shared" ca="1" si="13"/>
        <v>0.59461031718337254</v>
      </c>
      <c r="J7" s="306">
        <f t="shared" ca="1" si="14"/>
        <v>8.6597984581494143E-4</v>
      </c>
      <c r="K7" s="307">
        <f t="shared" ca="1" si="15"/>
        <v>4.9116753281922502E-3</v>
      </c>
      <c r="L7" s="304">
        <f t="shared" ca="1" si="0"/>
        <v>4.9874317662430348E-3</v>
      </c>
      <c r="M7" s="306">
        <f t="shared" ca="1" si="16"/>
        <v>1.3962634015954636</v>
      </c>
      <c r="N7" s="304">
        <f t="shared" ca="1" si="17"/>
        <v>80</v>
      </c>
      <c r="P7" s="310">
        <f t="shared" ca="1" si="18"/>
        <v>1</v>
      </c>
      <c r="Q7" s="304">
        <f t="shared" ca="1" si="19"/>
        <v>446.49999999999994</v>
      </c>
      <c r="R7" s="306">
        <f t="shared" ca="1" si="20"/>
        <v>0.22407754679673716</v>
      </c>
      <c r="S7" s="307">
        <f t="shared" ca="1" si="21"/>
        <v>9.0859666041576581</v>
      </c>
      <c r="T7" s="304">
        <f t="shared" ca="1" si="1"/>
        <v>89.133332386786634</v>
      </c>
      <c r="U7" s="311">
        <f t="shared" ca="1" si="2"/>
        <v>15.477840738346288</v>
      </c>
      <c r="V7" s="306">
        <f t="shared" ca="1" si="3"/>
        <v>1.2249993983199201</v>
      </c>
      <c r="W7" s="304">
        <f t="shared" ca="1" si="4"/>
        <v>1.6394190032493284E-3</v>
      </c>
      <c r="Y7" s="314" t="str">
        <f t="shared" ca="1" si="22"/>
        <v/>
      </c>
      <c r="Z7" s="315" t="str">
        <f t="shared" ca="1" si="23"/>
        <v/>
      </c>
      <c r="AA7" s="316" t="str">
        <f t="shared" ca="1" si="24"/>
        <v/>
      </c>
      <c r="AC7" s="310" t="e">
        <f t="shared" ca="1" si="25"/>
        <v>#N/A</v>
      </c>
      <c r="AD7" s="323" t="e">
        <f t="shared" ca="1" si="26"/>
        <v>#N/A</v>
      </c>
      <c r="AE7" s="324">
        <f t="shared" ca="1" si="5"/>
        <v>4.9116753281922502E-3</v>
      </c>
      <c r="AG7" s="306">
        <f t="shared" ca="1" si="27"/>
        <v>39.4807326212063</v>
      </c>
      <c r="AH7" s="304">
        <f t="shared" ca="1" si="28"/>
        <v>49.141696678256061</v>
      </c>
    </row>
    <row r="8" spans="1:248" x14ac:dyDescent="0.2">
      <c r="A8" s="347">
        <f t="shared" ca="1" si="6"/>
        <v>0.01</v>
      </c>
      <c r="B8" s="304">
        <f t="shared" ca="1" si="7"/>
        <v>0.04</v>
      </c>
      <c r="D8" s="306">
        <f t="shared" ca="1" si="8"/>
        <v>10.27262412317604</v>
      </c>
      <c r="E8" s="307">
        <f t="shared" ca="1" si="9"/>
        <v>58.262334669973782</v>
      </c>
      <c r="F8" s="304">
        <f t="shared" ca="1" si="10"/>
        <v>59.16102135335467</v>
      </c>
      <c r="G8" s="306">
        <f t="shared" ca="1" si="11"/>
        <v>0.20597179300746465</v>
      </c>
      <c r="H8" s="307">
        <f t="shared" ca="1" si="12"/>
        <v>1.1682015100045535</v>
      </c>
      <c r="I8" s="304">
        <f t="shared" ca="1" si="13"/>
        <v>1.1862205307157809</v>
      </c>
      <c r="J8" s="306">
        <f t="shared" ca="1" si="14"/>
        <v>2.4120665697307856E-3</v>
      </c>
      <c r="K8" s="307">
        <f t="shared" ca="1" si="15"/>
        <v>1.3680573694739096E-2</v>
      </c>
      <c r="L8" s="304">
        <f t="shared" ca="1" si="0"/>
        <v>1.3891586005708641E-2</v>
      </c>
      <c r="M8" s="306">
        <f t="shared" ca="1" si="16"/>
        <v>1.3962634015954636</v>
      </c>
      <c r="N8" s="304">
        <f t="shared" ca="1" si="17"/>
        <v>80</v>
      </c>
      <c r="P8" s="310">
        <f t="shared" ca="1" si="18"/>
        <v>1</v>
      </c>
      <c r="Q8" s="304">
        <f t="shared" ca="1" si="19"/>
        <v>625.1</v>
      </c>
      <c r="R8" s="306">
        <f t="shared" ca="1" si="20"/>
        <v>0.31370856551543208</v>
      </c>
      <c r="S8" s="307">
        <f t="shared" ca="1" si="21"/>
        <v>9.0828295185025034</v>
      </c>
      <c r="T8" s="304">
        <f t="shared" ca="1" si="1"/>
        <v>89.102557576509568</v>
      </c>
      <c r="U8" s="311">
        <f t="shared" ca="1" si="2"/>
        <v>15.47249674862363</v>
      </c>
      <c r="V8" s="306">
        <f t="shared" ca="1" si="3"/>
        <v>1.2249983241308688</v>
      </c>
      <c r="W8" s="304">
        <f t="shared" ca="1" si="4"/>
        <v>6.524625301848482E-3</v>
      </c>
      <c r="Y8" s="314" t="str">
        <f t="shared" ca="1" si="22"/>
        <v/>
      </c>
      <c r="Z8" s="315" t="str">
        <f t="shared" ca="1" si="23"/>
        <v/>
      </c>
      <c r="AA8" s="316" t="str">
        <f t="shared" ca="1" si="24"/>
        <v/>
      </c>
      <c r="AC8" s="310" t="e">
        <f t="shared" ca="1" si="25"/>
        <v>#N/A</v>
      </c>
      <c r="AD8" s="323" t="e">
        <f t="shared" ca="1" si="26"/>
        <v>#N/A</v>
      </c>
      <c r="AE8" s="324">
        <f t="shared" ca="1" si="5"/>
        <v>1.3680573694739096E-2</v>
      </c>
      <c r="AG8" s="306">
        <f t="shared" ca="1" si="27"/>
        <v>59.161021350429017</v>
      </c>
      <c r="AH8" s="304">
        <f t="shared" ca="1" si="28"/>
        <v>68.821985407478778</v>
      </c>
    </row>
    <row r="9" spans="1:248" x14ac:dyDescent="0.2">
      <c r="A9" s="347">
        <f t="shared" ca="1" si="6"/>
        <v>0.01</v>
      </c>
      <c r="B9" s="304">
        <f t="shared" ca="1" si="7"/>
        <v>0.05</v>
      </c>
      <c r="D9" s="306">
        <f t="shared" ca="1" si="8"/>
        <v>13.69371786362905</v>
      </c>
      <c r="E9" s="307">
        <f t="shared" ca="1" si="9"/>
        <v>77.66529140746762</v>
      </c>
      <c r="F9" s="304">
        <f t="shared" ca="1" si="10"/>
        <v>78.86327027416209</v>
      </c>
      <c r="G9" s="306">
        <f t="shared" ca="1" si="11"/>
        <v>0.34290897164375517</v>
      </c>
      <c r="H9" s="307">
        <f t="shared" ca="1" si="12"/>
        <v>1.9448544240792298</v>
      </c>
      <c r="I9" s="304">
        <f t="shared" ca="1" si="13"/>
        <v>1.9748532334566866</v>
      </c>
      <c r="J9" s="306">
        <f t="shared" ca="1" si="14"/>
        <v>5.1564703929868842E-3</v>
      </c>
      <c r="K9" s="307">
        <f t="shared" ca="1" si="15"/>
        <v>2.9245853365158014E-2</v>
      </c>
      <c r="L9" s="304">
        <f t="shared" ca="1" si="0"/>
        <v>2.9696954826548709E-2</v>
      </c>
      <c r="M9" s="306">
        <f t="shared" ca="1" si="16"/>
        <v>1.3962634015954636</v>
      </c>
      <c r="N9" s="304">
        <f t="shared" ca="1" si="17"/>
        <v>80</v>
      </c>
      <c r="P9" s="310">
        <f t="shared" ca="1" si="18"/>
        <v>1</v>
      </c>
      <c r="Q9" s="304">
        <f t="shared" ca="1" si="19"/>
        <v>803.7</v>
      </c>
      <c r="R9" s="306">
        <f t="shared" ca="1" si="20"/>
        <v>0.40333958423412697</v>
      </c>
      <c r="S9" s="307">
        <f t="shared" ca="1" si="21"/>
        <v>9.0787961226601617</v>
      </c>
      <c r="T9" s="304">
        <f t="shared" ca="1" si="1"/>
        <v>89.062989963296189</v>
      </c>
      <c r="U9" s="311">
        <f t="shared" ca="1" si="2"/>
        <v>15.465625904694496</v>
      </c>
      <c r="V9" s="306">
        <f t="shared" ca="1" si="3"/>
        <v>1.2249964173882015</v>
      </c>
      <c r="W9" s="304">
        <f t="shared" ca="1" si="4"/>
        <v>1.8083965838326058E-2</v>
      </c>
      <c r="Y9" s="314" t="str">
        <f t="shared" ca="1" si="22"/>
        <v/>
      </c>
      <c r="Z9" s="315" t="str">
        <f t="shared" ca="1" si="23"/>
        <v/>
      </c>
      <c r="AA9" s="316" t="str">
        <f t="shared" ca="1" si="24"/>
        <v/>
      </c>
      <c r="AC9" s="310" t="e">
        <f t="shared" ca="1" si="25"/>
        <v>#N/A</v>
      </c>
      <c r="AD9" s="323" t="e">
        <f t="shared" ca="1" si="26"/>
        <v>#N/A</v>
      </c>
      <c r="AE9" s="324">
        <f t="shared" ca="1" si="5"/>
        <v>2.9245853365158014E-2</v>
      </c>
      <c r="AG9" s="306">
        <f t="shared" ca="1" si="27"/>
        <v>78.863270270530819</v>
      </c>
      <c r="AH9" s="304">
        <f t="shared" ca="1" si="28"/>
        <v>88.524234327580587</v>
      </c>
    </row>
    <row r="10" spans="1:248" x14ac:dyDescent="0.2">
      <c r="A10" s="347">
        <f t="shared" ca="1" si="6"/>
        <v>0.01</v>
      </c>
      <c r="B10" s="304">
        <f t="shared" ca="1" si="7"/>
        <v>6.0000000000000005E-2</v>
      </c>
      <c r="D10" s="306">
        <f t="shared" ca="1" si="8"/>
        <v>15.389662347053202</v>
      </c>
      <c r="E10" s="307">
        <f t="shared" ca="1" si="9"/>
        <v>87.283951434712932</v>
      </c>
      <c r="F10" s="304">
        <f t="shared" ca="1" si="10"/>
        <v>88.63029891190503</v>
      </c>
      <c r="G10" s="306">
        <f t="shared" ca="1" si="11"/>
        <v>0.49680559511428718</v>
      </c>
      <c r="H10" s="307">
        <f t="shared" ca="1" si="12"/>
        <v>2.8176939384263591</v>
      </c>
      <c r="I10" s="304">
        <f t="shared" ca="1" si="13"/>
        <v>2.861156222575326</v>
      </c>
      <c r="J10" s="306">
        <f t="shared" ca="1" si="14"/>
        <v>9.3550432267770958E-3</v>
      </c>
      <c r="K10" s="307">
        <f t="shared" ca="1" si="15"/>
        <v>5.3058595177685963E-2</v>
      </c>
      <c r="L10" s="304">
        <f t="shared" ca="1" si="0"/>
        <v>5.3877002106691385E-2</v>
      </c>
      <c r="M10" s="306">
        <f t="shared" ca="1" si="16"/>
        <v>1.3962634015954636</v>
      </c>
      <c r="N10" s="304">
        <f t="shared" ca="1" si="17"/>
        <v>80</v>
      </c>
      <c r="P10" s="310">
        <f t="shared" ca="1" si="18"/>
        <v>2</v>
      </c>
      <c r="Q10" s="304">
        <f t="shared" ca="1" si="19"/>
        <v>891.94444444444446</v>
      </c>
      <c r="R10" s="306">
        <f t="shared" ca="1" si="20"/>
        <v>0.44762535944029064</v>
      </c>
      <c r="S10" s="307">
        <f t="shared" ca="1" si="21"/>
        <v>9.0743198690657589</v>
      </c>
      <c r="T10" s="304">
        <f t="shared" ca="1" si="1"/>
        <v>89.019077915535107</v>
      </c>
      <c r="U10" s="311">
        <f t="shared" ca="1" si="2"/>
        <v>15.458000657623161</v>
      </c>
      <c r="V10" s="306">
        <f t="shared" ca="1" si="3"/>
        <v>1.224993500339334</v>
      </c>
      <c r="W10" s="304">
        <f t="shared" ca="1" si="4"/>
        <v>3.795824598672054E-2</v>
      </c>
      <c r="Y10" s="314" t="str">
        <f t="shared" ca="1" si="22"/>
        <v/>
      </c>
      <c r="Z10" s="315" t="str">
        <f t="shared" ca="1" si="23"/>
        <v/>
      </c>
      <c r="AA10" s="316" t="str">
        <f t="shared" ca="1" si="24"/>
        <v/>
      </c>
      <c r="AC10" s="310" t="e">
        <f t="shared" ca="1" si="25"/>
        <v>#N/A</v>
      </c>
      <c r="AD10" s="323" t="e">
        <f t="shared" ca="1" si="26"/>
        <v>#N/A</v>
      </c>
      <c r="AE10" s="324">
        <f t="shared" ca="1" si="5"/>
        <v>5.3058595177685963E-2</v>
      </c>
      <c r="AG10" s="306">
        <f t="shared" ca="1" si="27"/>
        <v>88.6302989079215</v>
      </c>
      <c r="AH10" s="304">
        <f t="shared" ca="1" si="28"/>
        <v>98.291262964971267</v>
      </c>
    </row>
    <row r="11" spans="1:248" x14ac:dyDescent="0.2">
      <c r="A11" s="347">
        <f t="shared" ca="1" si="6"/>
        <v>0.01</v>
      </c>
      <c r="B11" s="304">
        <f t="shared" ca="1" si="7"/>
        <v>7.0000000000000007E-2</v>
      </c>
      <c r="D11" s="306">
        <f t="shared" ca="1" si="8"/>
        <v>15.357268513835791</v>
      </c>
      <c r="E11" s="307">
        <f t="shared" ca="1" si="9"/>
        <v>87.100227800677104</v>
      </c>
      <c r="F11" s="304">
        <f t="shared" ca="1" si="10"/>
        <v>88.443741322582554</v>
      </c>
      <c r="G11" s="306">
        <f t="shared" ca="1" si="11"/>
        <v>0.6503782802526451</v>
      </c>
      <c r="H11" s="307">
        <f t="shared" ca="1" si="12"/>
        <v>3.6886962164331303</v>
      </c>
      <c r="I11" s="304">
        <f t="shared" ca="1" si="13"/>
        <v>3.7455936358009363</v>
      </c>
      <c r="J11" s="306">
        <f t="shared" ca="1" si="14"/>
        <v>1.5090962603611757E-2</v>
      </c>
      <c r="K11" s="307">
        <f t="shared" ca="1" si="15"/>
        <v>8.5590545951983413E-2</v>
      </c>
      <c r="L11" s="304">
        <f t="shared" ca="1" si="0"/>
        <v>8.6910751398559388E-2</v>
      </c>
      <c r="M11" s="306">
        <f t="shared" ca="1" si="16"/>
        <v>1.3962634015954636</v>
      </c>
      <c r="N11" s="304">
        <f t="shared" ca="1" si="17"/>
        <v>80</v>
      </c>
      <c r="P11" s="310">
        <f t="shared" ca="1" si="18"/>
        <v>2</v>
      </c>
      <c r="Q11" s="304">
        <f t="shared" ca="1" si="19"/>
        <v>889.83333333333337</v>
      </c>
      <c r="R11" s="306">
        <f t="shared" ca="1" si="20"/>
        <v>0.44656589113392309</v>
      </c>
      <c r="S11" s="307">
        <f t="shared" ca="1" si="21"/>
        <v>9.0698542101544195</v>
      </c>
      <c r="T11" s="304">
        <f t="shared" ca="1" si="1"/>
        <v>88.975269801614857</v>
      </c>
      <c r="U11" s="311">
        <f t="shared" ca="1" si="2"/>
        <v>15.450393458473885</v>
      </c>
      <c r="V11" s="306">
        <f t="shared" ca="1" si="3"/>
        <v>1.224989515202991</v>
      </c>
      <c r="W11" s="304">
        <f t="shared" ca="1" si="4"/>
        <v>6.5052336077933953E-2</v>
      </c>
      <c r="Y11" s="314" t="str">
        <f t="shared" ca="1" si="22"/>
        <v/>
      </c>
      <c r="Z11" s="315" t="str">
        <f t="shared" ca="1" si="23"/>
        <v/>
      </c>
      <c r="AA11" s="316" t="str">
        <f t="shared" ca="1" si="24"/>
        <v/>
      </c>
      <c r="AC11" s="310" t="e">
        <f t="shared" ca="1" si="25"/>
        <v>#N/A</v>
      </c>
      <c r="AD11" s="323" t="e">
        <f t="shared" ca="1" si="26"/>
        <v>#N/A</v>
      </c>
      <c r="AE11" s="324">
        <f t="shared" ca="1" si="5"/>
        <v>8.5590545951983413E-2</v>
      </c>
      <c r="AG11" s="306">
        <f t="shared" ca="1" si="27"/>
        <v>88.443741318605589</v>
      </c>
      <c r="AH11" s="304">
        <f t="shared" ca="1" si="28"/>
        <v>98.104705375655357</v>
      </c>
    </row>
    <row r="12" spans="1:248" x14ac:dyDescent="0.2">
      <c r="A12" s="347">
        <f t="shared" ca="1" si="6"/>
        <v>0.01</v>
      </c>
      <c r="B12" s="304">
        <f t="shared" ca="1" si="7"/>
        <v>0.08</v>
      </c>
      <c r="D12" s="306">
        <f t="shared" ca="1" si="8"/>
        <v>15.324684599370366</v>
      </c>
      <c r="E12" s="307">
        <f t="shared" ca="1" si="9"/>
        <v>86.915426147738486</v>
      </c>
      <c r="F12" s="304">
        <f t="shared" ca="1" si="10"/>
        <v>88.256089084624421</v>
      </c>
      <c r="G12" s="306">
        <f t="shared" ca="1" si="11"/>
        <v>0.80362512624634874</v>
      </c>
      <c r="H12" s="307">
        <f t="shared" ca="1" si="12"/>
        <v>4.5578504779105149</v>
      </c>
      <c r="I12" s="304">
        <f t="shared" ca="1" si="13"/>
        <v>4.628154526647049</v>
      </c>
      <c r="J12" s="306">
        <f t="shared" ca="1" si="14"/>
        <v>2.2360979636106726E-2</v>
      </c>
      <c r="K12" s="307">
        <f t="shared" ca="1" si="15"/>
        <v>0.12682327942370164</v>
      </c>
      <c r="L12" s="304">
        <f t="shared" ca="1" si="0"/>
        <v>0.12877949221078908</v>
      </c>
      <c r="M12" s="306">
        <f t="shared" ca="1" si="16"/>
        <v>1.3962634015954636</v>
      </c>
      <c r="N12" s="304">
        <f t="shared" ca="1" si="17"/>
        <v>80</v>
      </c>
      <c r="P12" s="310">
        <f t="shared" ca="1" si="18"/>
        <v>2</v>
      </c>
      <c r="Q12" s="304">
        <f t="shared" ca="1" si="19"/>
        <v>887.72222222222217</v>
      </c>
      <c r="R12" s="306">
        <f t="shared" ca="1" si="20"/>
        <v>0.44550642282755548</v>
      </c>
      <c r="S12" s="307">
        <f t="shared" ca="1" si="21"/>
        <v>9.0653991459261434</v>
      </c>
      <c r="T12" s="304">
        <f t="shared" ca="1" si="1"/>
        <v>88.931565621535469</v>
      </c>
      <c r="U12" s="311">
        <f t="shared" ca="1" si="2"/>
        <v>15.442804307246671</v>
      </c>
      <c r="V12" s="306">
        <f t="shared" ca="1" si="3"/>
        <v>1.2249844642467853</v>
      </c>
      <c r="W12" s="304">
        <f t="shared" ca="1" si="4"/>
        <v>9.931972108228479E-2</v>
      </c>
      <c r="Y12" s="314" t="str">
        <f t="shared" ca="1" si="22"/>
        <v/>
      </c>
      <c r="Z12" s="315" t="str">
        <f t="shared" ca="1" si="23"/>
        <v/>
      </c>
      <c r="AA12" s="316" t="str">
        <f t="shared" ca="1" si="24"/>
        <v/>
      </c>
      <c r="AC12" s="310" t="e">
        <f t="shared" ca="1" si="25"/>
        <v>#N/A</v>
      </c>
      <c r="AD12" s="323" t="e">
        <f t="shared" ca="1" si="26"/>
        <v>#N/A</v>
      </c>
      <c r="AE12" s="324">
        <f t="shared" ca="1" si="5"/>
        <v>0.12682327942370164</v>
      </c>
      <c r="AG12" s="306">
        <f t="shared" ca="1" si="27"/>
        <v>88.256089080653979</v>
      </c>
      <c r="AH12" s="304">
        <f t="shared" ca="1" si="28"/>
        <v>97.917053137703746</v>
      </c>
    </row>
    <row r="13" spans="1:248" x14ac:dyDescent="0.2">
      <c r="A13" s="347">
        <f t="shared" ca="1" si="6"/>
        <v>0.01</v>
      </c>
      <c r="B13" s="304">
        <f t="shared" ca="1" si="7"/>
        <v>0.09</v>
      </c>
      <c r="D13" s="306">
        <f t="shared" ca="1" si="8"/>
        <v>15.29191132901386</v>
      </c>
      <c r="E13" s="307">
        <f t="shared" ca="1" si="9"/>
        <v>86.729550589611037</v>
      </c>
      <c r="F13" s="304">
        <f t="shared" ca="1" si="10"/>
        <v>88.067346375204949</v>
      </c>
      <c r="G13" s="306">
        <f t="shared" ca="1" si="11"/>
        <v>0.95654423953648737</v>
      </c>
      <c r="H13" s="307">
        <f t="shared" ca="1" si="12"/>
        <v>5.4251459838066252</v>
      </c>
      <c r="I13" s="304">
        <f t="shared" ca="1" si="13"/>
        <v>5.5088279903990101</v>
      </c>
      <c r="J13" s="306">
        <f t="shared" ca="1" si="14"/>
        <v>3.1161826465020907E-2</v>
      </c>
      <c r="K13" s="307">
        <f t="shared" ca="1" si="15"/>
        <v>0.17673826173228735</v>
      </c>
      <c r="L13" s="304">
        <f t="shared" ca="1" si="0"/>
        <v>0.17946440479601125</v>
      </c>
      <c r="M13" s="306">
        <f t="shared" ca="1" si="16"/>
        <v>1.3962634015954636</v>
      </c>
      <c r="N13" s="304">
        <f t="shared" ca="1" si="17"/>
        <v>80</v>
      </c>
      <c r="P13" s="310">
        <f t="shared" ca="1" si="18"/>
        <v>2</v>
      </c>
      <c r="Q13" s="304">
        <f t="shared" ca="1" si="19"/>
        <v>885.61111111111109</v>
      </c>
      <c r="R13" s="306">
        <f t="shared" ca="1" si="20"/>
        <v>0.44444695452118799</v>
      </c>
      <c r="S13" s="307">
        <f t="shared" ca="1" si="21"/>
        <v>9.0609546763809323</v>
      </c>
      <c r="T13" s="304">
        <f t="shared" ca="1" si="1"/>
        <v>88.887965375296957</v>
      </c>
      <c r="U13" s="311">
        <f t="shared" ca="1" si="2"/>
        <v>15.435233203941525</v>
      </c>
      <c r="V13" s="306">
        <f t="shared" ca="1" si="3"/>
        <v>1.2249783497542592</v>
      </c>
      <c r="W13" s="304">
        <f t="shared" ca="1" si="4"/>
        <v>0.14071359078835224</v>
      </c>
      <c r="Y13" s="314" t="str">
        <f t="shared" ca="1" si="22"/>
        <v/>
      </c>
      <c r="Z13" s="315" t="str">
        <f t="shared" ca="1" si="23"/>
        <v/>
      </c>
      <c r="AA13" s="316" t="str">
        <f t="shared" ca="1" si="24"/>
        <v/>
      </c>
      <c r="AC13" s="310" t="e">
        <f t="shared" ca="1" si="25"/>
        <v>#N/A</v>
      </c>
      <c r="AD13" s="323" t="e">
        <f t="shared" ca="1" si="26"/>
        <v>#N/A</v>
      </c>
      <c r="AE13" s="324">
        <f t="shared" ca="1" si="5"/>
        <v>0.17673826173228735</v>
      </c>
      <c r="AG13" s="306">
        <f t="shared" ca="1" si="27"/>
        <v>88.067346371241015</v>
      </c>
      <c r="AH13" s="304">
        <f t="shared" ca="1" si="28"/>
        <v>97.728310428290783</v>
      </c>
    </row>
    <row r="14" spans="1:248" x14ac:dyDescent="0.2">
      <c r="A14" s="347">
        <f t="shared" ca="1" si="6"/>
        <v>0.01</v>
      </c>
      <c r="B14" s="304">
        <f t="shared" ca="1" si="7"/>
        <v>9.9999999999999992E-2</v>
      </c>
      <c r="D14" s="306">
        <f t="shared" ca="1" si="8"/>
        <v>15.258949436537653</v>
      </c>
      <c r="E14" s="307">
        <f t="shared" ca="1" si="9"/>
        <v>86.542605287729586</v>
      </c>
      <c r="F14" s="304">
        <f t="shared" ca="1" si="10"/>
        <v>87.877517419955453</v>
      </c>
      <c r="G14" s="306">
        <f t="shared" ca="1" si="11"/>
        <v>1.1091337339018639</v>
      </c>
      <c r="H14" s="307">
        <f t="shared" ca="1" si="12"/>
        <v>6.2905720366839208</v>
      </c>
      <c r="I14" s="304">
        <f t="shared" ca="1" si="13"/>
        <v>6.3876031645985005</v>
      </c>
      <c r="J14" s="306">
        <f t="shared" ca="1" si="14"/>
        <v>4.1490216332212664E-2</v>
      </c>
      <c r="K14" s="307">
        <f t="shared" ca="1" si="15"/>
        <v>0.23531685183474008</v>
      </c>
      <c r="L14" s="304">
        <f t="shared" ca="1" si="0"/>
        <v>0.23894656057099217</v>
      </c>
      <c r="M14" s="306">
        <f t="shared" ca="1" si="16"/>
        <v>1.3962634015954636</v>
      </c>
      <c r="N14" s="304">
        <f t="shared" ca="1" si="17"/>
        <v>80</v>
      </c>
      <c r="P14" s="310">
        <f t="shared" ca="1" si="18"/>
        <v>2</v>
      </c>
      <c r="Q14" s="304">
        <f t="shared" ca="1" si="19"/>
        <v>883.5</v>
      </c>
      <c r="R14" s="306">
        <f t="shared" ca="1" si="20"/>
        <v>0.44338748621482044</v>
      </c>
      <c r="S14" s="307">
        <f t="shared" ca="1" si="21"/>
        <v>9.0565208015187846</v>
      </c>
      <c r="T14" s="304">
        <f t="shared" ca="1" si="1"/>
        <v>88.844469062899279</v>
      </c>
      <c r="U14" s="311">
        <f t="shared" ca="1" si="2"/>
        <v>15.427680148558437</v>
      </c>
      <c r="V14" s="306">
        <f t="shared" ca="1" si="3"/>
        <v>1.2249711740248121</v>
      </c>
      <c r="W14" s="304">
        <f t="shared" ca="1" si="4"/>
        <v>0.1891868439903383</v>
      </c>
      <c r="Y14" s="314" t="str">
        <f t="shared" ca="1" si="22"/>
        <v/>
      </c>
      <c r="Z14" s="315" t="str">
        <f t="shared" ca="1" si="23"/>
        <v/>
      </c>
      <c r="AA14" s="316" t="str">
        <f t="shared" ca="1" si="24"/>
        <v/>
      </c>
      <c r="AC14" s="310" t="e">
        <f t="shared" ca="1" si="25"/>
        <v>#N/A</v>
      </c>
      <c r="AD14" s="323" t="e">
        <f t="shared" ca="1" si="26"/>
        <v>#N/A</v>
      </c>
      <c r="AE14" s="324">
        <f t="shared" ca="1" si="5"/>
        <v>0.23531685183474008</v>
      </c>
      <c r="AG14" s="306">
        <f t="shared" ca="1" si="27"/>
        <v>87.877517415998</v>
      </c>
      <c r="AH14" s="304">
        <f t="shared" ca="1" si="28"/>
        <v>97.538481473047767</v>
      </c>
    </row>
    <row r="15" spans="1:248" x14ac:dyDescent="0.2">
      <c r="A15" s="347">
        <f t="shared" ca="1" si="6"/>
        <v>0.01</v>
      </c>
      <c r="B15" s="304">
        <f t="shared" ca="1" si="7"/>
        <v>0.10999999999999999</v>
      </c>
      <c r="D15" s="306">
        <f t="shared" ca="1" si="8"/>
        <v>15.225799664059274</v>
      </c>
      <c r="E15" s="307">
        <f t="shared" ca="1" si="9"/>
        <v>86.354594450862422</v>
      </c>
      <c r="F15" s="304">
        <f t="shared" ca="1" si="10"/>
        <v>87.686606492570945</v>
      </c>
      <c r="G15" s="306">
        <f t="shared" ca="1" si="11"/>
        <v>1.2613917305424567</v>
      </c>
      <c r="H15" s="307">
        <f t="shared" ca="1" si="12"/>
        <v>7.1541179811925453</v>
      </c>
      <c r="I15" s="304">
        <f t="shared" ca="1" si="13"/>
        <v>7.2644692295241633</v>
      </c>
      <c r="J15" s="306">
        <f t="shared" ca="1" si="14"/>
        <v>5.3342843654434265E-2</v>
      </c>
      <c r="K15" s="307">
        <f t="shared" ca="1" si="15"/>
        <v>0.3025403019241224</v>
      </c>
      <c r="L15" s="304">
        <f t="shared" ca="1" si="0"/>
        <v>0.30720692254159987</v>
      </c>
      <c r="M15" s="306">
        <f t="shared" ca="1" si="16"/>
        <v>1.3962634015954636</v>
      </c>
      <c r="N15" s="304">
        <f t="shared" ca="1" si="17"/>
        <v>80</v>
      </c>
      <c r="P15" s="310">
        <f t="shared" ca="1" si="18"/>
        <v>2</v>
      </c>
      <c r="Q15" s="304">
        <f t="shared" ca="1" si="19"/>
        <v>881.38888888888891</v>
      </c>
      <c r="R15" s="306">
        <f t="shared" ca="1" si="20"/>
        <v>0.44232801790845289</v>
      </c>
      <c r="S15" s="307">
        <f t="shared" ca="1" si="21"/>
        <v>9.0520975213397001</v>
      </c>
      <c r="T15" s="304">
        <f t="shared" ca="1" si="1"/>
        <v>88.801076684342462</v>
      </c>
      <c r="U15" s="311">
        <f t="shared" ca="1" si="2"/>
        <v>15.420145141097413</v>
      </c>
      <c r="V15" s="306">
        <f t="shared" ca="1" si="3"/>
        <v>1.2249629393736312</v>
      </c>
      <c r="W15" s="304">
        <f t="shared" ca="1" si="4"/>
        <v>0.24469209270166881</v>
      </c>
      <c r="Y15" s="314" t="str">
        <f t="shared" ca="1" si="22"/>
        <v/>
      </c>
      <c r="Z15" s="315" t="str">
        <f t="shared" ca="1" si="23"/>
        <v/>
      </c>
      <c r="AA15" s="316" t="str">
        <f t="shared" ca="1" si="24"/>
        <v/>
      </c>
      <c r="AC15" s="310" t="e">
        <f t="shared" ca="1" si="25"/>
        <v>#N/A</v>
      </c>
      <c r="AD15" s="323" t="e">
        <f t="shared" ca="1" si="26"/>
        <v>#N/A</v>
      </c>
      <c r="AE15" s="324">
        <f t="shared" ca="1" si="5"/>
        <v>0.3025403019241224</v>
      </c>
      <c r="AG15" s="306">
        <f t="shared" ca="1" si="27"/>
        <v>87.686606488619958</v>
      </c>
      <c r="AH15" s="304">
        <f t="shared" ca="1" si="28"/>
        <v>97.347570545669726</v>
      </c>
    </row>
    <row r="16" spans="1:248" x14ac:dyDescent="0.2">
      <c r="A16" s="347">
        <f t="shared" ca="1" si="6"/>
        <v>0.01</v>
      </c>
      <c r="B16" s="304">
        <f t="shared" ca="1" si="7"/>
        <v>0.11999999999999998</v>
      </c>
      <c r="D16" s="306">
        <f t="shared" ca="1" si="8"/>
        <v>15.192462761973335</v>
      </c>
      <c r="E16" s="307">
        <f t="shared" ca="1" si="9"/>
        <v>86.165522334719569</v>
      </c>
      <c r="F16" s="304">
        <f t="shared" ca="1" si="10"/>
        <v>87.494617914412331</v>
      </c>
      <c r="G16" s="306">
        <f t="shared" ca="1" si="11"/>
        <v>1.4133163581621901</v>
      </c>
      <c r="H16" s="307">
        <f t="shared" ca="1" si="12"/>
        <v>8.015773204539741</v>
      </c>
      <c r="I16" s="304">
        <f t="shared" ca="1" si="13"/>
        <v>8.1394154086682509</v>
      </c>
      <c r="J16" s="306">
        <f t="shared" ca="1" si="14"/>
        <v>6.6716384097957493E-2</v>
      </c>
      <c r="K16" s="307">
        <f t="shared" ca="1" si="15"/>
        <v>0.37838975785278384</v>
      </c>
      <c r="L16" s="304">
        <f t="shared" ca="1" si="0"/>
        <v>0.38422634573255721</v>
      </c>
      <c r="M16" s="306">
        <f t="shared" ca="1" si="16"/>
        <v>1.3962634015954636</v>
      </c>
      <c r="N16" s="304">
        <f t="shared" ca="1" si="17"/>
        <v>80</v>
      </c>
      <c r="P16" s="310">
        <f t="shared" ca="1" si="18"/>
        <v>2</v>
      </c>
      <c r="Q16" s="304">
        <f t="shared" ca="1" si="19"/>
        <v>879.27777777777783</v>
      </c>
      <c r="R16" s="306">
        <f t="shared" ca="1" si="20"/>
        <v>0.44126854960208534</v>
      </c>
      <c r="S16" s="307">
        <f t="shared" ca="1" si="21"/>
        <v>9.047684835843679</v>
      </c>
      <c r="T16" s="304">
        <f t="shared" ca="1" si="1"/>
        <v>88.757788239626493</v>
      </c>
      <c r="U16" s="311">
        <f t="shared" ca="1" si="2"/>
        <v>15.412628181558448</v>
      </c>
      <c r="V16" s="306">
        <f t="shared" ca="1" si="3"/>
        <v>1.2249536481316166</v>
      </c>
      <c r="W16" s="304">
        <f t="shared" ca="1" si="4"/>
        <v>0.30718166639416133</v>
      </c>
      <c r="Y16" s="314" t="str">
        <f t="shared" ca="1" si="22"/>
        <v/>
      </c>
      <c r="Z16" s="315" t="str">
        <f t="shared" ca="1" si="23"/>
        <v/>
      </c>
      <c r="AA16" s="316" t="str">
        <f t="shared" ca="1" si="24"/>
        <v/>
      </c>
      <c r="AC16" s="310" t="e">
        <f t="shared" ca="1" si="25"/>
        <v>#N/A</v>
      </c>
      <c r="AD16" s="323" t="e">
        <f t="shared" ca="1" si="26"/>
        <v>#N/A</v>
      </c>
      <c r="AE16" s="324">
        <f t="shared" ca="1" si="5"/>
        <v>0.37838975785278384</v>
      </c>
      <c r="AG16" s="306">
        <f t="shared" ca="1" si="27"/>
        <v>87.494617910467781</v>
      </c>
      <c r="AH16" s="304">
        <f t="shared" ca="1" si="28"/>
        <v>97.155581967517548</v>
      </c>
    </row>
    <row r="17" spans="1:34" x14ac:dyDescent="0.2">
      <c r="A17" s="347">
        <f t="shared" ca="1" si="6"/>
        <v>0.01</v>
      </c>
      <c r="B17" s="304">
        <f t="shared" ca="1" si="7"/>
        <v>0.12999999999999998</v>
      </c>
      <c r="D17" s="306">
        <f t="shared" ca="1" si="8"/>
        <v>15.158939488881533</v>
      </c>
      <c r="E17" s="307">
        <f t="shared" ca="1" si="9"/>
        <v>85.97539324155602</v>
      </c>
      <c r="F17" s="304">
        <f t="shared" ca="1" si="10"/>
        <v>87.301556054103457</v>
      </c>
      <c r="G17" s="306">
        <f t="shared" ca="1" si="11"/>
        <v>1.5649057530510055</v>
      </c>
      <c r="H17" s="307">
        <f t="shared" ca="1" si="12"/>
        <v>8.8755271369553004</v>
      </c>
      <c r="I17" s="304">
        <f t="shared" ca="1" si="13"/>
        <v>9.0124309692092552</v>
      </c>
      <c r="J17" s="306">
        <f t="shared" ca="1" si="14"/>
        <v>8.1607494654023477E-2</v>
      </c>
      <c r="K17" s="307">
        <f t="shared" ca="1" si="15"/>
        <v>0.46284625956025904</v>
      </c>
      <c r="L17" s="304">
        <f t="shared" ca="1" si="0"/>
        <v>0.4699855776219406</v>
      </c>
      <c r="M17" s="306">
        <f t="shared" ca="1" si="16"/>
        <v>1.3962634015954636</v>
      </c>
      <c r="N17" s="304">
        <f t="shared" ca="1" si="17"/>
        <v>80</v>
      </c>
      <c r="P17" s="310">
        <f t="shared" ca="1" si="18"/>
        <v>2</v>
      </c>
      <c r="Q17" s="304">
        <f t="shared" ca="1" si="19"/>
        <v>877.16666666666663</v>
      </c>
      <c r="R17" s="306">
        <f t="shared" ca="1" si="20"/>
        <v>0.44020908129571773</v>
      </c>
      <c r="S17" s="307">
        <f t="shared" ca="1" si="21"/>
        <v>9.0432827450307212</v>
      </c>
      <c r="T17" s="304">
        <f t="shared" ca="1" si="1"/>
        <v>88.714603728751385</v>
      </c>
      <c r="U17" s="311">
        <f t="shared" ca="1" si="2"/>
        <v>15.405129269941549</v>
      </c>
      <c r="V17" s="306">
        <f t="shared" ca="1" si="3"/>
        <v>1.2249433026453118</v>
      </c>
      <c r="W17" s="304">
        <f t="shared" ca="1" si="4"/>
        <v>0.37660761626209027</v>
      </c>
      <c r="Y17" s="314" t="str">
        <f t="shared" ca="1" si="22"/>
        <v/>
      </c>
      <c r="Z17" s="315" t="str">
        <f t="shared" ca="1" si="23"/>
        <v/>
      </c>
      <c r="AA17" s="316" t="str">
        <f t="shared" ca="1" si="24"/>
        <v/>
      </c>
      <c r="AC17" s="310" t="e">
        <f t="shared" ca="1" si="25"/>
        <v>#N/A</v>
      </c>
      <c r="AD17" s="323" t="e">
        <f t="shared" ca="1" si="26"/>
        <v>#N/A</v>
      </c>
      <c r="AE17" s="324">
        <f t="shared" ca="1" si="5"/>
        <v>0.46284625956025904</v>
      </c>
      <c r="AG17" s="306">
        <f t="shared" ca="1" si="27"/>
        <v>87.301556050165303</v>
      </c>
      <c r="AH17" s="304">
        <f t="shared" ca="1" si="28"/>
        <v>96.96252010721507</v>
      </c>
    </row>
    <row r="18" spans="1:34" x14ac:dyDescent="0.2">
      <c r="A18" s="347">
        <f t="shared" ca="1" si="6"/>
        <v>0.01</v>
      </c>
      <c r="B18" s="304">
        <f t="shared" ca="1" si="7"/>
        <v>0.13999999999999999</v>
      </c>
      <c r="D18" s="306">
        <f t="shared" ca="1" si="8"/>
        <v>15.125230611521928</v>
      </c>
      <c r="E18" s="307">
        <f t="shared" ca="1" si="9"/>
        <v>85.784211519770309</v>
      </c>
      <c r="F18" s="304">
        <f t="shared" ca="1" si="10"/>
        <v>87.107425327123593</v>
      </c>
      <c r="G18" s="306">
        <f t="shared" ca="1" si="11"/>
        <v>1.7161580591662249</v>
      </c>
      <c r="H18" s="307">
        <f t="shared" ca="1" si="12"/>
        <v>9.733369252153004</v>
      </c>
      <c r="I18" s="304">
        <f t="shared" ca="1" si="13"/>
        <v>9.8835052224804691</v>
      </c>
      <c r="J18" s="306">
        <f t="shared" ca="1" si="14"/>
        <v>9.8012813715109628E-2</v>
      </c>
      <c r="K18" s="307">
        <f t="shared" ca="1" si="15"/>
        <v>0.55589074150580053</v>
      </c>
      <c r="L18" s="304">
        <f t="shared" ca="1" si="0"/>
        <v>0.56446525858038554</v>
      </c>
      <c r="M18" s="306">
        <f t="shared" ca="1" si="16"/>
        <v>1.3962634015954636</v>
      </c>
      <c r="N18" s="304">
        <f t="shared" ca="1" si="17"/>
        <v>80</v>
      </c>
      <c r="P18" s="310">
        <f t="shared" ca="1" si="18"/>
        <v>2</v>
      </c>
      <c r="Q18" s="304">
        <f t="shared" ca="1" si="19"/>
        <v>875.05555555555554</v>
      </c>
      <c r="R18" s="306">
        <f t="shared" ca="1" si="20"/>
        <v>0.43914961298935024</v>
      </c>
      <c r="S18" s="307">
        <f t="shared" ca="1" si="21"/>
        <v>9.0388912489008284</v>
      </c>
      <c r="T18" s="304">
        <f t="shared" ca="1" si="1"/>
        <v>88.671523151717125</v>
      </c>
      <c r="U18" s="311">
        <f t="shared" ca="1" si="2"/>
        <v>15.397648406246709</v>
      </c>
      <c r="V18" s="306">
        <f t="shared" ca="1" si="3"/>
        <v>1.2249319052768268</v>
      </c>
      <c r="W18" s="304">
        <f t="shared" ca="1" si="4"/>
        <v>0.45292171951046878</v>
      </c>
      <c r="Y18" s="314" t="str">
        <f t="shared" ca="1" si="22"/>
        <v/>
      </c>
      <c r="Z18" s="315" t="str">
        <f t="shared" ca="1" si="23"/>
        <v/>
      </c>
      <c r="AA18" s="316" t="str">
        <f t="shared" ca="1" si="24"/>
        <v/>
      </c>
      <c r="AC18" s="310" t="e">
        <f t="shared" ca="1" si="25"/>
        <v>#N/A</v>
      </c>
      <c r="AD18" s="323" t="e">
        <f t="shared" ca="1" si="26"/>
        <v>#N/A</v>
      </c>
      <c r="AE18" s="324">
        <f t="shared" ca="1" si="5"/>
        <v>0.55589074150580053</v>
      </c>
      <c r="AG18" s="306">
        <f t="shared" ca="1" si="27"/>
        <v>87.107425323191819</v>
      </c>
      <c r="AH18" s="304">
        <f t="shared" ca="1" si="28"/>
        <v>96.768389380241587</v>
      </c>
    </row>
    <row r="19" spans="1:34" x14ac:dyDescent="0.2">
      <c r="A19" s="347">
        <f t="shared" ca="1" si="6"/>
        <v>0.01</v>
      </c>
      <c r="B19" s="304">
        <f t="shared" ca="1" si="7"/>
        <v>0.15</v>
      </c>
      <c r="D19" s="306">
        <f t="shared" ca="1" si="8"/>
        <v>15.091336904697302</v>
      </c>
      <c r="E19" s="307">
        <f t="shared" ca="1" si="9"/>
        <v>85.591981563498521</v>
      </c>
      <c r="F19" s="304">
        <f t="shared" ca="1" si="10"/>
        <v>86.912230195395111</v>
      </c>
      <c r="G19" s="306">
        <f t="shared" ca="1" si="11"/>
        <v>1.8670714282131979</v>
      </c>
      <c r="H19" s="307">
        <f t="shared" ca="1" si="12"/>
        <v>10.589289067787989</v>
      </c>
      <c r="I19" s="304">
        <f t="shared" ca="1" si="13"/>
        <v>10.752627524434402</v>
      </c>
      <c r="J19" s="306">
        <f t="shared" ca="1" si="14"/>
        <v>0.11592896115200674</v>
      </c>
      <c r="K19" s="307">
        <f t="shared" ca="1" si="15"/>
        <v>0.65750403310550554</v>
      </c>
      <c r="L19" s="304">
        <f t="shared" ca="1" si="0"/>
        <v>0.66764592231495667</v>
      </c>
      <c r="M19" s="306">
        <f t="shared" ca="1" si="16"/>
        <v>1.3962634015954636</v>
      </c>
      <c r="N19" s="304">
        <f t="shared" ca="1" si="17"/>
        <v>80</v>
      </c>
      <c r="P19" s="310">
        <f t="shared" ca="1" si="18"/>
        <v>2</v>
      </c>
      <c r="Q19" s="304">
        <f t="shared" ca="1" si="19"/>
        <v>872.94444444444446</v>
      </c>
      <c r="R19" s="306">
        <f t="shared" ca="1" si="20"/>
        <v>0.43809014468298269</v>
      </c>
      <c r="S19" s="307">
        <f t="shared" ca="1" si="21"/>
        <v>9.0345103474539989</v>
      </c>
      <c r="T19" s="304">
        <f t="shared" ca="1" si="1"/>
        <v>88.62854650852374</v>
      </c>
      <c r="U19" s="311">
        <f t="shared" ca="1" si="2"/>
        <v>15.390185590473935</v>
      </c>
      <c r="V19" s="306">
        <f t="shared" ca="1" si="3"/>
        <v>1.2249194584037659</v>
      </c>
      <c r="W19" s="304">
        <f t="shared" ca="1" si="4"/>
        <v>0.53607548366686919</v>
      </c>
      <c r="Y19" s="314" t="str">
        <f t="shared" ca="1" si="22"/>
        <v/>
      </c>
      <c r="Z19" s="315" t="str">
        <f t="shared" ca="1" si="23"/>
        <v/>
      </c>
      <c r="AA19" s="316" t="str">
        <f t="shared" ca="1" si="24"/>
        <v/>
      </c>
      <c r="AC19" s="310" t="e">
        <f t="shared" ca="1" si="25"/>
        <v>#N/A</v>
      </c>
      <c r="AD19" s="323" t="e">
        <f t="shared" ca="1" si="26"/>
        <v>#N/A</v>
      </c>
      <c r="AE19" s="324">
        <f t="shared" ca="1" si="5"/>
        <v>0.65750403310550554</v>
      </c>
      <c r="AG19" s="306">
        <f t="shared" ca="1" si="27"/>
        <v>86.912230191469689</v>
      </c>
      <c r="AH19" s="304">
        <f t="shared" ca="1" si="28"/>
        <v>96.573194248519457</v>
      </c>
    </row>
    <row r="20" spans="1:34" x14ac:dyDescent="0.2">
      <c r="A20" s="347">
        <f t="shared" ca="1" si="6"/>
        <v>0.01</v>
      </c>
      <c r="B20" s="304">
        <f t="shared" ca="1" si="7"/>
        <v>0.16</v>
      </c>
      <c r="D20" s="306">
        <f t="shared" ca="1" si="8"/>
        <v>15.057259151202789</v>
      </c>
      <c r="E20" s="307">
        <f t="shared" ca="1" si="9"/>
        <v>85.398707812203725</v>
      </c>
      <c r="F20" s="304">
        <f t="shared" ca="1" si="10"/>
        <v>86.715975166866599</v>
      </c>
      <c r="G20" s="306">
        <f t="shared" ca="1" si="11"/>
        <v>2.0176440197252257</v>
      </c>
      <c r="H20" s="307">
        <f t="shared" ca="1" si="12"/>
        <v>11.443276145910026</v>
      </c>
      <c r="I20" s="304">
        <f t="shared" ca="1" si="13"/>
        <v>11.619787276103052</v>
      </c>
      <c r="J20" s="306">
        <f t="shared" ca="1" si="14"/>
        <v>0.13535253839169886</v>
      </c>
      <c r="K20" s="307">
        <f t="shared" ca="1" si="15"/>
        <v>0.76766685917399557</v>
      </c>
      <c r="L20" s="304">
        <f t="shared" ca="1" si="0"/>
        <v>0.77950799631764101</v>
      </c>
      <c r="M20" s="306">
        <f t="shared" ca="1" si="16"/>
        <v>1.3962634015954636</v>
      </c>
      <c r="N20" s="304">
        <f t="shared" ca="1" si="17"/>
        <v>80</v>
      </c>
      <c r="P20" s="310">
        <f t="shared" ca="1" si="18"/>
        <v>2</v>
      </c>
      <c r="Q20" s="304">
        <f t="shared" ca="1" si="19"/>
        <v>870.83333333333337</v>
      </c>
      <c r="R20" s="306">
        <f t="shared" ca="1" si="20"/>
        <v>0.43703067637661513</v>
      </c>
      <c r="S20" s="307">
        <f t="shared" ca="1" si="21"/>
        <v>9.0301400406902328</v>
      </c>
      <c r="T20" s="304">
        <f t="shared" ca="1" si="1"/>
        <v>88.58567379917119</v>
      </c>
      <c r="U20" s="311">
        <f t="shared" ca="1" si="2"/>
        <v>15.382740822623221</v>
      </c>
      <c r="V20" s="306">
        <f t="shared" ca="1" si="3"/>
        <v>1.2249059644191511</v>
      </c>
      <c r="W20" s="304">
        <f t="shared" ca="1" si="4"/>
        <v>0.62602015091609908</v>
      </c>
      <c r="Y20" s="314" t="str">
        <f t="shared" ca="1" si="22"/>
        <v/>
      </c>
      <c r="Z20" s="315" t="str">
        <f t="shared" ca="1" si="23"/>
        <v/>
      </c>
      <c r="AA20" s="316" t="str">
        <f t="shared" ca="1" si="24"/>
        <v/>
      </c>
      <c r="AC20" s="310" t="e">
        <f t="shared" ca="1" si="25"/>
        <v>#N/A</v>
      </c>
      <c r="AD20" s="323" t="e">
        <f t="shared" ca="1" si="26"/>
        <v>#N/A</v>
      </c>
      <c r="AE20" s="324">
        <f t="shared" ca="1" si="5"/>
        <v>0.76766685917399557</v>
      </c>
      <c r="AG20" s="306">
        <f t="shared" ca="1" si="27"/>
        <v>86.715975162947529</v>
      </c>
      <c r="AH20" s="304">
        <f t="shared" ca="1" si="28"/>
        <v>96.376939219997297</v>
      </c>
    </row>
    <row r="21" spans="1:34" x14ac:dyDescent="0.2">
      <c r="A21" s="347">
        <f t="shared" ca="1" si="6"/>
        <v>0.01</v>
      </c>
      <c r="B21" s="304">
        <f t="shared" ca="1" si="7"/>
        <v>0.17</v>
      </c>
      <c r="D21" s="306">
        <f t="shared" ca="1" si="8"/>
        <v>15.022998141752687</v>
      </c>
      <c r="E21" s="307">
        <f t="shared" ca="1" si="9"/>
        <v>85.204394750260931</v>
      </c>
      <c r="F21" s="304">
        <f t="shared" ca="1" si="10"/>
        <v>86.518664795091453</v>
      </c>
      <c r="G21" s="306">
        <f t="shared" ca="1" si="11"/>
        <v>2.1678740011427524</v>
      </c>
      <c r="H21" s="307">
        <f t="shared" ca="1" si="12"/>
        <v>12.295320093412636</v>
      </c>
      <c r="I21" s="304">
        <f t="shared" ca="1" si="13"/>
        <v>12.484973924053953</v>
      </c>
      <c r="J21" s="306">
        <f t="shared" ca="1" si="14"/>
        <v>0.15628012849603876</v>
      </c>
      <c r="K21" s="307">
        <f t="shared" ca="1" si="15"/>
        <v>0.88635984037060889</v>
      </c>
      <c r="L21" s="304">
        <f t="shared" ca="1" si="0"/>
        <v>0.9000318023184235</v>
      </c>
      <c r="M21" s="306">
        <f t="shared" ca="1" si="16"/>
        <v>1.3962634015954636</v>
      </c>
      <c r="N21" s="304">
        <f t="shared" ca="1" si="17"/>
        <v>80</v>
      </c>
      <c r="P21" s="310">
        <f t="shared" ca="1" si="18"/>
        <v>2</v>
      </c>
      <c r="Q21" s="304">
        <f t="shared" ca="1" si="19"/>
        <v>868.72222222222217</v>
      </c>
      <c r="R21" s="306">
        <f t="shared" ca="1" si="20"/>
        <v>0.43597120807024753</v>
      </c>
      <c r="S21" s="307">
        <f t="shared" ca="1" si="21"/>
        <v>9.0257803286095299</v>
      </c>
      <c r="T21" s="304">
        <f t="shared" ca="1" si="1"/>
        <v>88.5429050236595</v>
      </c>
      <c r="U21" s="311">
        <f t="shared" ca="1" si="2"/>
        <v>15.375314102694571</v>
      </c>
      <c r="V21" s="306">
        <f t="shared" ca="1" si="3"/>
        <v>1.2248914257313483</v>
      </c>
      <c r="W21" s="304">
        <f t="shared" ca="1" si="4"/>
        <v>0.72270670245704816</v>
      </c>
      <c r="Y21" s="314" t="str">
        <f t="shared" ca="1" si="22"/>
        <v/>
      </c>
      <c r="Z21" s="315" t="str">
        <f t="shared" ca="1" si="23"/>
        <v/>
      </c>
      <c r="AA21" s="316" t="str">
        <f t="shared" ca="1" si="24"/>
        <v/>
      </c>
      <c r="AC21" s="310" t="e">
        <f t="shared" ca="1" si="25"/>
        <v>#N/A</v>
      </c>
      <c r="AD21" s="323" t="e">
        <f t="shared" ca="1" si="26"/>
        <v>#N/A</v>
      </c>
      <c r="AE21" s="324">
        <f t="shared" ca="1" si="5"/>
        <v>0.88635984037060889</v>
      </c>
      <c r="AG21" s="306">
        <f t="shared" ca="1" si="27"/>
        <v>86.518664791178679</v>
      </c>
      <c r="AH21" s="304">
        <f t="shared" ca="1" si="28"/>
        <v>96.179628848228447</v>
      </c>
    </row>
    <row r="22" spans="1:34" x14ac:dyDescent="0.2">
      <c r="A22" s="347">
        <f t="shared" ca="1" si="6"/>
        <v>0.01</v>
      </c>
      <c r="B22" s="304">
        <f t="shared" ca="1" si="7"/>
        <v>0.18000000000000002</v>
      </c>
      <c r="D22" s="306">
        <f t="shared" ca="1" si="8"/>
        <v>14.98855467490649</v>
      </c>
      <c r="E22" s="307">
        <f t="shared" ca="1" si="9"/>
        <v>85.009046906537563</v>
      </c>
      <c r="F22" s="304">
        <f t="shared" ca="1" si="10"/>
        <v>86.320303678801807</v>
      </c>
      <c r="G22" s="306">
        <f t="shared" ca="1" si="11"/>
        <v>2.3177595478918174</v>
      </c>
      <c r="H22" s="307">
        <f t="shared" ca="1" si="12"/>
        <v>13.145410562478013</v>
      </c>
      <c r="I22" s="304">
        <f t="shared" ca="1" si="13"/>
        <v>13.348176960841963</v>
      </c>
      <c r="J22" s="306">
        <f t="shared" ca="1" si="14"/>
        <v>0.17870829624121159</v>
      </c>
      <c r="K22" s="307">
        <f t="shared" ca="1" si="15"/>
        <v>1.0135634936500622</v>
      </c>
      <c r="L22" s="304">
        <f t="shared" ca="1" si="0"/>
        <v>1.0291975567429008</v>
      </c>
      <c r="M22" s="306">
        <f t="shared" ca="1" si="16"/>
        <v>1.3962634015954636</v>
      </c>
      <c r="N22" s="304">
        <f t="shared" ca="1" si="17"/>
        <v>80</v>
      </c>
      <c r="P22" s="310">
        <f t="shared" ca="1" si="18"/>
        <v>2</v>
      </c>
      <c r="Q22" s="304">
        <f t="shared" ca="1" si="19"/>
        <v>866.61111111111109</v>
      </c>
      <c r="R22" s="306">
        <f t="shared" ca="1" si="20"/>
        <v>0.43491173976387998</v>
      </c>
      <c r="S22" s="307">
        <f t="shared" ca="1" si="21"/>
        <v>9.0214312112118904</v>
      </c>
      <c r="T22" s="304">
        <f t="shared" ca="1" si="1"/>
        <v>88.500240181988644</v>
      </c>
      <c r="U22" s="311">
        <f t="shared" ca="1" si="2"/>
        <v>15.367905430687978</v>
      </c>
      <c r="V22" s="306">
        <f t="shared" ca="1" si="3"/>
        <v>1.2248758447639887</v>
      </c>
      <c r="W22" s="304">
        <f t="shared" ca="1" si="4"/>
        <v>0.82608586288101227</v>
      </c>
      <c r="Y22" s="314" t="str">
        <f t="shared" ca="1" si="22"/>
        <v/>
      </c>
      <c r="Z22" s="315" t="str">
        <f t="shared" ca="1" si="23"/>
        <v/>
      </c>
      <c r="AA22" s="316" t="str">
        <f t="shared" ca="1" si="24"/>
        <v/>
      </c>
      <c r="AC22" s="310" t="e">
        <f t="shared" ca="1" si="25"/>
        <v>#N/A</v>
      </c>
      <c r="AD22" s="323" t="e">
        <f t="shared" ca="1" si="26"/>
        <v>#N/A</v>
      </c>
      <c r="AE22" s="324">
        <f t="shared" ca="1" si="5"/>
        <v>1.0135634936500622</v>
      </c>
      <c r="AG22" s="306">
        <f t="shared" ca="1" si="27"/>
        <v>86.320303674895314</v>
      </c>
      <c r="AH22" s="304">
        <f t="shared" ca="1" si="28"/>
        <v>95.981267731945081</v>
      </c>
    </row>
    <row r="23" spans="1:34" x14ac:dyDescent="0.2">
      <c r="A23" s="347">
        <f t="shared" ca="1" si="6"/>
        <v>0.01</v>
      </c>
      <c r="B23" s="304">
        <f t="shared" ca="1" si="7"/>
        <v>0.19000000000000003</v>
      </c>
      <c r="D23" s="306">
        <f t="shared" ca="1" si="8"/>
        <v>14.953929556994133</v>
      </c>
      <c r="E23" s="307">
        <f t="shared" ca="1" si="9"/>
        <v>84.812668853969555</v>
      </c>
      <c r="F23" s="304">
        <f t="shared" ca="1" si="10"/>
        <v>86.120896461478154</v>
      </c>
      <c r="G23" s="306">
        <f t="shared" ca="1" si="11"/>
        <v>2.4672988434617587</v>
      </c>
      <c r="H23" s="307">
        <f t="shared" ca="1" si="12"/>
        <v>13.993537251017708</v>
      </c>
      <c r="I23" s="304">
        <f t="shared" ca="1" si="13"/>
        <v>14.209385925456735</v>
      </c>
      <c r="J23" s="306">
        <f t="shared" ca="1" si="14"/>
        <v>0.20263358819797947</v>
      </c>
      <c r="K23" s="307">
        <f t="shared" ca="1" si="15"/>
        <v>1.1492582327175407</v>
      </c>
      <c r="L23" s="304">
        <f t="shared" ca="1" si="0"/>
        <v>1.1669853711743918</v>
      </c>
      <c r="M23" s="306">
        <f t="shared" ca="1" si="16"/>
        <v>1.3962634015954636</v>
      </c>
      <c r="N23" s="304">
        <f t="shared" ca="1" si="17"/>
        <v>80</v>
      </c>
      <c r="P23" s="310">
        <f t="shared" ca="1" si="18"/>
        <v>2</v>
      </c>
      <c r="Q23" s="304">
        <f t="shared" ca="1" si="19"/>
        <v>864.5</v>
      </c>
      <c r="R23" s="306">
        <f t="shared" ca="1" si="20"/>
        <v>0.43385227145751248</v>
      </c>
      <c r="S23" s="307">
        <f t="shared" ca="1" si="21"/>
        <v>9.0170926884973159</v>
      </c>
      <c r="T23" s="304">
        <f t="shared" ca="1" si="1"/>
        <v>88.457679274158679</v>
      </c>
      <c r="U23" s="311">
        <f t="shared" ca="1" si="2"/>
        <v>15.360514806603454</v>
      </c>
      <c r="V23" s="306">
        <f t="shared" ca="1" si="3"/>
        <v>1.2248592239558933</v>
      </c>
      <c r="W23" s="304">
        <f t="shared" ca="1" si="4"/>
        <v>0.9361081045708094</v>
      </c>
      <c r="Y23" s="314" t="str">
        <f t="shared" ca="1" si="22"/>
        <v/>
      </c>
      <c r="Z23" s="315" t="str">
        <f t="shared" ca="1" si="23"/>
        <v/>
      </c>
      <c r="AA23" s="316" t="str">
        <f t="shared" ca="1" si="24"/>
        <v/>
      </c>
      <c r="AC23" s="310" t="e">
        <f t="shared" ca="1" si="25"/>
        <v>#N/A</v>
      </c>
      <c r="AD23" s="323" t="e">
        <f t="shared" ca="1" si="26"/>
        <v>#N/A</v>
      </c>
      <c r="AE23" s="324">
        <f t="shared" ca="1" si="5"/>
        <v>1.1492582327175407</v>
      </c>
      <c r="AG23" s="306">
        <f t="shared" ca="1" si="27"/>
        <v>86.120896457577913</v>
      </c>
      <c r="AH23" s="304">
        <f t="shared" ca="1" si="28"/>
        <v>95.781860514627681</v>
      </c>
    </row>
    <row r="24" spans="1:34" x14ac:dyDescent="0.2">
      <c r="A24" s="347">
        <f t="shared" ca="1" si="6"/>
        <v>0.01</v>
      </c>
      <c r="B24" s="304">
        <f t="shared" ca="1" si="7"/>
        <v>0.20000000000000004</v>
      </c>
      <c r="D24" s="306">
        <f t="shared" ca="1" si="8"/>
        <v>14.919123602040537</v>
      </c>
      <c r="E24" s="307">
        <f t="shared" ca="1" si="9"/>
        <v>84.615265209133369</v>
      </c>
      <c r="F24" s="304">
        <f t="shared" ca="1" si="10"/>
        <v>85.920447830914725</v>
      </c>
      <c r="G24" s="306">
        <f t="shared" ca="1" si="11"/>
        <v>2.6164900794821642</v>
      </c>
      <c r="H24" s="307">
        <f t="shared" ca="1" si="12"/>
        <v>14.839689903109042</v>
      </c>
      <c r="I24" s="304">
        <f t="shared" ca="1" si="13"/>
        <v>15.068590403765874</v>
      </c>
      <c r="J24" s="306">
        <f t="shared" ca="1" si="14"/>
        <v>0.22805253281269908</v>
      </c>
      <c r="K24" s="307">
        <f t="shared" ca="1" si="15"/>
        <v>1.2934243684881745</v>
      </c>
      <c r="L24" s="304">
        <f t="shared" ca="1" si="0"/>
        <v>1.3133752528205032</v>
      </c>
      <c r="M24" s="306">
        <f t="shared" ca="1" si="16"/>
        <v>1.3962634015954636</v>
      </c>
      <c r="N24" s="304">
        <f t="shared" ca="1" si="17"/>
        <v>80</v>
      </c>
      <c r="P24" s="310">
        <f t="shared" ca="1" si="18"/>
        <v>2</v>
      </c>
      <c r="Q24" s="304">
        <f t="shared" ca="1" si="19"/>
        <v>862.38888888888891</v>
      </c>
      <c r="R24" s="306">
        <f t="shared" ca="1" si="20"/>
        <v>0.43279280315114493</v>
      </c>
      <c r="S24" s="307">
        <f t="shared" ca="1" si="21"/>
        <v>9.0127647604658048</v>
      </c>
      <c r="T24" s="304">
        <f t="shared" ca="1" si="1"/>
        <v>88.415222300169546</v>
      </c>
      <c r="U24" s="311">
        <f t="shared" ca="1" si="2"/>
        <v>15.353142230440989</v>
      </c>
      <c r="V24" s="306">
        <f t="shared" ca="1" si="3"/>
        <v>1.2248415657609957</v>
      </c>
      <c r="W24" s="304">
        <f t="shared" ca="1" si="4"/>
        <v>1.0527236521199914</v>
      </c>
      <c r="Y24" s="314" t="str">
        <f t="shared" ca="1" si="22"/>
        <v/>
      </c>
      <c r="Z24" s="315" t="str">
        <f t="shared" ca="1" si="23"/>
        <v/>
      </c>
      <c r="AA24" s="316" t="str">
        <f t="shared" ca="1" si="24"/>
        <v/>
      </c>
      <c r="AC24" s="310" t="e">
        <f t="shared" ca="1" si="25"/>
        <v>#N/A</v>
      </c>
      <c r="AD24" s="323" t="e">
        <f t="shared" ca="1" si="26"/>
        <v>#N/A</v>
      </c>
      <c r="AE24" s="324">
        <f t="shared" ca="1" si="5"/>
        <v>1.2934243684881745</v>
      </c>
      <c r="AG24" s="306">
        <f t="shared" ca="1" si="27"/>
        <v>85.920447827020723</v>
      </c>
      <c r="AH24" s="304">
        <f t="shared" ca="1" si="28"/>
        <v>95.581411884070491</v>
      </c>
    </row>
    <row r="25" spans="1:34" x14ac:dyDescent="0.2">
      <c r="A25" s="347">
        <f t="shared" ca="1" si="6"/>
        <v>0.01</v>
      </c>
      <c r="B25" s="304">
        <f t="shared" ca="1" si="7"/>
        <v>0.21000000000000005</v>
      </c>
      <c r="D25" s="306">
        <f t="shared" ca="1" si="8"/>
        <v>14.884137631689368</v>
      </c>
      <c r="E25" s="307">
        <f t="shared" ca="1" si="9"/>
        <v>84.416840631813685</v>
      </c>
      <c r="F25" s="304">
        <f t="shared" ca="1" si="10"/>
        <v>85.718962518780529</v>
      </c>
      <c r="G25" s="306">
        <f t="shared" ca="1" si="11"/>
        <v>2.7653314557990578</v>
      </c>
      <c r="H25" s="307">
        <f t="shared" ca="1" si="12"/>
        <v>15.683858309427178</v>
      </c>
      <c r="I25" s="304">
        <f t="shared" ca="1" si="13"/>
        <v>15.925780028953675</v>
      </c>
      <c r="J25" s="306">
        <f t="shared" ca="1" si="14"/>
        <v>0.25496164048910519</v>
      </c>
      <c r="K25" s="307">
        <f t="shared" ca="1" si="15"/>
        <v>1.4460421095508558</v>
      </c>
      <c r="L25" s="304">
        <f t="shared" ca="1" si="0"/>
        <v>1.468347104984099</v>
      </c>
      <c r="M25" s="306">
        <f t="shared" ca="1" si="16"/>
        <v>1.3962634015954636</v>
      </c>
      <c r="N25" s="304">
        <f t="shared" ca="1" si="17"/>
        <v>80</v>
      </c>
      <c r="P25" s="310">
        <f t="shared" ca="1" si="18"/>
        <v>2</v>
      </c>
      <c r="Q25" s="304">
        <f t="shared" ca="1" si="19"/>
        <v>860.27777777777783</v>
      </c>
      <c r="R25" s="306">
        <f t="shared" ca="1" si="20"/>
        <v>0.43173333484477738</v>
      </c>
      <c r="S25" s="307">
        <f t="shared" ca="1" si="21"/>
        <v>9.0084474271173569</v>
      </c>
      <c r="T25" s="304">
        <f t="shared" ca="1" si="1"/>
        <v>88.372869260021275</v>
      </c>
      <c r="U25" s="311">
        <f t="shared" ca="1" si="2"/>
        <v>15.345787702200587</v>
      </c>
      <c r="V25" s="306">
        <f t="shared" ca="1" si="3"/>
        <v>1.2248228726482608</v>
      </c>
      <c r="W25" s="304">
        <f t="shared" ca="1" si="4"/>
        <v>1.1758824867714519</v>
      </c>
      <c r="Y25" s="314" t="str">
        <f t="shared" ca="1" si="22"/>
        <v/>
      </c>
      <c r="Z25" s="315" t="str">
        <f t="shared" ca="1" si="23"/>
        <v/>
      </c>
      <c r="AA25" s="316" t="str">
        <f t="shared" ca="1" si="24"/>
        <v/>
      </c>
      <c r="AC25" s="310" t="e">
        <f t="shared" ca="1" si="25"/>
        <v>#N/A</v>
      </c>
      <c r="AD25" s="323" t="e">
        <f t="shared" ca="1" si="26"/>
        <v>#N/A</v>
      </c>
      <c r="AE25" s="324">
        <f t="shared" ca="1" si="5"/>
        <v>1.4460421095508558</v>
      </c>
      <c r="AG25" s="306">
        <f t="shared" ca="1" si="27"/>
        <v>85.718962514892752</v>
      </c>
      <c r="AH25" s="304">
        <f t="shared" ca="1" si="28"/>
        <v>95.379926571942505</v>
      </c>
    </row>
    <row r="26" spans="1:34" x14ac:dyDescent="0.2">
      <c r="A26" s="347">
        <f t="shared" ca="1" si="6"/>
        <v>0.01</v>
      </c>
      <c r="B26" s="304">
        <f t="shared" ca="1" si="7"/>
        <v>0.22000000000000006</v>
      </c>
      <c r="D26" s="306">
        <f t="shared" ca="1" si="8"/>
        <v>14.848972475126057</v>
      </c>
      <c r="E26" s="307">
        <f t="shared" ca="1" si="9"/>
        <v>84.217399824566769</v>
      </c>
      <c r="F26" s="304">
        <f t="shared" ca="1" si="10"/>
        <v>85.516445300175974</v>
      </c>
      <c r="G26" s="306">
        <f t="shared" ca="1" si="11"/>
        <v>2.9138211805503182</v>
      </c>
      <c r="H26" s="307">
        <f t="shared" ca="1" si="12"/>
        <v>16.526032307672846</v>
      </c>
      <c r="I26" s="304">
        <f t="shared" ca="1" si="13"/>
        <v>16.780944481955427</v>
      </c>
      <c r="J26" s="306">
        <f t="shared" ca="1" si="14"/>
        <v>0.28335740367085205</v>
      </c>
      <c r="K26" s="307">
        <f t="shared" ca="1" si="15"/>
        <v>1.6070915626363558</v>
      </c>
      <c r="L26" s="304">
        <f t="shared" ca="1" si="0"/>
        <v>1.6318807275386427</v>
      </c>
      <c r="M26" s="306">
        <f t="shared" ca="1" si="16"/>
        <v>1.3962634015954636</v>
      </c>
      <c r="N26" s="304">
        <f t="shared" ca="1" si="17"/>
        <v>80</v>
      </c>
      <c r="P26" s="310">
        <f t="shared" ca="1" si="18"/>
        <v>2</v>
      </c>
      <c r="Q26" s="304">
        <f t="shared" ca="1" si="19"/>
        <v>858.16666666666663</v>
      </c>
      <c r="R26" s="306">
        <f t="shared" ca="1" si="20"/>
        <v>0.43067386653840978</v>
      </c>
      <c r="S26" s="307">
        <f t="shared" ca="1" si="21"/>
        <v>9.0041406884519724</v>
      </c>
      <c r="T26" s="304">
        <f t="shared" ca="1" si="1"/>
        <v>88.330620153713852</v>
      </c>
      <c r="U26" s="311">
        <f t="shared" ca="1" si="2"/>
        <v>15.338451221882247</v>
      </c>
      <c r="V26" s="306">
        <f t="shared" ca="1" si="3"/>
        <v>1.2248031471016085</v>
      </c>
      <c r="W26" s="304">
        <f t="shared" ca="1" si="4"/>
        <v>1.3055343508747383</v>
      </c>
      <c r="Y26" s="314" t="str">
        <f t="shared" ca="1" si="22"/>
        <v/>
      </c>
      <c r="Z26" s="315" t="str">
        <f t="shared" ca="1" si="23"/>
        <v/>
      </c>
      <c r="AA26" s="316" t="str">
        <f t="shared" ca="1" si="24"/>
        <v/>
      </c>
      <c r="AC26" s="310" t="e">
        <f t="shared" ca="1" si="25"/>
        <v>#N/A</v>
      </c>
      <c r="AD26" s="323" t="e">
        <f t="shared" ca="1" si="26"/>
        <v>#N/A</v>
      </c>
      <c r="AE26" s="324">
        <f t="shared" ca="1" si="5"/>
        <v>1.6070915626363558</v>
      </c>
      <c r="AG26" s="306">
        <f t="shared" ca="1" si="27"/>
        <v>85.516445296294364</v>
      </c>
      <c r="AH26" s="304">
        <f t="shared" ca="1" si="28"/>
        <v>95.177409353344132</v>
      </c>
    </row>
    <row r="27" spans="1:34" x14ac:dyDescent="0.2">
      <c r="A27" s="347">
        <f t="shared" ca="1" si="6"/>
        <v>0.01</v>
      </c>
      <c r="B27" s="304">
        <f t="shared" ca="1" si="7"/>
        <v>0.23000000000000007</v>
      </c>
      <c r="D27" s="306">
        <f t="shared" ca="1" si="8"/>
        <v>14.813628969000169</v>
      </c>
      <c r="E27" s="307">
        <f t="shared" ca="1" si="9"/>
        <v>84.016947532280156</v>
      </c>
      <c r="F27" s="304">
        <f t="shared" ca="1" si="10"/>
        <v>85.312900993185778</v>
      </c>
      <c r="G27" s="306">
        <f t="shared" ca="1" si="11"/>
        <v>3.0619574702403201</v>
      </c>
      <c r="H27" s="307">
        <f t="shared" ca="1" si="12"/>
        <v>17.366201782995649</v>
      </c>
      <c r="I27" s="304">
        <f t="shared" ca="1" si="13"/>
        <v>17.634073491887282</v>
      </c>
      <c r="J27" s="306">
        <f t="shared" ca="1" si="14"/>
        <v>0.31323629692480526</v>
      </c>
      <c r="K27" s="307">
        <f t="shared" ca="1" si="15"/>
        <v>1.7765527330896982</v>
      </c>
      <c r="L27" s="304">
        <f t="shared" ca="1" si="0"/>
        <v>1.8039558174078547</v>
      </c>
      <c r="M27" s="306">
        <f t="shared" ca="1" si="16"/>
        <v>1.3962634015954636</v>
      </c>
      <c r="N27" s="304">
        <f t="shared" ca="1" si="17"/>
        <v>80</v>
      </c>
      <c r="P27" s="310">
        <f t="shared" ca="1" si="18"/>
        <v>2</v>
      </c>
      <c r="Q27" s="304">
        <f t="shared" ca="1" si="19"/>
        <v>856.05555555555554</v>
      </c>
      <c r="R27" s="306">
        <f t="shared" ca="1" si="20"/>
        <v>0.42961439823204223</v>
      </c>
      <c r="S27" s="307">
        <f t="shared" ca="1" si="21"/>
        <v>8.9998445444696511</v>
      </c>
      <c r="T27" s="304">
        <f t="shared" ca="1" si="1"/>
        <v>88.288474981247276</v>
      </c>
      <c r="U27" s="311">
        <f t="shared" ca="1" si="2"/>
        <v>15.331132789485968</v>
      </c>
      <c r="V27" s="306">
        <f t="shared" ca="1" si="3"/>
        <v>1.2247823916198348</v>
      </c>
      <c r="W27" s="304">
        <f t="shared" ca="1" si="4"/>
        <v>1.4416287523613702</v>
      </c>
      <c r="Y27" s="314" t="str">
        <f t="shared" ca="1" si="22"/>
        <v/>
      </c>
      <c r="Z27" s="315" t="str">
        <f t="shared" ca="1" si="23"/>
        <v/>
      </c>
      <c r="AA27" s="316" t="str">
        <f t="shared" ca="1" si="24"/>
        <v/>
      </c>
      <c r="AC27" s="310" t="e">
        <f t="shared" ca="1" si="25"/>
        <v>#N/A</v>
      </c>
      <c r="AD27" s="323" t="e">
        <f t="shared" ca="1" si="26"/>
        <v>#N/A</v>
      </c>
      <c r="AE27" s="324">
        <f t="shared" ca="1" si="5"/>
        <v>1.7765527330896982</v>
      </c>
      <c r="AG27" s="306">
        <f t="shared" ca="1" si="27"/>
        <v>85.31290098931035</v>
      </c>
      <c r="AH27" s="304">
        <f t="shared" ca="1" si="28"/>
        <v>94.973865046360103</v>
      </c>
    </row>
    <row r="28" spans="1:34" x14ac:dyDescent="0.2">
      <c r="A28" s="347">
        <f t="shared" ca="1" si="6"/>
        <v>0.01</v>
      </c>
      <c r="B28" s="304">
        <f t="shared" ca="1" si="7"/>
        <v>0.24000000000000007</v>
      </c>
      <c r="D28" s="306">
        <f t="shared" ca="1" si="8"/>
        <v>14.778107957346981</v>
      </c>
      <c r="E28" s="307">
        <f t="shared" ca="1" si="9"/>
        <v>83.815488541728087</v>
      </c>
      <c r="F28" s="304">
        <f t="shared" ca="1" si="10"/>
        <v>85.108334458427478</v>
      </c>
      <c r="G28" s="306">
        <f t="shared" ca="1" si="11"/>
        <v>3.2097385498137898</v>
      </c>
      <c r="H28" s="307">
        <f t="shared" ca="1" si="12"/>
        <v>18.204356668412931</v>
      </c>
      <c r="I28" s="304">
        <f t="shared" ca="1" si="13"/>
        <v>18.485156836471557</v>
      </c>
      <c r="J28" s="306">
        <f t="shared" ca="1" si="14"/>
        <v>0.34459477702507579</v>
      </c>
      <c r="K28" s="307">
        <f t="shared" ca="1" si="15"/>
        <v>1.9544055253467412</v>
      </c>
      <c r="L28" s="304">
        <f t="shared" ca="1" si="0"/>
        <v>1.9845519690496476</v>
      </c>
      <c r="M28" s="306">
        <f t="shared" ca="1" si="16"/>
        <v>1.3962634015954636</v>
      </c>
      <c r="N28" s="304">
        <f t="shared" ca="1" si="17"/>
        <v>80</v>
      </c>
      <c r="P28" s="310">
        <f t="shared" ca="1" si="18"/>
        <v>2</v>
      </c>
      <c r="Q28" s="304">
        <f t="shared" ca="1" si="19"/>
        <v>853.94444444444446</v>
      </c>
      <c r="R28" s="306">
        <f t="shared" ca="1" si="20"/>
        <v>0.42855492992567468</v>
      </c>
      <c r="S28" s="307">
        <f t="shared" ca="1" si="21"/>
        <v>8.9955589951703949</v>
      </c>
      <c r="T28" s="304">
        <f t="shared" ca="1" si="1"/>
        <v>88.246433742621576</v>
      </c>
      <c r="U28" s="311">
        <f t="shared" ca="1" si="2"/>
        <v>15.323832405011755</v>
      </c>
      <c r="V28" s="306">
        <f t="shared" ca="1" si="3"/>
        <v>1.2247606087165275</v>
      </c>
      <c r="W28" s="304">
        <f t="shared" ca="1" si="4"/>
        <v>1.5841149692374428</v>
      </c>
      <c r="Y28" s="314" t="str">
        <f t="shared" ca="1" si="22"/>
        <v/>
      </c>
      <c r="Z28" s="315" t="str">
        <f t="shared" ca="1" si="23"/>
        <v/>
      </c>
      <c r="AA28" s="316" t="str">
        <f t="shared" ca="1" si="24"/>
        <v/>
      </c>
      <c r="AC28" s="310" t="e">
        <f t="shared" ca="1" si="25"/>
        <v>#N/A</v>
      </c>
      <c r="AD28" s="323" t="e">
        <f t="shared" ca="1" si="26"/>
        <v>#N/A</v>
      </c>
      <c r="AE28" s="324">
        <f t="shared" ca="1" si="5"/>
        <v>1.9544055253467412</v>
      </c>
      <c r="AG28" s="306">
        <f t="shared" ca="1" si="27"/>
        <v>85.108334454558189</v>
      </c>
      <c r="AH28" s="304">
        <f t="shared" ca="1" si="28"/>
        <v>94.769298511607943</v>
      </c>
    </row>
    <row r="29" spans="1:34" x14ac:dyDescent="0.2">
      <c r="A29" s="347">
        <f t="shared" ca="1" si="6"/>
        <v>0.01</v>
      </c>
      <c r="B29" s="304">
        <f t="shared" ca="1" si="7"/>
        <v>0.25000000000000006</v>
      </c>
      <c r="D29" s="306">
        <f t="shared" ca="1" si="8"/>
        <v>14.742410291508451</v>
      </c>
      <c r="E29" s="307">
        <f t="shared" ca="1" si="9"/>
        <v>83.613027681123057</v>
      </c>
      <c r="F29" s="304">
        <f t="shared" ca="1" si="10"/>
        <v>84.902750598596185</v>
      </c>
      <c r="G29" s="306">
        <f t="shared" ca="1" si="11"/>
        <v>3.3571626527288743</v>
      </c>
      <c r="H29" s="307">
        <f t="shared" ca="1" si="12"/>
        <v>19.04048694522416</v>
      </c>
      <c r="I29" s="304">
        <f t="shared" ca="1" si="13"/>
        <v>19.334184342457512</v>
      </c>
      <c r="J29" s="306">
        <f t="shared" ca="1" si="14"/>
        <v>0.37742928303778911</v>
      </c>
      <c r="K29" s="307">
        <f t="shared" ca="1" si="15"/>
        <v>2.1406297434149266</v>
      </c>
      <c r="L29" s="304">
        <f t="shared" ca="1" si="0"/>
        <v>2.1736486749442916</v>
      </c>
      <c r="M29" s="306">
        <f t="shared" ca="1" si="16"/>
        <v>1.3962634015954636</v>
      </c>
      <c r="N29" s="304">
        <f t="shared" ca="1" si="17"/>
        <v>80</v>
      </c>
      <c r="P29" s="310">
        <f t="shared" ca="1" si="18"/>
        <v>2</v>
      </c>
      <c r="Q29" s="304">
        <f t="shared" ca="1" si="19"/>
        <v>851.83333333333337</v>
      </c>
      <c r="R29" s="306">
        <f t="shared" ca="1" si="20"/>
        <v>0.42749546161930718</v>
      </c>
      <c r="S29" s="307">
        <f t="shared" ca="1" si="21"/>
        <v>8.9912840405542021</v>
      </c>
      <c r="T29" s="304">
        <f t="shared" ca="1" si="1"/>
        <v>88.204496437836724</v>
      </c>
      <c r="U29" s="311">
        <f t="shared" ca="1" si="2"/>
        <v>15.316550068459602</v>
      </c>
      <c r="V29" s="306">
        <f t="shared" ca="1" si="3"/>
        <v>1.2247378009199892</v>
      </c>
      <c r="W29" s="304">
        <f t="shared" ca="1" si="4"/>
        <v>1.732942054092842</v>
      </c>
      <c r="Y29" s="314" t="str">
        <f t="shared" ca="1" si="22"/>
        <v/>
      </c>
      <c r="Z29" s="315" t="str">
        <f t="shared" ca="1" si="23"/>
        <v/>
      </c>
      <c r="AA29" s="316" t="str">
        <f t="shared" ca="1" si="24"/>
        <v/>
      </c>
      <c r="AC29" s="310" t="e">
        <f t="shared" ca="1" si="25"/>
        <v>#N/A</v>
      </c>
      <c r="AD29" s="323" t="e">
        <f t="shared" ca="1" si="26"/>
        <v>#N/A</v>
      </c>
      <c r="AE29" s="324">
        <f t="shared" ca="1" si="5"/>
        <v>2.1406297434149266</v>
      </c>
      <c r="AG29" s="306">
        <f t="shared" ca="1" si="27"/>
        <v>84.902750594732993</v>
      </c>
      <c r="AH29" s="304">
        <f t="shared" ca="1" si="28"/>
        <v>94.56371465178276</v>
      </c>
    </row>
    <row r="30" spans="1:34" x14ac:dyDescent="0.2">
      <c r="A30" s="347">
        <f t="shared" ca="1" si="6"/>
        <v>0.01</v>
      </c>
      <c r="B30" s="304">
        <f t="shared" ca="1" si="7"/>
        <v>0.26000000000000006</v>
      </c>
      <c r="D30" s="306">
        <f t="shared" ca="1" si="8"/>
        <v>14.706536830053459</v>
      </c>
      <c r="E30" s="307">
        <f t="shared" ca="1" si="9"/>
        <v>83.409569819663645</v>
      </c>
      <c r="F30" s="304">
        <f t="shared" ca="1" si="10"/>
        <v>84.696154358005316</v>
      </c>
      <c r="G30" s="306">
        <f t="shared" ca="1" si="11"/>
        <v>3.5042280210294088</v>
      </c>
      <c r="H30" s="307">
        <f t="shared" ca="1" si="12"/>
        <v>19.874582643420798</v>
      </c>
      <c r="I30" s="304">
        <f t="shared" ca="1" si="13"/>
        <v>20.181145886037566</v>
      </c>
      <c r="J30" s="306">
        <f t="shared" ca="1" si="14"/>
        <v>0.41173623640658052</v>
      </c>
      <c r="K30" s="307">
        <f t="shared" ca="1" si="15"/>
        <v>2.3352050913581515</v>
      </c>
      <c r="L30" s="304">
        <f t="shared" ca="1" si="0"/>
        <v>2.3712253260867659</v>
      </c>
      <c r="M30" s="306">
        <f t="shared" ca="1" si="16"/>
        <v>1.3962634015954636</v>
      </c>
      <c r="N30" s="304">
        <f t="shared" ca="1" si="17"/>
        <v>80</v>
      </c>
      <c r="P30" s="310">
        <f t="shared" ca="1" si="18"/>
        <v>2</v>
      </c>
      <c r="Q30" s="304">
        <f t="shared" ca="1" si="19"/>
        <v>849.72222222222217</v>
      </c>
      <c r="R30" s="306">
        <f t="shared" ca="1" si="20"/>
        <v>0.42643599331293958</v>
      </c>
      <c r="S30" s="307">
        <f t="shared" ca="1" si="21"/>
        <v>8.9870196806210725</v>
      </c>
      <c r="T30" s="304">
        <f t="shared" ca="1" si="1"/>
        <v>88.162663066892719</v>
      </c>
      <c r="U30" s="311">
        <f t="shared" ca="1" si="2"/>
        <v>15.30928577982951</v>
      </c>
      <c r="V30" s="306">
        <f t="shared" ca="1" si="3"/>
        <v>1.2247139707731538</v>
      </c>
      <c r="W30" s="304">
        <f t="shared" ca="1" si="4"/>
        <v>1.8880588386263515</v>
      </c>
      <c r="Y30" s="314" t="str">
        <f t="shared" ca="1" si="22"/>
        <v/>
      </c>
      <c r="Z30" s="315" t="str">
        <f t="shared" ca="1" si="23"/>
        <v/>
      </c>
      <c r="AA30" s="316" t="str">
        <f t="shared" ca="1" si="24"/>
        <v/>
      </c>
      <c r="AC30" s="310" t="e">
        <f t="shared" ca="1" si="25"/>
        <v>#N/A</v>
      </c>
      <c r="AD30" s="323" t="e">
        <f t="shared" ca="1" si="26"/>
        <v>#N/A</v>
      </c>
      <c r="AE30" s="324">
        <f t="shared" ca="1" si="5"/>
        <v>2.3352050913581515</v>
      </c>
      <c r="AG30" s="306">
        <f t="shared" ca="1" si="27"/>
        <v>84.696154354148234</v>
      </c>
      <c r="AH30" s="304">
        <f t="shared" ca="1" si="28"/>
        <v>94.357118411197987</v>
      </c>
    </row>
    <row r="31" spans="1:34" x14ac:dyDescent="0.2">
      <c r="A31" s="347">
        <f t="shared" ca="1" si="6"/>
        <v>0.01</v>
      </c>
      <c r="B31" s="304">
        <f t="shared" ca="1" si="7"/>
        <v>0.27000000000000007</v>
      </c>
      <c r="D31" s="306">
        <f t="shared" ca="1" si="8"/>
        <v>14.670488438697404</v>
      </c>
      <c r="E31" s="307">
        <f t="shared" ca="1" si="9"/>
        <v>83.205119867078523</v>
      </c>
      <c r="F31" s="304">
        <f t="shared" ca="1" si="10"/>
        <v>84.488550722123634</v>
      </c>
      <c r="G31" s="306">
        <f t="shared" ca="1" si="11"/>
        <v>3.6509329054163828</v>
      </c>
      <c r="H31" s="307">
        <f t="shared" ca="1" si="12"/>
        <v>20.706633842091584</v>
      </c>
      <c r="I31" s="304">
        <f t="shared" ca="1" si="13"/>
        <v>21.026031393258801</v>
      </c>
      <c r="J31" s="306">
        <f t="shared" ca="1" si="14"/>
        <v>0.44751204103880948</v>
      </c>
      <c r="K31" s="307">
        <f t="shared" ca="1" si="15"/>
        <v>2.5381111737857136</v>
      </c>
      <c r="L31" s="304">
        <f t="shared" ca="1" si="0"/>
        <v>2.5772612124832466</v>
      </c>
      <c r="M31" s="306">
        <f t="shared" ca="1" si="16"/>
        <v>1.3962634015954636</v>
      </c>
      <c r="N31" s="304">
        <f t="shared" ca="1" si="17"/>
        <v>80</v>
      </c>
      <c r="P31" s="310">
        <f t="shared" ca="1" si="18"/>
        <v>2</v>
      </c>
      <c r="Q31" s="304">
        <f t="shared" ca="1" si="19"/>
        <v>847.61111111111109</v>
      </c>
      <c r="R31" s="306">
        <f t="shared" ca="1" si="20"/>
        <v>0.42537652500657203</v>
      </c>
      <c r="S31" s="307">
        <f t="shared" ca="1" si="21"/>
        <v>8.9827659153710062</v>
      </c>
      <c r="T31" s="304">
        <f t="shared" ca="1" si="1"/>
        <v>88.120933629789576</v>
      </c>
      <c r="U31" s="311">
        <f t="shared" ca="1" si="2"/>
        <v>15.302039539121484</v>
      </c>
      <c r="V31" s="306">
        <f t="shared" ca="1" si="3"/>
        <v>1.2246891208335058</v>
      </c>
      <c r="W31" s="304">
        <f t="shared" ca="1" si="4"/>
        <v>2.049413938185932</v>
      </c>
      <c r="Y31" s="314" t="str">
        <f t="shared" ca="1" si="22"/>
        <v/>
      </c>
      <c r="Z31" s="315" t="str">
        <f t="shared" ca="1" si="23"/>
        <v/>
      </c>
      <c r="AA31" s="316" t="str">
        <f t="shared" ca="1" si="24"/>
        <v/>
      </c>
      <c r="AC31" s="310" t="e">
        <f t="shared" ca="1" si="25"/>
        <v>#N/A</v>
      </c>
      <c r="AD31" s="323" t="e">
        <f t="shared" ca="1" si="26"/>
        <v>#N/A</v>
      </c>
      <c r="AE31" s="324">
        <f t="shared" ca="1" si="5"/>
        <v>2.5381111737857136</v>
      </c>
      <c r="AG31" s="306">
        <f t="shared" ca="1" si="27"/>
        <v>84.48855071827262</v>
      </c>
      <c r="AH31" s="304">
        <f t="shared" ca="1" si="28"/>
        <v>94.149514775322373</v>
      </c>
    </row>
    <row r="32" spans="1:34" x14ac:dyDescent="0.2">
      <c r="A32" s="347">
        <f t="shared" ca="1" si="6"/>
        <v>0.01</v>
      </c>
      <c r="B32" s="304">
        <f t="shared" ca="1" si="7"/>
        <v>0.28000000000000008</v>
      </c>
      <c r="D32" s="306">
        <f t="shared" ca="1" si="8"/>
        <v>14.634265990221147</v>
      </c>
      <c r="E32" s="307">
        <f t="shared" ca="1" si="9"/>
        <v>82.999682773166612</v>
      </c>
      <c r="F32" s="304">
        <f t="shared" ca="1" si="10"/>
        <v>84.279944717108307</v>
      </c>
      <c r="G32" s="306">
        <f t="shared" ca="1" si="11"/>
        <v>3.7972755653185941</v>
      </c>
      <c r="H32" s="307">
        <f t="shared" ca="1" si="12"/>
        <v>21.53663066982325</v>
      </c>
      <c r="I32" s="304">
        <f t="shared" ca="1" si="13"/>
        <v>21.868830840429879</v>
      </c>
      <c r="J32" s="306">
        <f t="shared" ca="1" si="14"/>
        <v>0.48475308339248435</v>
      </c>
      <c r="K32" s="307">
        <f t="shared" ca="1" si="15"/>
        <v>2.7493274963452876</v>
      </c>
      <c r="L32" s="304">
        <f t="shared" ca="1" si="0"/>
        <v>2.7917355236516888</v>
      </c>
      <c r="M32" s="306">
        <f t="shared" ca="1" si="16"/>
        <v>1.3962634015954636</v>
      </c>
      <c r="N32" s="304">
        <f t="shared" ca="1" si="17"/>
        <v>80</v>
      </c>
      <c r="P32" s="310">
        <f t="shared" ca="1" si="18"/>
        <v>2</v>
      </c>
      <c r="Q32" s="304">
        <f t="shared" ca="1" si="19"/>
        <v>845.5</v>
      </c>
      <c r="R32" s="306">
        <f t="shared" ca="1" si="20"/>
        <v>0.42431705670020448</v>
      </c>
      <c r="S32" s="307">
        <f t="shared" ca="1" si="21"/>
        <v>8.978522744804005</v>
      </c>
      <c r="T32" s="304">
        <f t="shared" ca="1" si="1"/>
        <v>88.079308126527295</v>
      </c>
      <c r="U32" s="311">
        <f t="shared" ca="1" si="2"/>
        <v>15.29481134633552</v>
      </c>
      <c r="V32" s="306">
        <f t="shared" ca="1" si="3"/>
        <v>1.2246632536729944</v>
      </c>
      <c r="W32" s="304">
        <f t="shared" ca="1" si="4"/>
        <v>2.2169557563234932</v>
      </c>
      <c r="Y32" s="314" t="str">
        <f t="shared" ca="1" si="22"/>
        <v/>
      </c>
      <c r="Z32" s="315" t="str">
        <f t="shared" ca="1" si="23"/>
        <v/>
      </c>
      <c r="AA32" s="316" t="str">
        <f t="shared" ca="1" si="24"/>
        <v/>
      </c>
      <c r="AC32" s="310" t="e">
        <f t="shared" ca="1" si="25"/>
        <v>#N/A</v>
      </c>
      <c r="AD32" s="323" t="e">
        <f t="shared" ca="1" si="26"/>
        <v>#N/A</v>
      </c>
      <c r="AE32" s="324">
        <f t="shared" ca="1" si="5"/>
        <v>2.7493274963452876</v>
      </c>
      <c r="AG32" s="306">
        <f t="shared" ca="1" si="27"/>
        <v>84.279944713263319</v>
      </c>
      <c r="AH32" s="304">
        <f t="shared" ca="1" si="28"/>
        <v>93.940908770313087</v>
      </c>
    </row>
    <row r="33" spans="1:34" x14ac:dyDescent="0.2">
      <c r="A33" s="347">
        <f t="shared" ca="1" si="6"/>
        <v>0.01</v>
      </c>
      <c r="B33" s="304">
        <f t="shared" ca="1" si="7"/>
        <v>0.29000000000000009</v>
      </c>
      <c r="D33" s="306">
        <f t="shared" ca="1" si="8"/>
        <v>14.597870364389324</v>
      </c>
      <c r="E33" s="307">
        <f t="shared" ca="1" si="9"/>
        <v>82.793263527333991</v>
      </c>
      <c r="F33" s="304">
        <f t="shared" ca="1" si="10"/>
        <v>84.070341409334645</v>
      </c>
      <c r="G33" s="306">
        <f t="shared" ca="1" si="11"/>
        <v>3.9432542689624874</v>
      </c>
      <c r="H33" s="307">
        <f t="shared" ca="1" si="12"/>
        <v>22.364563305096588</v>
      </c>
      <c r="I33" s="304">
        <f t="shared" ca="1" si="13"/>
        <v>22.709534254523227</v>
      </c>
      <c r="J33" s="306">
        <f t="shared" ca="1" si="14"/>
        <v>0.52345573256388978</v>
      </c>
      <c r="K33" s="307">
        <f t="shared" ca="1" si="15"/>
        <v>2.9688334662198868</v>
      </c>
      <c r="L33" s="304">
        <f t="shared" ca="1" si="0"/>
        <v>3.014627349126453</v>
      </c>
      <c r="M33" s="306">
        <f t="shared" ca="1" si="16"/>
        <v>1.3962634015954636</v>
      </c>
      <c r="N33" s="304">
        <f t="shared" ca="1" si="17"/>
        <v>80</v>
      </c>
      <c r="P33" s="310">
        <f t="shared" ca="1" si="18"/>
        <v>2</v>
      </c>
      <c r="Q33" s="304">
        <f t="shared" ca="1" si="19"/>
        <v>843.38888888888891</v>
      </c>
      <c r="R33" s="306">
        <f t="shared" ca="1" si="20"/>
        <v>0.42325758839383693</v>
      </c>
      <c r="S33" s="307">
        <f t="shared" ca="1" si="21"/>
        <v>8.9742901689200671</v>
      </c>
      <c r="T33" s="304">
        <f t="shared" ca="1" si="1"/>
        <v>88.037786557105861</v>
      </c>
      <c r="U33" s="311">
        <f t="shared" ca="1" si="2"/>
        <v>15.287601201471617</v>
      </c>
      <c r="V33" s="306">
        <f t="shared" ca="1" si="3"/>
        <v>1.2246363718779549</v>
      </c>
      <c r="W33" s="304">
        <f t="shared" ca="1" si="4"/>
        <v>2.3906324893634414</v>
      </c>
      <c r="Y33" s="314" t="str">
        <f t="shared" ca="1" si="22"/>
        <v/>
      </c>
      <c r="Z33" s="315" t="str">
        <f t="shared" ca="1" si="23"/>
        <v/>
      </c>
      <c r="AA33" s="316" t="str">
        <f t="shared" ca="1" si="24"/>
        <v/>
      </c>
      <c r="AC33" s="310" t="e">
        <f t="shared" ca="1" si="25"/>
        <v>#N/A</v>
      </c>
      <c r="AD33" s="323" t="e">
        <f t="shared" ca="1" si="26"/>
        <v>#N/A</v>
      </c>
      <c r="AE33" s="324">
        <f t="shared" ca="1" si="5"/>
        <v>2.9688334662198868</v>
      </c>
      <c r="AG33" s="306">
        <f t="shared" ca="1" si="27"/>
        <v>84.070341405495682</v>
      </c>
      <c r="AH33" s="304">
        <f t="shared" ca="1" si="28"/>
        <v>93.73130546254545</v>
      </c>
    </row>
    <row r="34" spans="1:34" x14ac:dyDescent="0.2">
      <c r="A34" s="347">
        <f t="shared" ca="1" si="6"/>
        <v>0.01</v>
      </c>
      <c r="B34" s="304">
        <f t="shared" ca="1" si="7"/>
        <v>0.3000000000000001</v>
      </c>
      <c r="D34" s="306">
        <f t="shared" ca="1" si="8"/>
        <v>14.561302447868028</v>
      </c>
      <c r="E34" s="307">
        <f t="shared" ca="1" si="9"/>
        <v>82.585867158126959</v>
      </c>
      <c r="F34" s="304">
        <f t="shared" ca="1" si="10"/>
        <v>83.859745904921994</v>
      </c>
      <c r="G34" s="306">
        <f t="shared" ca="1" si="11"/>
        <v>4.0888672934411678</v>
      </c>
      <c r="H34" s="307">
        <f t="shared" ca="1" si="12"/>
        <v>23.190421976677857</v>
      </c>
      <c r="I34" s="304">
        <f t="shared" ca="1" si="13"/>
        <v>23.548131713572445</v>
      </c>
      <c r="J34" s="306">
        <f t="shared" ca="1" si="14"/>
        <v>0.56361634037590802</v>
      </c>
      <c r="K34" s="307">
        <f t="shared" ca="1" si="15"/>
        <v>3.1966083926287592</v>
      </c>
      <c r="L34" s="304">
        <f t="shared" ca="1" si="0"/>
        <v>3.2459156789669308</v>
      </c>
      <c r="M34" s="306">
        <f t="shared" ca="1" si="16"/>
        <v>1.3962634015954636</v>
      </c>
      <c r="N34" s="304">
        <f t="shared" ca="1" si="17"/>
        <v>80</v>
      </c>
      <c r="P34" s="310">
        <f t="shared" ca="1" si="18"/>
        <v>2</v>
      </c>
      <c r="Q34" s="304">
        <f t="shared" ca="1" si="19"/>
        <v>841.27777777777771</v>
      </c>
      <c r="R34" s="306">
        <f t="shared" ca="1" si="20"/>
        <v>0.42219812008746938</v>
      </c>
      <c r="S34" s="307">
        <f t="shared" ca="1" si="21"/>
        <v>8.9700681877191926</v>
      </c>
      <c r="T34" s="304">
        <f t="shared" ca="1" si="1"/>
        <v>87.996368921525288</v>
      </c>
      <c r="U34" s="311">
        <f t="shared" ca="1" si="2"/>
        <v>15.280409104529777</v>
      </c>
      <c r="V34" s="306">
        <f t="shared" ca="1" si="3"/>
        <v>1.224608478049021</v>
      </c>
      <c r="W34" s="304">
        <f t="shared" ca="1" si="4"/>
        <v>2.5703921309842732</v>
      </c>
      <c r="Y34" s="314" t="str">
        <f t="shared" ca="1" si="22"/>
        <v/>
      </c>
      <c r="Z34" s="315" t="str">
        <f t="shared" ca="1" si="23"/>
        <v/>
      </c>
      <c r="AA34" s="316" t="str">
        <f t="shared" ca="1" si="24"/>
        <v/>
      </c>
      <c r="AC34" s="310" t="e">
        <f t="shared" ca="1" si="25"/>
        <v>#N/A</v>
      </c>
      <c r="AD34" s="323" t="e">
        <f t="shared" ca="1" si="26"/>
        <v>#N/A</v>
      </c>
      <c r="AE34" s="324">
        <f t="shared" ca="1" si="5"/>
        <v>3.1966083926287592</v>
      </c>
      <c r="AG34" s="306">
        <f t="shared" ca="1" si="27"/>
        <v>83.859745901089013</v>
      </c>
      <c r="AH34" s="304">
        <f t="shared" ca="1" si="28"/>
        <v>93.520709958138781</v>
      </c>
    </row>
    <row r="35" spans="1:34" x14ac:dyDescent="0.2">
      <c r="A35" s="347">
        <f t="shared" ca="1" si="6"/>
        <v>0.01</v>
      </c>
      <c r="B35" s="304">
        <f t="shared" ca="1" si="7"/>
        <v>0.31000000000000011</v>
      </c>
      <c r="D35" s="306">
        <f t="shared" ca="1" si="8"/>
        <v>14.5245631341419</v>
      </c>
      <c r="E35" s="307">
        <f t="shared" ca="1" si="9"/>
        <v>82.377498732761822</v>
      </c>
      <c r="F35" s="304">
        <f t="shared" ca="1" si="10"/>
        <v>83.648163349256208</v>
      </c>
      <c r="G35" s="306">
        <f t="shared" ca="1" si="11"/>
        <v>4.2341129247825871</v>
      </c>
      <c r="H35" s="307">
        <f t="shared" ca="1" si="12"/>
        <v>24.014196964005475</v>
      </c>
      <c r="I35" s="304">
        <f t="shared" ca="1" si="13"/>
        <v>24.384613347065006</v>
      </c>
      <c r="J35" s="306">
        <f t="shared" ca="1" si="14"/>
        <v>0.60523124146702678</v>
      </c>
      <c r="K35" s="307">
        <f t="shared" ca="1" si="15"/>
        <v>3.4326314873321757</v>
      </c>
      <c r="L35" s="304">
        <f t="shared" ca="1" si="0"/>
        <v>3.4855794042701169</v>
      </c>
      <c r="M35" s="306">
        <f t="shared" ca="1" si="16"/>
        <v>1.3962634015954636</v>
      </c>
      <c r="N35" s="304">
        <f t="shared" ca="1" si="17"/>
        <v>80</v>
      </c>
      <c r="P35" s="310">
        <f t="shared" ca="1" si="18"/>
        <v>2</v>
      </c>
      <c r="Q35" s="304">
        <f t="shared" ca="1" si="19"/>
        <v>839.16666666666663</v>
      </c>
      <c r="R35" s="306">
        <f t="shared" ca="1" si="20"/>
        <v>0.42113865178110182</v>
      </c>
      <c r="S35" s="307">
        <f t="shared" ca="1" si="21"/>
        <v>8.9658568012013813</v>
      </c>
      <c r="T35" s="304">
        <f t="shared" ca="1" si="1"/>
        <v>87.95505521978555</v>
      </c>
      <c r="U35" s="311">
        <f t="shared" ca="1" si="2"/>
        <v>15.273235055509996</v>
      </c>
      <c r="V35" s="306">
        <f t="shared" ca="1" si="3"/>
        <v>1.2245795748010406</v>
      </c>
      <c r="W35" s="304">
        <f t="shared" ca="1" si="4"/>
        <v>2.756182476812544</v>
      </c>
      <c r="Y35" s="314" t="str">
        <f t="shared" ca="1" si="22"/>
        <v/>
      </c>
      <c r="Z35" s="315" t="str">
        <f t="shared" ca="1" si="23"/>
        <v/>
      </c>
      <c r="AA35" s="316" t="str">
        <f t="shared" ca="1" si="24"/>
        <v/>
      </c>
      <c r="AC35" s="310" t="e">
        <f t="shared" ca="1" si="25"/>
        <v>#N/A</v>
      </c>
      <c r="AD35" s="323" t="e">
        <f t="shared" ca="1" si="26"/>
        <v>#N/A</v>
      </c>
      <c r="AE35" s="324">
        <f t="shared" ca="1" si="5"/>
        <v>3.4326314873321757</v>
      </c>
      <c r="AG35" s="306">
        <f t="shared" ca="1" si="27"/>
        <v>83.648163345429225</v>
      </c>
      <c r="AH35" s="304">
        <f t="shared" ca="1" si="28"/>
        <v>93.309127402478978</v>
      </c>
    </row>
    <row r="36" spans="1:34" x14ac:dyDescent="0.2">
      <c r="A36" s="347">
        <f t="shared" ca="1" si="6"/>
        <v>0.01</v>
      </c>
      <c r="B36" s="304">
        <f t="shared" ca="1" si="7"/>
        <v>0.32000000000000012</v>
      </c>
      <c r="D36" s="306">
        <f t="shared" ca="1" si="8"/>
        <v>14.48765332343058</v>
      </c>
      <c r="E36" s="307">
        <f t="shared" ca="1" si="9"/>
        <v>82.168163356651149</v>
      </c>
      <c r="F36" s="304">
        <f t="shared" ca="1" si="10"/>
        <v>83.435598926508689</v>
      </c>
      <c r="G36" s="306">
        <f t="shared" ca="1" si="11"/>
        <v>4.3789894580168927</v>
      </c>
      <c r="H36" s="307">
        <f t="shared" ca="1" si="12"/>
        <v>24.835878597571988</v>
      </c>
      <c r="I36" s="304">
        <f t="shared" ca="1" si="13"/>
        <v>25.218969336330094</v>
      </c>
      <c r="J36" s="306">
        <f t="shared" ca="1" si="14"/>
        <v>0.64829675338102422</v>
      </c>
      <c r="K36" s="307">
        <f t="shared" ca="1" si="15"/>
        <v>3.676881865140063</v>
      </c>
      <c r="L36" s="304">
        <f t="shared" ca="1" si="0"/>
        <v>3.7335973176870914</v>
      </c>
      <c r="M36" s="306">
        <f t="shared" ca="1" si="16"/>
        <v>1.3962634015954636</v>
      </c>
      <c r="N36" s="304">
        <f t="shared" ca="1" si="17"/>
        <v>80</v>
      </c>
      <c r="P36" s="310">
        <f t="shared" ca="1" si="18"/>
        <v>2</v>
      </c>
      <c r="Q36" s="304">
        <f t="shared" ca="1" si="19"/>
        <v>837.05555555555554</v>
      </c>
      <c r="R36" s="306">
        <f t="shared" ca="1" si="20"/>
        <v>0.42007918347473427</v>
      </c>
      <c r="S36" s="307">
        <f t="shared" ca="1" si="21"/>
        <v>8.9616560093666333</v>
      </c>
      <c r="T36" s="304">
        <f t="shared" ca="1" si="1"/>
        <v>87.913845451886672</v>
      </c>
      <c r="U36" s="311">
        <f t="shared" ca="1" si="2"/>
        <v>15.266079054412279</v>
      </c>
      <c r="V36" s="306">
        <f t="shared" ca="1" si="3"/>
        <v>1.2245496647629937</v>
      </c>
      <c r="W36" s="304">
        <f t="shared" ca="1" si="4"/>
        <v>2.9479511290284734</v>
      </c>
      <c r="Y36" s="314" t="str">
        <f t="shared" ca="1" si="22"/>
        <v/>
      </c>
      <c r="Z36" s="315" t="str">
        <f t="shared" ca="1" si="23"/>
        <v/>
      </c>
      <c r="AA36" s="316" t="str">
        <f t="shared" ca="1" si="24"/>
        <v/>
      </c>
      <c r="AC36" s="310" t="e">
        <f t="shared" ca="1" si="25"/>
        <v>#N/A</v>
      </c>
      <c r="AD36" s="323" t="e">
        <f t="shared" ca="1" si="26"/>
        <v>#N/A</v>
      </c>
      <c r="AE36" s="324">
        <f t="shared" ca="1" si="5"/>
        <v>3.676881865140063</v>
      </c>
      <c r="AG36" s="306">
        <f t="shared" ca="1" si="27"/>
        <v>83.435598922687632</v>
      </c>
      <c r="AH36" s="304">
        <f t="shared" ca="1" si="28"/>
        <v>93.096562979737399</v>
      </c>
    </row>
    <row r="37" spans="1:34" x14ac:dyDescent="0.2">
      <c r="A37" s="347">
        <f t="shared" ca="1" si="6"/>
        <v>0.01</v>
      </c>
      <c r="B37" s="304">
        <f t="shared" ca="1" si="7"/>
        <v>0.33000000000000013</v>
      </c>
      <c r="D37" s="306">
        <f t="shared" ca="1" si="8"/>
        <v>14.450573922604637</v>
      </c>
      <c r="E37" s="307">
        <f t="shared" ca="1" si="9"/>
        <v>81.95786617292687</v>
      </c>
      <c r="F37" s="304">
        <f t="shared" ca="1" si="10"/>
        <v>83.222057859152059</v>
      </c>
      <c r="G37" s="306">
        <f t="shared" ca="1" si="11"/>
        <v>4.5234951972429389</v>
      </c>
      <c r="H37" s="307">
        <f t="shared" ca="1" si="12"/>
        <v>25.655457259301258</v>
      </c>
      <c r="I37" s="304">
        <f t="shared" ca="1" si="13"/>
        <v>26.051189914921611</v>
      </c>
      <c r="J37" s="306">
        <f t="shared" ca="1" si="14"/>
        <v>0.69280917665732333</v>
      </c>
      <c r="K37" s="307">
        <f t="shared" ca="1" si="15"/>
        <v>3.9293385444244291</v>
      </c>
      <c r="L37" s="304">
        <f t="shared" ca="1" si="0"/>
        <v>3.989948113943349</v>
      </c>
      <c r="M37" s="306">
        <f t="shared" ca="1" si="16"/>
        <v>1.3962634015954636</v>
      </c>
      <c r="N37" s="304">
        <f t="shared" ca="1" si="17"/>
        <v>80</v>
      </c>
      <c r="P37" s="310">
        <f t="shared" ca="1" si="18"/>
        <v>2</v>
      </c>
      <c r="Q37" s="304">
        <f t="shared" ca="1" si="19"/>
        <v>834.94444444444446</v>
      </c>
      <c r="R37" s="306">
        <f t="shared" ca="1" si="20"/>
        <v>0.41901971516836672</v>
      </c>
      <c r="S37" s="307">
        <f t="shared" ca="1" si="21"/>
        <v>8.9574658122149504</v>
      </c>
      <c r="T37" s="304">
        <f t="shared" ca="1" si="1"/>
        <v>87.872739617828671</v>
      </c>
      <c r="U37" s="311">
        <f t="shared" ca="1" si="2"/>
        <v>15.258941101236628</v>
      </c>
      <c r="V37" s="306">
        <f t="shared" ca="1" si="3"/>
        <v>1.2245187505779032</v>
      </c>
      <c r="W37" s="304">
        <f t="shared" ca="1" si="4"/>
        <v>3.1456455009824866</v>
      </c>
      <c r="Y37" s="314" t="str">
        <f t="shared" ca="1" si="22"/>
        <v>Sortie de rampe</v>
      </c>
      <c r="Z37" s="315" t="str">
        <f t="shared" ca="1" si="23"/>
        <v/>
      </c>
      <c r="AA37" s="316" t="str">
        <f t="shared" ca="1" si="24"/>
        <v/>
      </c>
      <c r="AC37" s="310" t="e">
        <f t="shared" ca="1" si="25"/>
        <v>#N/A</v>
      </c>
      <c r="AD37" s="323" t="e">
        <f t="shared" ca="1" si="26"/>
        <v>#N/A</v>
      </c>
      <c r="AE37" s="324">
        <f t="shared" ca="1" si="5"/>
        <v>3.9293385444244291</v>
      </c>
      <c r="AG37" s="306">
        <f t="shared" ca="1" si="27"/>
        <v>83.222057855336928</v>
      </c>
      <c r="AH37" s="304">
        <f t="shared" ca="1" si="28"/>
        <v>92.883021912386695</v>
      </c>
    </row>
    <row r="38" spans="1:34" x14ac:dyDescent="0.2">
      <c r="A38" s="347">
        <f t="shared" ca="1" si="6"/>
        <v>0.01</v>
      </c>
      <c r="B38" s="304">
        <f t="shared" ca="1" si="7"/>
        <v>0.34000000000000014</v>
      </c>
      <c r="D38" s="306">
        <f t="shared" ca="1" si="8"/>
        <v>14.413325845100898</v>
      </c>
      <c r="E38" s="307">
        <f t="shared" ca="1" si="9"/>
        <v>81.74661236196016</v>
      </c>
      <c r="F38" s="304">
        <f t="shared" ca="1" si="10"/>
        <v>83.007545407472634</v>
      </c>
      <c r="G38" s="306">
        <f t="shared" ca="1" si="11"/>
        <v>4.667628455693948</v>
      </c>
      <c r="H38" s="307">
        <f t="shared" ca="1" si="12"/>
        <v>26.472923382920861</v>
      </c>
      <c r="I38" s="304">
        <f t="shared" ca="1" si="13"/>
        <v>26.881265368996338</v>
      </c>
      <c r="J38" s="306">
        <f t="shared" ca="1" si="14"/>
        <v>0.73876479492200775</v>
      </c>
      <c r="K38" s="307">
        <f t="shared" ca="1" si="15"/>
        <v>4.1899804476355396</v>
      </c>
      <c r="L38" s="304">
        <f t="shared" ca="1" si="0"/>
        <v>4.254610390362938</v>
      </c>
      <c r="M38" s="306">
        <f t="shared" ca="1" si="16"/>
        <v>1.3962634015954636</v>
      </c>
      <c r="N38" s="304">
        <f t="shared" ca="1" si="17"/>
        <v>80</v>
      </c>
      <c r="P38" s="310">
        <f t="shared" ca="1" si="18"/>
        <v>2</v>
      </c>
      <c r="Q38" s="304">
        <f t="shared" ca="1" si="19"/>
        <v>832.83333333333326</v>
      </c>
      <c r="R38" s="306">
        <f t="shared" ca="1" si="20"/>
        <v>0.41796024686199912</v>
      </c>
      <c r="S38" s="307">
        <f t="shared" ca="1" si="21"/>
        <v>8.9532862097463308</v>
      </c>
      <c r="T38" s="304">
        <f t="shared" ca="1" si="1"/>
        <v>87.831737717611503</v>
      </c>
      <c r="U38" s="311">
        <f t="shared" ca="1" si="2"/>
        <v>0</v>
      </c>
      <c r="V38" s="306">
        <f t="shared" ca="1" si="3"/>
        <v>1.2244868349027511</v>
      </c>
      <c r="W38" s="304">
        <f t="shared" ca="1" si="4"/>
        <v>3.3492128218219941</v>
      </c>
      <c r="Y38" s="314" t="str">
        <f t="shared" ca="1" si="22"/>
        <v/>
      </c>
      <c r="Z38" s="315" t="str">
        <f t="shared" ca="1" si="23"/>
        <v/>
      </c>
      <c r="AA38" s="316" t="str">
        <f t="shared" ca="1" si="24"/>
        <v/>
      </c>
      <c r="AC38" s="310" t="e">
        <f t="shared" ca="1" si="25"/>
        <v>#N/A</v>
      </c>
      <c r="AD38" s="323" t="e">
        <f t="shared" ca="1" si="26"/>
        <v>#N/A</v>
      </c>
      <c r="AE38" s="324">
        <f t="shared" ca="1" si="5"/>
        <v>4.1899804476355396</v>
      </c>
      <c r="AG38" s="306">
        <f t="shared" ca="1" si="27"/>
        <v>83.007545403663414</v>
      </c>
      <c r="AH38" s="304">
        <f t="shared" ca="1" si="28"/>
        <v>92.668509460713182</v>
      </c>
    </row>
    <row r="39" spans="1:34" x14ac:dyDescent="0.2">
      <c r="A39" s="347">
        <f t="shared" ca="1" si="6"/>
        <v>0.01</v>
      </c>
      <c r="B39" s="304">
        <f t="shared" ca="1" si="7"/>
        <v>0.35000000000000014</v>
      </c>
      <c r="D39" s="306">
        <f t="shared" ca="1" si="8"/>
        <v>16.0543003394463</v>
      </c>
      <c r="E39" s="307">
        <f t="shared" ca="1" si="9"/>
        <v>81.238461641784184</v>
      </c>
      <c r="F39" s="304">
        <f t="shared" ca="1" si="10"/>
        <v>82.809590080574523</v>
      </c>
      <c r="G39" s="306">
        <f t="shared" ca="1" si="11"/>
        <v>4.8281714590884111</v>
      </c>
      <c r="H39" s="307">
        <f t="shared" ca="1" si="12"/>
        <v>27.285307999338702</v>
      </c>
      <c r="I39" s="304">
        <f t="shared" ca="1" si="13"/>
        <v>27.7091911151721</v>
      </c>
      <c r="J39" s="306">
        <f t="shared" ca="1" si="14"/>
        <v>0.78624379449591952</v>
      </c>
      <c r="K39" s="307">
        <f t="shared" ca="1" si="15"/>
        <v>4.4587716045468371</v>
      </c>
      <c r="L39" s="304">
        <f t="shared" ca="1" si="0"/>
        <v>4.5275626473740278</v>
      </c>
      <c r="M39" s="306">
        <f t="shared" ca="1" si="16"/>
        <v>1.3956579463307572</v>
      </c>
      <c r="N39" s="304">
        <f t="shared" ca="1" si="17"/>
        <v>79.965309968648342</v>
      </c>
      <c r="P39" s="310">
        <f t="shared" ca="1" si="18"/>
        <v>2</v>
      </c>
      <c r="Q39" s="304">
        <f t="shared" ca="1" si="19"/>
        <v>830.72222222222217</v>
      </c>
      <c r="R39" s="306">
        <f t="shared" ca="1" si="20"/>
        <v>0.41690077855563162</v>
      </c>
      <c r="S39" s="307">
        <f t="shared" ca="1" si="21"/>
        <v>8.9491172019607745</v>
      </c>
      <c r="T39" s="304">
        <f t="shared" ca="1" si="1"/>
        <v>87.790839751235197</v>
      </c>
      <c r="U39" s="311">
        <f t="shared" ca="1" si="2"/>
        <v>0</v>
      </c>
      <c r="V39" s="306">
        <f t="shared" ca="1" si="3"/>
        <v>1.2244539222202482</v>
      </c>
      <c r="W39" s="304">
        <f t="shared" ca="1" si="4"/>
        <v>3.558601450563128</v>
      </c>
      <c r="Y39" s="314" t="str">
        <f t="shared" ca="1" si="22"/>
        <v/>
      </c>
      <c r="Z39" s="315" t="str">
        <f t="shared" ca="1" si="23"/>
        <v/>
      </c>
      <c r="AA39" s="316" t="str">
        <f t="shared" ca="1" si="24"/>
        <v/>
      </c>
      <c r="AC39" s="310" t="e">
        <f t="shared" ca="1" si="25"/>
        <v>#N/A</v>
      </c>
      <c r="AD39" s="323" t="e">
        <f t="shared" ca="1" si="26"/>
        <v>#N/A</v>
      </c>
      <c r="AE39" s="324">
        <f t="shared" ca="1" si="5"/>
        <v>4.4587716045468371</v>
      </c>
      <c r="AG39" s="306">
        <f t="shared" ca="1" si="27"/>
        <v>82.792066865276382</v>
      </c>
      <c r="AH39" s="304">
        <f t="shared" ca="1" si="28"/>
        <v>92.453030922326136</v>
      </c>
    </row>
    <row r="40" spans="1:34" x14ac:dyDescent="0.2">
      <c r="A40" s="347">
        <f t="shared" ca="1" si="6"/>
        <v>0.01</v>
      </c>
      <c r="B40" s="304">
        <f t="shared" ca="1" si="7"/>
        <v>0.36000000000000015</v>
      </c>
      <c r="D40" s="306">
        <f t="shared" ca="1" si="8"/>
        <v>16.071709803501399</v>
      </c>
      <c r="E40" s="307">
        <f t="shared" ca="1" si="9"/>
        <v>81.015596352645389</v>
      </c>
      <c r="F40" s="304">
        <f t="shared" ca="1" si="10"/>
        <v>82.594350341792335</v>
      </c>
      <c r="G40" s="306">
        <f t="shared" ca="1" si="11"/>
        <v>4.9888885571234249</v>
      </c>
      <c r="H40" s="307">
        <f t="shared" ca="1" si="12"/>
        <v>28.095463962865157</v>
      </c>
      <c r="I40" s="304">
        <f t="shared" ca="1" si="13"/>
        <v>28.534962840768724</v>
      </c>
      <c r="J40" s="306">
        <f t="shared" ca="1" si="14"/>
        <v>0.83532909457697868</v>
      </c>
      <c r="K40" s="307">
        <f t="shared" ca="1" si="15"/>
        <v>4.7356754643578567</v>
      </c>
      <c r="L40" s="304">
        <f t="shared" ca="1" si="0"/>
        <v>4.8087832972559488</v>
      </c>
      <c r="M40" s="306">
        <f t="shared" ca="1" si="16"/>
        <v>1.3950589135919922</v>
      </c>
      <c r="N40" s="304">
        <f t="shared" ca="1" si="17"/>
        <v>79.930987920926952</v>
      </c>
      <c r="P40" s="310">
        <f t="shared" ca="1" si="18"/>
        <v>2</v>
      </c>
      <c r="Q40" s="304">
        <f t="shared" ca="1" si="19"/>
        <v>828.61111111111109</v>
      </c>
      <c r="R40" s="306">
        <f t="shared" ca="1" si="20"/>
        <v>0.41584131024926407</v>
      </c>
      <c r="S40" s="307">
        <f t="shared" ca="1" si="21"/>
        <v>8.9449587888582816</v>
      </c>
      <c r="T40" s="304">
        <f t="shared" ca="1" si="1"/>
        <v>87.750045718699752</v>
      </c>
      <c r="U40" s="311">
        <f t="shared" ca="1" si="2"/>
        <v>0</v>
      </c>
      <c r="V40" s="306">
        <f t="shared" ca="1" si="3"/>
        <v>1.2244200170861588</v>
      </c>
      <c r="W40" s="304">
        <f t="shared" ca="1" si="4"/>
        <v>3.7737597855623575</v>
      </c>
      <c r="Y40" s="314" t="str">
        <f t="shared" ca="1" si="22"/>
        <v/>
      </c>
      <c r="Z40" s="315" t="str">
        <f t="shared" ca="1" si="23"/>
        <v/>
      </c>
      <c r="AA40" s="316" t="str">
        <f t="shared" ca="1" si="24"/>
        <v/>
      </c>
      <c r="AC40" s="310" t="e">
        <f t="shared" ca="1" si="25"/>
        <v>#N/A</v>
      </c>
      <c r="AD40" s="323" t="e">
        <f t="shared" ca="1" si="26"/>
        <v>#N/A</v>
      </c>
      <c r="AE40" s="324">
        <f t="shared" ca="1" si="5"/>
        <v>4.7356754643578567</v>
      </c>
      <c r="AG40" s="306">
        <f t="shared" ca="1" si="27"/>
        <v>82.576660585057141</v>
      </c>
      <c r="AH40" s="304">
        <f t="shared" ca="1" si="28"/>
        <v>92.23659148527571</v>
      </c>
    </row>
    <row r="41" spans="1:34" x14ac:dyDescent="0.2">
      <c r="A41" s="347">
        <f t="shared" ca="1" si="6"/>
        <v>0.01</v>
      </c>
      <c r="B41" s="304">
        <f t="shared" ca="1" si="7"/>
        <v>0.37000000000000016</v>
      </c>
      <c r="D41" s="306">
        <f t="shared" ca="1" si="8"/>
        <v>16.088106308968495</v>
      </c>
      <c r="E41" s="307">
        <f t="shared" ca="1" si="9"/>
        <v>80.791905787005803</v>
      </c>
      <c r="F41" s="304">
        <f t="shared" ca="1" si="10"/>
        <v>82.378147620015667</v>
      </c>
      <c r="G41" s="306">
        <f t="shared" ca="1" si="11"/>
        <v>5.1497696202131102</v>
      </c>
      <c r="H41" s="307">
        <f t="shared" ca="1" si="12"/>
        <v>28.903383020735216</v>
      </c>
      <c r="I41" s="304">
        <f t="shared" ca="1" si="13"/>
        <v>29.358570761952883</v>
      </c>
      <c r="J41" s="306">
        <f t="shared" ca="1" si="14"/>
        <v>0.8860223854636613</v>
      </c>
      <c r="K41" s="307">
        <f t="shared" ca="1" si="15"/>
        <v>5.0206696992758584</v>
      </c>
      <c r="L41" s="304">
        <f t="shared" ca="1" si="0"/>
        <v>5.0982506702563635</v>
      </c>
      <c r="M41" s="306">
        <f t="shared" ca="1" si="16"/>
        <v>1.3944747148545367</v>
      </c>
      <c r="N41" s="304">
        <f t="shared" ca="1" si="17"/>
        <v>79.897515798873883</v>
      </c>
      <c r="P41" s="310">
        <f t="shared" ca="1" si="18"/>
        <v>2</v>
      </c>
      <c r="Q41" s="304">
        <f t="shared" ca="1" si="19"/>
        <v>826.5</v>
      </c>
      <c r="R41" s="306">
        <f t="shared" ca="1" si="20"/>
        <v>0.41478184194289652</v>
      </c>
      <c r="S41" s="307">
        <f t="shared" ca="1" si="21"/>
        <v>8.9408109704388519</v>
      </c>
      <c r="T41" s="304">
        <f t="shared" ca="1" si="1"/>
        <v>87.709355620005141</v>
      </c>
      <c r="U41" s="311">
        <f t="shared" ca="1" si="2"/>
        <v>0</v>
      </c>
      <c r="V41" s="306">
        <f t="shared" ca="1" si="3"/>
        <v>1.2243851223167266</v>
      </c>
      <c r="W41" s="304">
        <f t="shared" ca="1" si="4"/>
        <v>3.9946347080161528</v>
      </c>
      <c r="Y41" s="314" t="str">
        <f t="shared" ca="1" si="22"/>
        <v/>
      </c>
      <c r="Z41" s="315" t="str">
        <f t="shared" ca="1" si="23"/>
        <v/>
      </c>
      <c r="AA41" s="316" t="str">
        <f t="shared" ca="1" si="24"/>
        <v/>
      </c>
      <c r="AC41" s="310" t="e">
        <f t="shared" ca="1" si="25"/>
        <v>#N/A</v>
      </c>
      <c r="AD41" s="323" t="e">
        <f t="shared" ca="1" si="26"/>
        <v>#N/A</v>
      </c>
      <c r="AE41" s="324">
        <f t="shared" ca="1" si="5"/>
        <v>5.0206696992758584</v>
      </c>
      <c r="AG41" s="306">
        <f t="shared" ca="1" si="27"/>
        <v>82.360291131793332</v>
      </c>
      <c r="AH41" s="304">
        <f t="shared" ca="1" si="28"/>
        <v>92.019196349708182</v>
      </c>
    </row>
    <row r="42" spans="1:34" x14ac:dyDescent="0.2">
      <c r="A42" s="347">
        <f t="shared" ca="1" si="6"/>
        <v>0.01</v>
      </c>
      <c r="B42" s="304">
        <f t="shared" ca="1" si="7"/>
        <v>0.38000000000000017</v>
      </c>
      <c r="D42" s="306">
        <f t="shared" ca="1" si="8"/>
        <v>16.102733233100949</v>
      </c>
      <c r="E42" s="307">
        <f t="shared" ca="1" si="9"/>
        <v>80.567531548251708</v>
      </c>
      <c r="F42" s="304">
        <f t="shared" ca="1" si="10"/>
        <v>82.160971010297516</v>
      </c>
      <c r="G42" s="306">
        <f t="shared" ca="1" si="11"/>
        <v>5.3107969525441199</v>
      </c>
      <c r="H42" s="307">
        <f t="shared" ca="1" si="12"/>
        <v>29.709058336217733</v>
      </c>
      <c r="I42" s="304">
        <f t="shared" ca="1" si="13"/>
        <v>30.180005160634753</v>
      </c>
      <c r="J42" s="306">
        <f t="shared" ca="1" si="14"/>
        <v>0.93832521832744742</v>
      </c>
      <c r="K42" s="307">
        <f t="shared" ca="1" si="15"/>
        <v>5.3137319060606227</v>
      </c>
      <c r="L42" s="304">
        <f t="shared" ca="1" si="0"/>
        <v>5.3959430116371605</v>
      </c>
      <c r="M42" s="306">
        <f t="shared" ca="1" si="16"/>
        <v>1.393904547152107</v>
      </c>
      <c r="N42" s="304">
        <f t="shared" ca="1" si="17"/>
        <v>79.864847595909978</v>
      </c>
      <c r="P42" s="310">
        <f t="shared" ca="1" si="18"/>
        <v>2</v>
      </c>
      <c r="Q42" s="304">
        <f t="shared" ca="1" si="19"/>
        <v>824.38888888888891</v>
      </c>
      <c r="R42" s="306">
        <f t="shared" ca="1" si="20"/>
        <v>0.41372237363652897</v>
      </c>
      <c r="S42" s="307">
        <f t="shared" ca="1" si="21"/>
        <v>8.9366737467024873</v>
      </c>
      <c r="T42" s="304">
        <f t="shared" ca="1" si="1"/>
        <v>87.668769455151406</v>
      </c>
      <c r="U42" s="311">
        <f t="shared" ca="1" si="2"/>
        <v>0</v>
      </c>
      <c r="V42" s="306">
        <f t="shared" ca="1" si="3"/>
        <v>1.2243492407395202</v>
      </c>
      <c r="W42" s="304">
        <f t="shared" ca="1" si="4"/>
        <v>4.2211729286637336</v>
      </c>
      <c r="Y42" s="314" t="str">
        <f t="shared" ca="1" si="22"/>
        <v/>
      </c>
      <c r="Z42" s="315" t="str">
        <f t="shared" ca="1" si="23"/>
        <v/>
      </c>
      <c r="AA42" s="316" t="str">
        <f t="shared" ca="1" si="24"/>
        <v/>
      </c>
      <c r="AC42" s="310" t="e">
        <f t="shared" ca="1" si="25"/>
        <v>#N/A</v>
      </c>
      <c r="AD42" s="323" t="e">
        <f t="shared" ca="1" si="26"/>
        <v>#N/A</v>
      </c>
      <c r="AE42" s="324">
        <f t="shared" ca="1" si="5"/>
        <v>5.3137319060606227</v>
      </c>
      <c r="AG42" s="306">
        <f t="shared" ca="1" si="27"/>
        <v>82.142949305482162</v>
      </c>
      <c r="AH42" s="304">
        <f t="shared" ca="1" si="28"/>
        <v>91.800850902002239</v>
      </c>
    </row>
    <row r="43" spans="1:34" x14ac:dyDescent="0.2">
      <c r="A43" s="347">
        <f t="shared" ca="1" si="6"/>
        <v>0.01</v>
      </c>
      <c r="B43" s="304">
        <f t="shared" ca="1" si="7"/>
        <v>0.39000000000000018</v>
      </c>
      <c r="D43" s="306">
        <f t="shared" ca="1" si="8"/>
        <v>16.11567228586528</v>
      </c>
      <c r="E43" s="307">
        <f t="shared" ca="1" si="9"/>
        <v>80.342467199631926</v>
      </c>
      <c r="F43" s="304">
        <f t="shared" ca="1" si="10"/>
        <v>81.942827196462645</v>
      </c>
      <c r="G43" s="306">
        <f t="shared" ca="1" si="11"/>
        <v>5.4719536754027729</v>
      </c>
      <c r="H43" s="307">
        <f t="shared" ca="1" si="12"/>
        <v>30.512483008214051</v>
      </c>
      <c r="I43" s="304">
        <f t="shared" ca="1" si="13"/>
        <v>30.999256383860324</v>
      </c>
      <c r="J43" s="306">
        <f t="shared" ca="1" si="14"/>
        <v>0.99223897146718187</v>
      </c>
      <c r="K43" s="307">
        <f t="shared" ca="1" si="15"/>
        <v>5.6148396127827818</v>
      </c>
      <c r="L43" s="304">
        <f t="shared" ca="1" si="0"/>
        <v>5.7018384801547075</v>
      </c>
      <c r="M43" s="306">
        <f t="shared" ca="1" si="16"/>
        <v>1.3933476716134328</v>
      </c>
      <c r="N43" s="304">
        <f t="shared" ca="1" si="17"/>
        <v>79.832940977829878</v>
      </c>
      <c r="P43" s="310">
        <f t="shared" ca="1" si="18"/>
        <v>2</v>
      </c>
      <c r="Q43" s="304">
        <f t="shared" ca="1" si="19"/>
        <v>822.27777777777771</v>
      </c>
      <c r="R43" s="306">
        <f t="shared" ca="1" si="20"/>
        <v>0.41266290533016137</v>
      </c>
      <c r="S43" s="307">
        <f t="shared" ca="1" si="21"/>
        <v>8.932547117649186</v>
      </c>
      <c r="T43" s="304">
        <f t="shared" ca="1" si="1"/>
        <v>87.628287224138518</v>
      </c>
      <c r="U43" s="311">
        <f t="shared" ca="1" si="2"/>
        <v>0</v>
      </c>
      <c r="V43" s="306">
        <f t="shared" ca="1" si="3"/>
        <v>1.2243123751925846</v>
      </c>
      <c r="W43" s="304">
        <f t="shared" ca="1" si="4"/>
        <v>4.4533209926573862</v>
      </c>
      <c r="Y43" s="314" t="str">
        <f t="shared" ca="1" si="22"/>
        <v/>
      </c>
      <c r="Z43" s="315" t="str">
        <f t="shared" ca="1" si="23"/>
        <v/>
      </c>
      <c r="AA43" s="316" t="str">
        <f t="shared" ca="1" si="24"/>
        <v/>
      </c>
      <c r="AC43" s="310" t="e">
        <f t="shared" ca="1" si="25"/>
        <v>#N/A</v>
      </c>
      <c r="AD43" s="323" t="e">
        <f t="shared" ca="1" si="26"/>
        <v>#N/A</v>
      </c>
      <c r="AE43" s="324">
        <f t="shared" ca="1" si="5"/>
        <v>5.6148396127827818</v>
      </c>
      <c r="AG43" s="306">
        <f t="shared" ca="1" si="27"/>
        <v>81.924641663033299</v>
      </c>
      <c r="AH43" s="304">
        <f t="shared" ca="1" si="28"/>
        <v>91.581560564374072</v>
      </c>
    </row>
    <row r="44" spans="1:34" x14ac:dyDescent="0.2">
      <c r="A44" s="347">
        <f t="shared" ca="1" si="6"/>
        <v>0.01</v>
      </c>
      <c r="B44" s="304">
        <f t="shared" ca="1" si="7"/>
        <v>0.40000000000000019</v>
      </c>
      <c r="D44" s="306">
        <f t="shared" ca="1" si="8"/>
        <v>16.126998778271325</v>
      </c>
      <c r="E44" s="307">
        <f t="shared" ca="1" si="9"/>
        <v>80.116707239397869</v>
      </c>
      <c r="F44" s="304">
        <f t="shared" ca="1" si="10"/>
        <v>81.723722801141108</v>
      </c>
      <c r="G44" s="306">
        <f t="shared" ca="1" si="11"/>
        <v>5.6332236631854862</v>
      </c>
      <c r="H44" s="307">
        <f t="shared" ca="1" si="12"/>
        <v>31.313650080608031</v>
      </c>
      <c r="I44" s="304">
        <f t="shared" ca="1" si="13"/>
        <v>31.81631484333527</v>
      </c>
      <c r="J44" s="306">
        <f t="shared" ca="1" si="14"/>
        <v>1.0477648581601231</v>
      </c>
      <c r="K44" s="307">
        <f t="shared" ca="1" si="15"/>
        <v>5.9239702782268919</v>
      </c>
      <c r="L44" s="304">
        <f t="shared" ca="1" si="0"/>
        <v>6.0159151469507037</v>
      </c>
      <c r="M44" s="306">
        <f t="shared" ca="1" si="16"/>
        <v>1.3928034067611101</v>
      </c>
      <c r="N44" s="304">
        <f t="shared" ca="1" si="17"/>
        <v>79.801756898854478</v>
      </c>
      <c r="P44" s="310">
        <f t="shared" ca="1" si="18"/>
        <v>2</v>
      </c>
      <c r="Q44" s="304">
        <f t="shared" ca="1" si="19"/>
        <v>820.16666666666663</v>
      </c>
      <c r="R44" s="306">
        <f t="shared" ca="1" si="20"/>
        <v>0.41160343702379387</v>
      </c>
      <c r="S44" s="307">
        <f t="shared" ca="1" si="21"/>
        <v>8.928431083278948</v>
      </c>
      <c r="T44" s="304">
        <f t="shared" ca="1" si="1"/>
        <v>87.587908926966477</v>
      </c>
      <c r="U44" s="311">
        <f t="shared" ca="1" si="2"/>
        <v>0</v>
      </c>
      <c r="V44" s="306">
        <f t="shared" ca="1" si="3"/>
        <v>1.2242745285244905</v>
      </c>
      <c r="W44" s="304">
        <f t="shared" ca="1" si="4"/>
        <v>4.6910252844346383</v>
      </c>
      <c r="Y44" s="314" t="str">
        <f t="shared" ca="1" si="22"/>
        <v/>
      </c>
      <c r="Z44" s="315" t="str">
        <f t="shared" ca="1" si="23"/>
        <v/>
      </c>
      <c r="AA44" s="316" t="str">
        <f t="shared" ca="1" si="24"/>
        <v/>
      </c>
      <c r="AC44" s="310" t="e">
        <f t="shared" ca="1" si="25"/>
        <v>#N/A</v>
      </c>
      <c r="AD44" s="323" t="e">
        <f t="shared" ca="1" si="26"/>
        <v>#N/A</v>
      </c>
      <c r="AE44" s="324">
        <f t="shared" ca="1" si="5"/>
        <v>5.9239702782268919</v>
      </c>
      <c r="AG44" s="306">
        <f t="shared" ca="1" si="27"/>
        <v>81.705374709338614</v>
      </c>
      <c r="AH44" s="304">
        <f t="shared" ca="1" si="28"/>
        <v>91.361330794350508</v>
      </c>
    </row>
    <row r="45" spans="1:34" x14ac:dyDescent="0.2">
      <c r="A45" s="347">
        <f t="shared" ca="1" si="6"/>
        <v>0.01</v>
      </c>
      <c r="B45" s="304">
        <f t="shared" ca="1" si="7"/>
        <v>0.4100000000000002</v>
      </c>
      <c r="D45" s="306">
        <f t="shared" ca="1" si="8"/>
        <v>16.136782289642401</v>
      </c>
      <c r="E45" s="307">
        <f t="shared" ca="1" si="9"/>
        <v>79.890247009023597</v>
      </c>
      <c r="F45" s="304">
        <f t="shared" ca="1" si="10"/>
        <v>81.503664395081785</v>
      </c>
      <c r="G45" s="306">
        <f t="shared" ca="1" si="11"/>
        <v>5.7945914860819103</v>
      </c>
      <c r="H45" s="307">
        <f t="shared" ca="1" si="12"/>
        <v>32.112552550698268</v>
      </c>
      <c r="I45" s="304">
        <f t="shared" ca="1" si="13"/>
        <v>32.631171015026887</v>
      </c>
      <c r="J45" s="306">
        <f t="shared" ca="1" si="14"/>
        <v>1.1049039339064601</v>
      </c>
      <c r="K45" s="307">
        <f t="shared" ca="1" si="15"/>
        <v>6.2411012913834236</v>
      </c>
      <c r="L45" s="304">
        <f t="shared" ca="1" si="0"/>
        <v>6.3381509947673074</v>
      </c>
      <c r="M45" s="306">
        <f t="shared" ca="1" si="16"/>
        <v>1.3922711226679445</v>
      </c>
      <c r="N45" s="304">
        <f t="shared" ca="1" si="17"/>
        <v>79.771259266814141</v>
      </c>
      <c r="P45" s="310">
        <f t="shared" ca="1" si="18"/>
        <v>2</v>
      </c>
      <c r="Q45" s="304">
        <f t="shared" ca="1" si="19"/>
        <v>818.05555555555554</v>
      </c>
      <c r="R45" s="306">
        <f t="shared" ca="1" si="20"/>
        <v>0.41054396871742632</v>
      </c>
      <c r="S45" s="307">
        <f t="shared" ca="1" si="21"/>
        <v>8.9243256435917733</v>
      </c>
      <c r="T45" s="304">
        <f t="shared" ca="1" si="1"/>
        <v>87.547634563635299</v>
      </c>
      <c r="U45" s="311">
        <f t="shared" ca="1" si="2"/>
        <v>0</v>
      </c>
      <c r="V45" s="306">
        <f t="shared" ca="1" si="3"/>
        <v>1.2242357035943698</v>
      </c>
      <c r="W45" s="304">
        <f t="shared" ca="1" si="4"/>
        <v>4.9342320325805122</v>
      </c>
      <c r="Y45" s="314" t="str">
        <f t="shared" ca="1" si="22"/>
        <v/>
      </c>
      <c r="Z45" s="315" t="str">
        <f t="shared" ca="1" si="23"/>
        <v/>
      </c>
      <c r="AA45" s="316" t="str">
        <f t="shared" ca="1" si="24"/>
        <v/>
      </c>
      <c r="AC45" s="310" t="e">
        <f t="shared" ca="1" si="25"/>
        <v>#N/A</v>
      </c>
      <c r="AD45" s="323" t="e">
        <f t="shared" ca="1" si="26"/>
        <v>#N/A</v>
      </c>
      <c r="AE45" s="324">
        <f t="shared" ca="1" si="5"/>
        <v>6.2411012913834236</v>
      </c>
      <c r="AG45" s="306">
        <f t="shared" ca="1" si="27"/>
        <v>81.485154905633891</v>
      </c>
      <c r="AH45" s="304">
        <f t="shared" ca="1" si="28"/>
        <v>91.140167084239891</v>
      </c>
    </row>
    <row r="46" spans="1:34" x14ac:dyDescent="0.2">
      <c r="A46" s="347">
        <f t="shared" ca="1" si="6"/>
        <v>0.01</v>
      </c>
      <c r="B46" s="304">
        <f t="shared" ca="1" si="7"/>
        <v>0.42000000000000021</v>
      </c>
      <c r="D46" s="306">
        <f t="shared" ca="1" si="8"/>
        <v>16.145087249705234</v>
      </c>
      <c r="E46" s="307">
        <f t="shared" ca="1" si="9"/>
        <v>79.663082612823018</v>
      </c>
      <c r="F46" s="304">
        <f t="shared" ca="1" si="10"/>
        <v>81.282658505231353</v>
      </c>
      <c r="G46" s="306">
        <f t="shared" ca="1" si="11"/>
        <v>5.956042358578963</v>
      </c>
      <c r="H46" s="307">
        <f t="shared" ca="1" si="12"/>
        <v>32.909183376826498</v>
      </c>
      <c r="I46" s="304">
        <f t="shared" ca="1" si="13"/>
        <v>33.443815438833838</v>
      </c>
      <c r="J46" s="306">
        <f t="shared" ca="1" si="14"/>
        <v>1.1636571031297644</v>
      </c>
      <c r="K46" s="307">
        <f t="shared" ca="1" si="15"/>
        <v>6.5662099710210473</v>
      </c>
      <c r="L46" s="304">
        <f t="shared" ca="1" si="0"/>
        <v>6.6685239174198498</v>
      </c>
      <c r="M46" s="306">
        <f t="shared" ca="1" si="16"/>
        <v>1.391750235842004</v>
      </c>
      <c r="N46" s="304">
        <f t="shared" ca="1" si="17"/>
        <v>79.741414650083783</v>
      </c>
      <c r="P46" s="310">
        <f t="shared" ca="1" si="18"/>
        <v>2</v>
      </c>
      <c r="Q46" s="304">
        <f t="shared" ca="1" si="19"/>
        <v>815.94444444444434</v>
      </c>
      <c r="R46" s="306">
        <f t="shared" ca="1" si="20"/>
        <v>0.40948450041105872</v>
      </c>
      <c r="S46" s="307">
        <f t="shared" ca="1" si="21"/>
        <v>8.9202307985876619</v>
      </c>
      <c r="T46" s="304">
        <f t="shared" ca="1" si="1"/>
        <v>87.507464134144968</v>
      </c>
      <c r="U46" s="311">
        <f t="shared" ca="1" si="2"/>
        <v>0</v>
      </c>
      <c r="V46" s="306">
        <f t="shared" ca="1" si="3"/>
        <v>1.2241959032719478</v>
      </c>
      <c r="W46" s="304">
        <f t="shared" ca="1" si="4"/>
        <v>5.1828873146807197</v>
      </c>
      <c r="Y46" s="314" t="str">
        <f t="shared" ca="1" si="22"/>
        <v/>
      </c>
      <c r="Z46" s="315" t="str">
        <f t="shared" ca="1" si="23"/>
        <v/>
      </c>
      <c r="AA46" s="316" t="str">
        <f t="shared" ca="1" si="24"/>
        <v/>
      </c>
      <c r="AC46" s="310" t="e">
        <f t="shared" ca="1" si="25"/>
        <v>#N/A</v>
      </c>
      <c r="AD46" s="323" t="e">
        <f t="shared" ca="1" si="26"/>
        <v>#N/A</v>
      </c>
      <c r="AE46" s="324">
        <f t="shared" ca="1" si="5"/>
        <v>6.5662099710210473</v>
      </c>
      <c r="AG46" s="306">
        <f t="shared" ca="1" si="27"/>
        <v>81.263988676745413</v>
      </c>
      <c r="AH46" s="304">
        <f t="shared" ca="1" si="28"/>
        <v>90.918074960602013</v>
      </c>
    </row>
    <row r="47" spans="1:34" x14ac:dyDescent="0.2">
      <c r="A47" s="347">
        <f t="shared" ca="1" si="6"/>
        <v>0.01</v>
      </c>
      <c r="B47" s="304">
        <f t="shared" ca="1" si="7"/>
        <v>0.43000000000000022</v>
      </c>
      <c r="D47" s="306">
        <f t="shared" ca="1" si="8"/>
        <v>16.151973448269768</v>
      </c>
      <c r="E47" s="307">
        <f t="shared" ca="1" si="9"/>
        <v>79.43521084728539</v>
      </c>
      <c r="F47" s="304">
        <f t="shared" ca="1" si="10"/>
        <v>81.060711621761001</v>
      </c>
      <c r="G47" s="306">
        <f t="shared" ca="1" si="11"/>
        <v>6.117562093061661</v>
      </c>
      <c r="H47" s="307">
        <f t="shared" ca="1" si="12"/>
        <v>33.703535485299355</v>
      </c>
      <c r="I47" s="304">
        <f t="shared" ca="1" si="13"/>
        <v>34.254238718314816</v>
      </c>
      <c r="J47" s="306">
        <f t="shared" ca="1" si="14"/>
        <v>1.2240251253879675</v>
      </c>
      <c r="K47" s="307">
        <f t="shared" ca="1" si="15"/>
        <v>6.8992735653316766</v>
      </c>
      <c r="L47" s="304">
        <f t="shared" ca="1" si="0"/>
        <v>7.0070117194753925</v>
      </c>
      <c r="M47" s="306">
        <f t="shared" ca="1" si="16"/>
        <v>1.3912402047336587</v>
      </c>
      <c r="N47" s="304">
        <f t="shared" ca="1" si="17"/>
        <v>79.712192020155214</v>
      </c>
      <c r="P47" s="310">
        <f t="shared" ca="1" si="18"/>
        <v>2</v>
      </c>
      <c r="Q47" s="304">
        <f t="shared" ca="1" si="19"/>
        <v>813.83333333333326</v>
      </c>
      <c r="R47" s="306">
        <f t="shared" ca="1" si="20"/>
        <v>0.40842503210469117</v>
      </c>
      <c r="S47" s="307">
        <f t="shared" ca="1" si="21"/>
        <v>8.9161465482666156</v>
      </c>
      <c r="T47" s="304">
        <f t="shared" ca="1" si="1"/>
        <v>87.467397638495498</v>
      </c>
      <c r="U47" s="311">
        <f t="shared" ca="1" si="2"/>
        <v>0</v>
      </c>
      <c r="V47" s="306">
        <f t="shared" ca="1" si="3"/>
        <v>1.2241551304375591</v>
      </c>
      <c r="W47" s="304">
        <f t="shared" ca="1" si="4"/>
        <v>5.4369370621663711</v>
      </c>
      <c r="Y47" s="314" t="str">
        <f t="shared" ca="1" si="22"/>
        <v/>
      </c>
      <c r="Z47" s="315" t="str">
        <f t="shared" ca="1" si="23"/>
        <v/>
      </c>
      <c r="AA47" s="316" t="str">
        <f t="shared" ca="1" si="24"/>
        <v/>
      </c>
      <c r="AC47" s="310" t="e">
        <f t="shared" ca="1" si="25"/>
        <v>#N/A</v>
      </c>
      <c r="AD47" s="323" t="e">
        <f t="shared" ca="1" si="26"/>
        <v>#N/A</v>
      </c>
      <c r="AE47" s="324">
        <f t="shared" ca="1" si="5"/>
        <v>6.8992735653316766</v>
      </c>
      <c r="AG47" s="306">
        <f t="shared" ca="1" si="27"/>
        <v>81.041882417385992</v>
      </c>
      <c r="AH47" s="304">
        <f t="shared" ca="1" si="28"/>
        <v>90.695059983717073</v>
      </c>
    </row>
    <row r="48" spans="1:34" x14ac:dyDescent="0.2">
      <c r="A48" s="347">
        <f t="shared" ca="1" si="6"/>
        <v>0.01</v>
      </c>
      <c r="B48" s="304">
        <f t="shared" ca="1" si="7"/>
        <v>0.44000000000000022</v>
      </c>
      <c r="D48" s="306">
        <f t="shared" ca="1" si="8"/>
        <v>16.157496483084604</v>
      </c>
      <c r="E48" s="307">
        <f t="shared" ca="1" si="9"/>
        <v>79.206629138733078</v>
      </c>
      <c r="F48" s="304">
        <f t="shared" ca="1" si="10"/>
        <v>80.837830204191476</v>
      </c>
      <c r="G48" s="306">
        <f t="shared" ca="1" si="11"/>
        <v>6.2791370578925072</v>
      </c>
      <c r="H48" s="307">
        <f t="shared" ca="1" si="12"/>
        <v>34.495601776686684</v>
      </c>
      <c r="I48" s="304">
        <f t="shared" ca="1" si="13"/>
        <v>35.062431520468579</v>
      </c>
      <c r="J48" s="306">
        <f t="shared" ca="1" si="14"/>
        <v>1.2860086211427384</v>
      </c>
      <c r="K48" s="307">
        <f t="shared" ca="1" si="15"/>
        <v>7.2402692516416067</v>
      </c>
      <c r="L48" s="304">
        <f t="shared" ca="1" si="0"/>
        <v>7.3535921160967561</v>
      </c>
      <c r="M48" s="306">
        <f t="shared" ca="1" si="16"/>
        <v>1.3907405257757273</v>
      </c>
      <c r="N48" s="304">
        <f t="shared" ca="1" si="17"/>
        <v>79.683562524754251</v>
      </c>
      <c r="P48" s="310">
        <f t="shared" ca="1" si="18"/>
        <v>2</v>
      </c>
      <c r="Q48" s="304">
        <f t="shared" ca="1" si="19"/>
        <v>811.72222222222217</v>
      </c>
      <c r="R48" s="306">
        <f t="shared" ca="1" si="20"/>
        <v>0.40736556379832362</v>
      </c>
      <c r="S48" s="307">
        <f t="shared" ca="1" si="21"/>
        <v>8.9120728926286326</v>
      </c>
      <c r="T48" s="304">
        <f t="shared" ca="1" si="1"/>
        <v>87.427435076686891</v>
      </c>
      <c r="U48" s="311">
        <f t="shared" ca="1" si="2"/>
        <v>0</v>
      </c>
      <c r="V48" s="306">
        <f t="shared" ca="1" si="3"/>
        <v>1.2241133879821606</v>
      </c>
      <c r="W48" s="304">
        <f t="shared" ca="1" si="4"/>
        <v>5.6963270651507258</v>
      </c>
      <c r="Y48" s="314" t="str">
        <f t="shared" ca="1" si="22"/>
        <v/>
      </c>
      <c r="Z48" s="315" t="str">
        <f t="shared" ca="1" si="23"/>
        <v/>
      </c>
      <c r="AA48" s="316" t="str">
        <f t="shared" ca="1" si="24"/>
        <v/>
      </c>
      <c r="AC48" s="310" t="e">
        <f t="shared" ca="1" si="25"/>
        <v>#N/A</v>
      </c>
      <c r="AD48" s="323" t="e">
        <f t="shared" ca="1" si="26"/>
        <v>#N/A</v>
      </c>
      <c r="AE48" s="324">
        <f t="shared" ca="1" si="5"/>
        <v>7.2402692516416067</v>
      </c>
      <c r="AG48" s="306">
        <f t="shared" ca="1" si="27"/>
        <v>80.818842497636638</v>
      </c>
      <c r="AH48" s="304">
        <f t="shared" ca="1" si="28"/>
        <v>90.471127747053288</v>
      </c>
    </row>
    <row r="49" spans="1:34" x14ac:dyDescent="0.2">
      <c r="A49" s="347">
        <f t="shared" ca="1" si="6"/>
        <v>0.01</v>
      </c>
      <c r="B49" s="304">
        <f t="shared" ca="1" si="7"/>
        <v>0.45000000000000023</v>
      </c>
      <c r="D49" s="306">
        <f t="shared" ca="1" si="8"/>
        <v>16.161708154686249</v>
      </c>
      <c r="E49" s="307">
        <f t="shared" ca="1" si="9"/>
        <v>78.977335488135608</v>
      </c>
      <c r="F49" s="304">
        <f t="shared" ca="1" si="10"/>
        <v>80.614020686743913</v>
      </c>
      <c r="G49" s="306">
        <f t="shared" ca="1" si="11"/>
        <v>6.4407541394393695</v>
      </c>
      <c r="H49" s="307">
        <f t="shared" ca="1" si="12"/>
        <v>35.285375131568038</v>
      </c>
      <c r="I49" s="304">
        <f t="shared" ca="1" si="13"/>
        <v>35.868384575558821</v>
      </c>
      <c r="J49" s="306">
        <f t="shared" ca="1" si="14"/>
        <v>1.3496080771293977</v>
      </c>
      <c r="K49" s="307">
        <f t="shared" ca="1" si="15"/>
        <v>7.5891741361828799</v>
      </c>
      <c r="L49" s="304">
        <f t="shared" ca="1" si="0"/>
        <v>7.7082427330202874</v>
      </c>
      <c r="M49" s="306">
        <f t="shared" ca="1" si="16"/>
        <v>1.3902507298823488</v>
      </c>
      <c r="N49" s="304">
        <f t="shared" ca="1" si="17"/>
        <v>79.655499287240829</v>
      </c>
      <c r="P49" s="310">
        <f t="shared" ca="1" si="18"/>
        <v>2</v>
      </c>
      <c r="Q49" s="304">
        <f t="shared" ca="1" si="19"/>
        <v>809.61111111111109</v>
      </c>
      <c r="R49" s="306">
        <f t="shared" ca="1" si="20"/>
        <v>0.40630609549195612</v>
      </c>
      <c r="S49" s="307">
        <f t="shared" ca="1" si="21"/>
        <v>8.9080098316737129</v>
      </c>
      <c r="T49" s="304">
        <f t="shared" ca="1" si="1"/>
        <v>87.38757644871913</v>
      </c>
      <c r="U49" s="311">
        <f t="shared" ca="1" si="2"/>
        <v>0</v>
      </c>
      <c r="V49" s="306">
        <f t="shared" ca="1" si="3"/>
        <v>1.2240706788073359</v>
      </c>
      <c r="W49" s="304">
        <f t="shared" ca="1" si="4"/>
        <v>5.9610029772582713</v>
      </c>
      <c r="Y49" s="314" t="str">
        <f t="shared" ca="1" si="22"/>
        <v/>
      </c>
      <c r="Z49" s="315" t="str">
        <f t="shared" ca="1" si="23"/>
        <v/>
      </c>
      <c r="AA49" s="316" t="str">
        <f t="shared" ca="1" si="24"/>
        <v/>
      </c>
      <c r="AC49" s="310" t="e">
        <f t="shared" ca="1" si="25"/>
        <v>#N/A</v>
      </c>
      <c r="AD49" s="323" t="e">
        <f t="shared" ca="1" si="26"/>
        <v>#N/A</v>
      </c>
      <c r="AE49" s="324">
        <f t="shared" ca="1" si="5"/>
        <v>7.5891741361828799</v>
      </c>
      <c r="AG49" s="306">
        <f t="shared" ca="1" si="27"/>
        <v>80.594875267728725</v>
      </c>
      <c r="AH49" s="304">
        <f t="shared" ca="1" si="28"/>
        <v>90.246283876733656</v>
      </c>
    </row>
    <row r="50" spans="1:34" x14ac:dyDescent="0.2">
      <c r="A50" s="347">
        <f t="shared" ca="1" si="6"/>
        <v>0.01</v>
      </c>
      <c r="B50" s="304">
        <f t="shared" ca="1" si="7"/>
        <v>0.46000000000000024</v>
      </c>
      <c r="D50" s="306">
        <f t="shared" ca="1" si="8"/>
        <v>16.164656815623562</v>
      </c>
      <c r="E50" s="307">
        <f t="shared" ca="1" si="9"/>
        <v>78.747328422100452</v>
      </c>
      <c r="F50" s="304">
        <f t="shared" ca="1" si="10"/>
        <v>80.389289483021514</v>
      </c>
      <c r="G50" s="306">
        <f t="shared" ca="1" si="11"/>
        <v>6.6024007075956055</v>
      </c>
      <c r="H50" s="307">
        <f t="shared" ca="1" si="12"/>
        <v>36.072848415789046</v>
      </c>
      <c r="I50" s="304">
        <f t="shared" ca="1" si="13"/>
        <v>36.672088676978213</v>
      </c>
      <c r="J50" s="306">
        <f t="shared" ca="1" si="14"/>
        <v>1.4148238513645726</v>
      </c>
      <c r="K50" s="307">
        <f t="shared" ca="1" si="15"/>
        <v>7.945965253919665</v>
      </c>
      <c r="L50" s="304">
        <f t="shared" ca="1" si="0"/>
        <v>8.0709411066423158</v>
      </c>
      <c r="M50" s="306">
        <f t="shared" ca="1" si="16"/>
        <v>1.3897703793440634</v>
      </c>
      <c r="N50" s="304">
        <f t="shared" ca="1" si="17"/>
        <v>79.627977228710236</v>
      </c>
      <c r="P50" s="310">
        <f t="shared" ca="1" si="18"/>
        <v>2</v>
      </c>
      <c r="Q50" s="304">
        <f t="shared" ca="1" si="19"/>
        <v>807.5</v>
      </c>
      <c r="R50" s="306">
        <f t="shared" ca="1" si="20"/>
        <v>0.40524662718558857</v>
      </c>
      <c r="S50" s="307">
        <f t="shared" ca="1" si="21"/>
        <v>8.9039573654018564</v>
      </c>
      <c r="T50" s="304">
        <f t="shared" ca="1" si="1"/>
        <v>87.347821754592218</v>
      </c>
      <c r="U50" s="311">
        <f t="shared" ca="1" si="2"/>
        <v>0</v>
      </c>
      <c r="V50" s="306">
        <f t="shared" ca="1" si="3"/>
        <v>1.2240270058252902</v>
      </c>
      <c r="W50" s="304">
        <f t="shared" ca="1" si="4"/>
        <v>6.2309103204463723</v>
      </c>
      <c r="Y50" s="314" t="str">
        <f t="shared" ca="1" si="22"/>
        <v/>
      </c>
      <c r="Z50" s="315" t="str">
        <f t="shared" ca="1" si="23"/>
        <v/>
      </c>
      <c r="AA50" s="316" t="str">
        <f t="shared" ca="1" si="24"/>
        <v/>
      </c>
      <c r="AC50" s="310" t="e">
        <f t="shared" ca="1" si="25"/>
        <v>#N/A</v>
      </c>
      <c r="AD50" s="323" t="e">
        <f t="shared" ca="1" si="26"/>
        <v>#N/A</v>
      </c>
      <c r="AE50" s="324">
        <f t="shared" ca="1" si="5"/>
        <v>7.945965253919665</v>
      </c>
      <c r="AG50" s="306">
        <f t="shared" ca="1" si="27"/>
        <v>80.36998706222154</v>
      </c>
      <c r="AH50" s="304">
        <f t="shared" ca="1" si="28"/>
        <v>90.020534031001205</v>
      </c>
    </row>
    <row r="51" spans="1:34" x14ac:dyDescent="0.2">
      <c r="A51" s="347">
        <f t="shared" ca="1" si="6"/>
        <v>0.01</v>
      </c>
      <c r="B51" s="304">
        <f t="shared" ca="1" si="7"/>
        <v>0.47000000000000025</v>
      </c>
      <c r="D51" s="306">
        <f t="shared" ca="1" si="8"/>
        <v>16.166387680263366</v>
      </c>
      <c r="E51" s="307">
        <f t="shared" ca="1" si="9"/>
        <v>78.516606949215614</v>
      </c>
      <c r="F51" s="304">
        <f t="shared" ca="1" si="10"/>
        <v>80.163642990112322</v>
      </c>
      <c r="G51" s="306">
        <f t="shared" ca="1" si="11"/>
        <v>6.7640645843982394</v>
      </c>
      <c r="H51" s="307">
        <f t="shared" ca="1" si="12"/>
        <v>36.858014485281203</v>
      </c>
      <c r="I51" s="304">
        <f t="shared" ca="1" si="13"/>
        <v>37.473534681146766</v>
      </c>
      <c r="J51" s="306">
        <f t="shared" ca="1" si="14"/>
        <v>1.4816561778245418</v>
      </c>
      <c r="K51" s="307">
        <f t="shared" ca="1" si="15"/>
        <v>8.3106195684250164</v>
      </c>
      <c r="L51" s="304">
        <f t="shared" ca="1" si="0"/>
        <v>8.4416646841943699</v>
      </c>
      <c r="M51" s="306">
        <f t="shared" ca="1" si="16"/>
        <v>1.3892990650663191</v>
      </c>
      <c r="N51" s="304">
        <f t="shared" ca="1" si="17"/>
        <v>79.60097290977123</v>
      </c>
      <c r="P51" s="310">
        <f t="shared" ca="1" si="18"/>
        <v>2</v>
      </c>
      <c r="Q51" s="304">
        <f t="shared" ca="1" si="19"/>
        <v>805.3888888888888</v>
      </c>
      <c r="R51" s="306">
        <f t="shared" ca="1" si="20"/>
        <v>0.40418715887922096</v>
      </c>
      <c r="S51" s="307">
        <f t="shared" ca="1" si="21"/>
        <v>8.8999154938130651</v>
      </c>
      <c r="T51" s="304">
        <f t="shared" ca="1" si="1"/>
        <v>87.308170994306167</v>
      </c>
      <c r="U51" s="311">
        <f t="shared" ca="1" si="2"/>
        <v>0</v>
      </c>
      <c r="V51" s="306">
        <f t="shared" ca="1" si="3"/>
        <v>1.2239823719588434</v>
      </c>
      <c r="W51" s="304">
        <f t="shared" ca="1" si="4"/>
        <v>6.5059944898196189</v>
      </c>
      <c r="Y51" s="314" t="str">
        <f t="shared" ca="1" si="22"/>
        <v/>
      </c>
      <c r="Z51" s="315" t="str">
        <f t="shared" ca="1" si="23"/>
        <v/>
      </c>
      <c r="AA51" s="316" t="str">
        <f t="shared" ca="1" si="24"/>
        <v/>
      </c>
      <c r="AC51" s="310" t="e">
        <f t="shared" ca="1" si="25"/>
        <v>#N/A</v>
      </c>
      <c r="AD51" s="323" t="e">
        <f t="shared" ca="1" si="26"/>
        <v>#N/A</v>
      </c>
      <c r="AE51" s="324">
        <f t="shared" ca="1" si="5"/>
        <v>8.3106195684250164</v>
      </c>
      <c r="AG51" s="306">
        <f t="shared" ca="1" si="27"/>
        <v>80.144184203656835</v>
      </c>
      <c r="AH51" s="304">
        <f t="shared" ca="1" si="28"/>
        <v>89.793883899683252</v>
      </c>
    </row>
    <row r="52" spans="1:34" x14ac:dyDescent="0.2">
      <c r="A52" s="347">
        <f t="shared" ca="1" si="6"/>
        <v>0.01</v>
      </c>
      <c r="B52" s="304">
        <f t="shared" ca="1" si="7"/>
        <v>0.48000000000000026</v>
      </c>
      <c r="D52" s="306">
        <f t="shared" ca="1" si="8"/>
        <v>16.166943100417949</v>
      </c>
      <c r="E52" s="307">
        <f t="shared" ca="1" si="9"/>
        <v>78.28517052104462</v>
      </c>
      <c r="F52" s="304">
        <f t="shared" ca="1" si="10"/>
        <v>79.937087592188306</v>
      </c>
      <c r="G52" s="306">
        <f t="shared" ca="1" si="11"/>
        <v>6.9257340154024192</v>
      </c>
      <c r="H52" s="307">
        <f t="shared" ca="1" si="12"/>
        <v>37.64086619049165</v>
      </c>
      <c r="I52" s="304">
        <f t="shared" ca="1" si="13"/>
        <v>38.272713507440251</v>
      </c>
      <c r="J52" s="306">
        <f t="shared" ca="1" si="14"/>
        <v>1.5501051708235452</v>
      </c>
      <c r="K52" s="307">
        <f t="shared" ca="1" si="15"/>
        <v>8.6831139718038806</v>
      </c>
      <c r="L52" s="304">
        <f t="shared" ca="1" si="0"/>
        <v>8.8203908239912838</v>
      </c>
      <c r="M52" s="306">
        <f t="shared" ca="1" si="16"/>
        <v>1.3888364041066714</v>
      </c>
      <c r="N52" s="304">
        <f t="shared" ca="1" si="17"/>
        <v>79.574464389437949</v>
      </c>
      <c r="P52" s="310">
        <f t="shared" ca="1" si="18"/>
        <v>2</v>
      </c>
      <c r="Q52" s="304">
        <f t="shared" ca="1" si="19"/>
        <v>803.27777777777771</v>
      </c>
      <c r="R52" s="306">
        <f t="shared" ca="1" si="20"/>
        <v>0.40312769057285341</v>
      </c>
      <c r="S52" s="307">
        <f t="shared" ca="1" si="21"/>
        <v>8.8958842169073371</v>
      </c>
      <c r="T52" s="304">
        <f t="shared" ca="1" si="1"/>
        <v>87.268624167860978</v>
      </c>
      <c r="U52" s="311">
        <f t="shared" ca="1" si="2"/>
        <v>0</v>
      </c>
      <c r="V52" s="306">
        <f t="shared" ca="1" si="3"/>
        <v>1.2239367801414145</v>
      </c>
      <c r="W52" s="304">
        <f t="shared" ca="1" si="4"/>
        <v>6.7862007584369151</v>
      </c>
      <c r="Y52" s="314" t="str">
        <f t="shared" ca="1" si="22"/>
        <v/>
      </c>
      <c r="Z52" s="315" t="str">
        <f t="shared" ca="1" si="23"/>
        <v/>
      </c>
      <c r="AA52" s="316" t="str">
        <f t="shared" ca="1" si="24"/>
        <v/>
      </c>
      <c r="AC52" s="310" t="e">
        <f t="shared" ca="1" si="25"/>
        <v>#N/A</v>
      </c>
      <c r="AD52" s="323" t="e">
        <f t="shared" ca="1" si="26"/>
        <v>#N/A</v>
      </c>
      <c r="AE52" s="324">
        <f t="shared" ca="1" si="5"/>
        <v>8.6831139718038806</v>
      </c>
      <c r="AG52" s="306">
        <f t="shared" ca="1" si="27"/>
        <v>79.917473005758197</v>
      </c>
      <c r="AH52" s="304">
        <f t="shared" ca="1" si="28"/>
        <v>89.566339203654408</v>
      </c>
    </row>
    <row r="53" spans="1:34" x14ac:dyDescent="0.2">
      <c r="A53" s="347">
        <f t="shared" ca="1" si="6"/>
        <v>0.01</v>
      </c>
      <c r="B53" s="304">
        <f t="shared" ca="1" si="7"/>
        <v>0.49000000000000027</v>
      </c>
      <c r="D53" s="306">
        <f t="shared" ca="1" si="8"/>
        <v>16.166362811237143</v>
      </c>
      <c r="E53" s="307">
        <f t="shared" ca="1" si="9"/>
        <v>78.05301899717989</v>
      </c>
      <c r="F53" s="304">
        <f t="shared" ca="1" si="10"/>
        <v>79.709629663665325</v>
      </c>
      <c r="G53" s="306">
        <f t="shared" ca="1" si="11"/>
        <v>7.087397643514791</v>
      </c>
      <c r="H53" s="307">
        <f t="shared" ca="1" si="12"/>
        <v>38.421396380463449</v>
      </c>
      <c r="I53" s="304">
        <f t="shared" ca="1" si="13"/>
        <v>39.069616138144852</v>
      </c>
      <c r="J53" s="306">
        <f t="shared" ca="1" si="14"/>
        <v>1.6201708291181312</v>
      </c>
      <c r="K53" s="307">
        <f t="shared" ca="1" si="15"/>
        <v>9.0634252846586563</v>
      </c>
      <c r="L53" s="304">
        <f t="shared" ca="1" si="0"/>
        <v>9.2070967957394245</v>
      </c>
      <c r="M53" s="306">
        <f t="shared" ca="1" si="16"/>
        <v>1.3883820374726052</v>
      </c>
      <c r="N53" s="304">
        <f t="shared" ca="1" si="17"/>
        <v>79.548431098954396</v>
      </c>
      <c r="P53" s="310">
        <f t="shared" ca="1" si="18"/>
        <v>2</v>
      </c>
      <c r="Q53" s="304">
        <f t="shared" ca="1" si="19"/>
        <v>801.16666666666663</v>
      </c>
      <c r="R53" s="306">
        <f t="shared" ca="1" si="20"/>
        <v>0.40206822226648586</v>
      </c>
      <c r="S53" s="307">
        <f t="shared" ca="1" si="21"/>
        <v>8.8918635346846724</v>
      </c>
      <c r="T53" s="304">
        <f t="shared" ca="1" si="1"/>
        <v>87.229181275256636</v>
      </c>
      <c r="U53" s="311">
        <f t="shared" ca="1" si="2"/>
        <v>0</v>
      </c>
      <c r="V53" s="306">
        <f t="shared" ca="1" si="3"/>
        <v>1.2238902333170003</v>
      </c>
      <c r="W53" s="304">
        <f t="shared" ca="1" si="4"/>
        <v>7.0714742821112111</v>
      </c>
      <c r="Y53" s="314" t="str">
        <f t="shared" ca="1" si="22"/>
        <v/>
      </c>
      <c r="Z53" s="315" t="str">
        <f t="shared" ca="1" si="23"/>
        <v/>
      </c>
      <c r="AA53" s="316" t="str">
        <f t="shared" ca="1" si="24"/>
        <v/>
      </c>
      <c r="AC53" s="310" t="e">
        <f t="shared" ca="1" si="25"/>
        <v>#N/A</v>
      </c>
      <c r="AD53" s="323" t="e">
        <f t="shared" ca="1" si="26"/>
        <v>#N/A</v>
      </c>
      <c r="AE53" s="324">
        <f t="shared" ca="1" si="5"/>
        <v>9.0634252846586563</v>
      </c>
      <c r="AG53" s="306">
        <f t="shared" ca="1" si="27"/>
        <v>79.689859776233547</v>
      </c>
      <c r="AH53" s="304">
        <f t="shared" ca="1" si="28"/>
        <v>89.337905694298357</v>
      </c>
    </row>
    <row r="54" spans="1:34" x14ac:dyDescent="0.2">
      <c r="A54" s="347">
        <f t="shared" ca="1" si="6"/>
        <v>0.01</v>
      </c>
      <c r="B54" s="304">
        <f t="shared" ca="1" si="7"/>
        <v>0.50000000000000022</v>
      </c>
      <c r="D54" s="306">
        <f t="shared" ca="1" si="8"/>
        <v>16.164684151147224</v>
      </c>
      <c r="E54" s="307">
        <f t="shared" ca="1" si="9"/>
        <v>77.820152613847313</v>
      </c>
      <c r="F54" s="304">
        <f t="shared" ca="1" si="10"/>
        <v>79.481275571978827</v>
      </c>
      <c r="G54" s="306">
        <f t="shared" ca="1" si="11"/>
        <v>7.2490444850262632</v>
      </c>
      <c r="H54" s="307">
        <f t="shared" ca="1" si="12"/>
        <v>39.199597906601923</v>
      </c>
      <c r="I54" s="304">
        <f t="shared" ca="1" si="13"/>
        <v>39.864233618434952</v>
      </c>
      <c r="J54" s="306">
        <f t="shared" ca="1" si="14"/>
        <v>1.6918530397608365</v>
      </c>
      <c r="K54" s="307">
        <f t="shared" ca="1" si="15"/>
        <v>9.4515302560939833</v>
      </c>
      <c r="L54" s="304">
        <f t="shared" ca="1" si="0"/>
        <v>9.6017597808947492</v>
      </c>
      <c r="M54" s="306">
        <f t="shared" ca="1" si="16"/>
        <v>1.3879356281474673</v>
      </c>
      <c r="N54" s="304">
        <f t="shared" ca="1" si="17"/>
        <v>79.522853728688702</v>
      </c>
      <c r="P54" s="310">
        <f t="shared" ca="1" si="18"/>
        <v>2</v>
      </c>
      <c r="Q54" s="304">
        <f t="shared" ca="1" si="19"/>
        <v>799.05555555555554</v>
      </c>
      <c r="R54" s="306">
        <f t="shared" ca="1" si="20"/>
        <v>0.40100875396011837</v>
      </c>
      <c r="S54" s="307">
        <f t="shared" ca="1" si="21"/>
        <v>8.887853447145071</v>
      </c>
      <c r="T54" s="304">
        <f t="shared" ca="1" si="1"/>
        <v>87.189842316493156</v>
      </c>
      <c r="U54" s="311">
        <f t="shared" ca="1" si="2"/>
        <v>0</v>
      </c>
      <c r="V54" s="306">
        <f t="shared" ca="1" si="3"/>
        <v>1.2238427344401512</v>
      </c>
      <c r="W54" s="304">
        <f t="shared" ca="1" si="4"/>
        <v>7.3617601042018608</v>
      </c>
      <c r="Y54" s="314" t="str">
        <f t="shared" ca="1" si="22"/>
        <v/>
      </c>
      <c r="Z54" s="315" t="str">
        <f t="shared" ca="1" si="23"/>
        <v/>
      </c>
      <c r="AA54" s="316" t="str">
        <f t="shared" ca="1" si="24"/>
        <v/>
      </c>
      <c r="AC54" s="310" t="e">
        <f t="shared" ca="1" si="25"/>
        <v>#N/A</v>
      </c>
      <c r="AD54" s="323" t="e">
        <f t="shared" ca="1" si="26"/>
        <v>#N/A</v>
      </c>
      <c r="AE54" s="324">
        <f t="shared" ca="1" si="5"/>
        <v>9.4515302560939833</v>
      </c>
      <c r="AG54" s="306">
        <f t="shared" ca="1" si="27"/>
        <v>79.461350819230248</v>
      </c>
      <c r="AH54" s="304">
        <f t="shared" ca="1" si="28"/>
        <v>89.10858915296842</v>
      </c>
    </row>
    <row r="55" spans="1:34" x14ac:dyDescent="0.2">
      <c r="A55" s="347">
        <f t="shared" ca="1" si="6"/>
        <v>0.01</v>
      </c>
      <c r="B55" s="304">
        <f t="shared" ca="1" si="7"/>
        <v>0.51000000000000023</v>
      </c>
      <c r="D55" s="306">
        <f t="shared" ca="1" si="8"/>
        <v>16.171475953588757</v>
      </c>
      <c r="E55" s="307">
        <f t="shared" ca="1" si="9"/>
        <v>77.638125921476458</v>
      </c>
      <c r="F55" s="304">
        <f t="shared" ca="1" si="10"/>
        <v>79.304446477587462</v>
      </c>
      <c r="G55" s="306">
        <f t="shared" ca="1" si="11"/>
        <v>7.4107592445621506</v>
      </c>
      <c r="H55" s="307">
        <f t="shared" ca="1" si="12"/>
        <v>39.975979165816689</v>
      </c>
      <c r="I55" s="304">
        <f t="shared" ca="1" si="13"/>
        <v>40.657081337039841</v>
      </c>
      <c r="J55" s="306">
        <f t="shared" ca="1" si="14"/>
        <v>1.7651520584087785</v>
      </c>
      <c r="K55" s="307">
        <f t="shared" ca="1" si="15"/>
        <v>9.8474081414560768</v>
      </c>
      <c r="L55" s="304">
        <f t="shared" ca="1" si="0"/>
        <v>10.004359494426426</v>
      </c>
      <c r="M55" s="306">
        <f t="shared" ca="1" si="16"/>
        <v>1.3874968649746489</v>
      </c>
      <c r="N55" s="304">
        <f t="shared" ca="1" si="17"/>
        <v>79.497714450680434</v>
      </c>
      <c r="P55" s="310">
        <f t="shared" ca="1" si="18"/>
        <v>3</v>
      </c>
      <c r="Q55" s="304">
        <f t="shared" ca="1" si="19"/>
        <v>797.41</v>
      </c>
      <c r="R55" s="306">
        <f t="shared" ca="1" si="20"/>
        <v>0.40018292629604973</v>
      </c>
      <c r="S55" s="307">
        <f t="shared" ca="1" si="21"/>
        <v>8.8838516178821099</v>
      </c>
      <c r="T55" s="304">
        <f t="shared" ca="1" si="1"/>
        <v>87.150584371423506</v>
      </c>
      <c r="U55" s="311">
        <f t="shared" ca="1" si="2"/>
        <v>0</v>
      </c>
      <c r="V55" s="306">
        <f t="shared" ca="1" si="3"/>
        <v>1.2237942861604856</v>
      </c>
      <c r="W55" s="304">
        <f t="shared" ca="1" si="4"/>
        <v>7.6572006392214265</v>
      </c>
      <c r="Y55" s="314" t="str">
        <f t="shared" ca="1" si="22"/>
        <v/>
      </c>
      <c r="Z55" s="315" t="str">
        <f t="shared" ca="1" si="23"/>
        <v/>
      </c>
      <c r="AA55" s="316" t="str">
        <f t="shared" ca="1" si="24"/>
        <v/>
      </c>
      <c r="AC55" s="310" t="e">
        <f t="shared" ca="1" si="25"/>
        <v>#N/A</v>
      </c>
      <c r="AD55" s="323" t="e">
        <f t="shared" ca="1" si="26"/>
        <v>#N/A</v>
      </c>
      <c r="AE55" s="324">
        <f t="shared" ca="1" si="5"/>
        <v>9.8474081414560768</v>
      </c>
      <c r="AG55" s="306">
        <f t="shared" ca="1" si="27"/>
        <v>79.284380509412287</v>
      </c>
      <c r="AH55" s="304">
        <f t="shared" ca="1" si="28"/>
        <v>88.930823462373837</v>
      </c>
    </row>
    <row r="56" spans="1:34" x14ac:dyDescent="0.2">
      <c r="A56" s="347">
        <f t="shared" ca="1" si="6"/>
        <v>0.01</v>
      </c>
      <c r="B56" s="304">
        <f t="shared" ca="1" si="7"/>
        <v>0.52000000000000024</v>
      </c>
      <c r="D56" s="306">
        <f t="shared" ca="1" si="8"/>
        <v>16.186851764774456</v>
      </c>
      <c r="E56" s="307">
        <f t="shared" ca="1" si="9"/>
        <v>77.506997834412672</v>
      </c>
      <c r="F56" s="304">
        <f t="shared" ca="1" si="10"/>
        <v>79.179220022417709</v>
      </c>
      <c r="G56" s="306">
        <f t="shared" ca="1" si="11"/>
        <v>7.572627762209895</v>
      </c>
      <c r="H56" s="307">
        <f t="shared" ca="1" si="12"/>
        <v>40.751049144160817</v>
      </c>
      <c r="I56" s="304">
        <f t="shared" ca="1" si="13"/>
        <v>41.448675462248509</v>
      </c>
      <c r="J56" s="306">
        <f t="shared" ca="1" si="14"/>
        <v>1.8400689934426389</v>
      </c>
      <c r="K56" s="307">
        <f t="shared" ca="1" si="15"/>
        <v>10.251043283005965</v>
      </c>
      <c r="L56" s="304">
        <f t="shared" ca="1" si="0"/>
        <v>10.414880810200888</v>
      </c>
      <c r="M56" s="306">
        <f t="shared" ca="1" si="16"/>
        <v>1.3870654602769463</v>
      </c>
      <c r="N56" s="304">
        <f t="shared" ca="1" si="17"/>
        <v>79.47299678223996</v>
      </c>
      <c r="P56" s="310">
        <f t="shared" ca="1" si="18"/>
        <v>3</v>
      </c>
      <c r="Q56" s="304">
        <f t="shared" ca="1" si="19"/>
        <v>796.23</v>
      </c>
      <c r="R56" s="306">
        <f t="shared" ca="1" si="20"/>
        <v>0.39959073927428013</v>
      </c>
      <c r="S56" s="307">
        <f t="shared" ca="1" si="21"/>
        <v>8.8798557104893678</v>
      </c>
      <c r="T56" s="304">
        <f t="shared" ca="1" si="1"/>
        <v>87.111384519900696</v>
      </c>
      <c r="U56" s="311">
        <f t="shared" ca="1" si="2"/>
        <v>0</v>
      </c>
      <c r="V56" s="306">
        <f t="shared" ca="1" si="3"/>
        <v>1.2237448905069188</v>
      </c>
      <c r="W56" s="304">
        <f t="shared" ca="1" si="4"/>
        <v>7.9579538016878528</v>
      </c>
      <c r="Y56" s="314" t="str">
        <f t="shared" ca="1" si="22"/>
        <v/>
      </c>
      <c r="Z56" s="315" t="str">
        <f t="shared" ca="1" si="23"/>
        <v/>
      </c>
      <c r="AA56" s="316" t="str">
        <f t="shared" ca="1" si="24"/>
        <v/>
      </c>
      <c r="AC56" s="310" t="e">
        <f t="shared" ca="1" si="25"/>
        <v>#N/A</v>
      </c>
      <c r="AD56" s="323" t="e">
        <f t="shared" ca="1" si="26"/>
        <v>#N/A</v>
      </c>
      <c r="AE56" s="324">
        <f t="shared" ca="1" si="5"/>
        <v>10.251043283005965</v>
      </c>
      <c r="AG56" s="306">
        <f t="shared" ca="1" si="27"/>
        <v>79.159026820196317</v>
      </c>
      <c r="AH56" s="304">
        <f t="shared" ca="1" si="28"/>
        <v>88.804686142509453</v>
      </c>
    </row>
    <row r="57" spans="1:34" x14ac:dyDescent="0.2">
      <c r="A57" s="347">
        <f t="shared" ca="1" si="6"/>
        <v>0.01</v>
      </c>
      <c r="B57" s="304">
        <f t="shared" ca="1" si="7"/>
        <v>0.53000000000000025</v>
      </c>
      <c r="D57" s="306">
        <f t="shared" ca="1" si="8"/>
        <v>16.201333156521802</v>
      </c>
      <c r="E57" s="307">
        <f t="shared" ca="1" si="9"/>
        <v>77.375234028943169</v>
      </c>
      <c r="F57" s="304">
        <f t="shared" ca="1" si="10"/>
        <v>79.053210163043587</v>
      </c>
      <c r="G57" s="306">
        <f t="shared" ca="1" si="11"/>
        <v>7.7346410937751129</v>
      </c>
      <c r="H57" s="307">
        <f t="shared" ca="1" si="12"/>
        <v>41.524801484450251</v>
      </c>
      <c r="I57" s="304">
        <f t="shared" ca="1" si="13"/>
        <v>42.239008169848354</v>
      </c>
      <c r="J57" s="306">
        <f t="shared" ca="1" si="14"/>
        <v>1.9166053377225638</v>
      </c>
      <c r="K57" s="307">
        <f t="shared" ca="1" si="15"/>
        <v>10.66242253614902</v>
      </c>
      <c r="L57" s="304">
        <f t="shared" ca="1" si="0"/>
        <v>10.833311144796181</v>
      </c>
      <c r="M57" s="306">
        <f t="shared" ca="1" si="16"/>
        <v>1.386641142466706</v>
      </c>
      <c r="N57" s="304">
        <f t="shared" ca="1" si="17"/>
        <v>79.448685162540954</v>
      </c>
      <c r="P57" s="310">
        <f t="shared" ca="1" si="18"/>
        <v>3</v>
      </c>
      <c r="Q57" s="304">
        <f t="shared" ca="1" si="19"/>
        <v>795.05</v>
      </c>
      <c r="R57" s="306">
        <f t="shared" ca="1" si="20"/>
        <v>0.39899855225251041</v>
      </c>
      <c r="S57" s="307">
        <f t="shared" ca="1" si="21"/>
        <v>8.8758657249668431</v>
      </c>
      <c r="T57" s="304">
        <f t="shared" ca="1" si="1"/>
        <v>87.072242761924741</v>
      </c>
      <c r="U57" s="311">
        <f t="shared" ca="1" si="2"/>
        <v>0</v>
      </c>
      <c r="V57" s="306">
        <f t="shared" ca="1" si="3"/>
        <v>1.2236945492027218</v>
      </c>
      <c r="W57" s="304">
        <f t="shared" ca="1" si="4"/>
        <v>8.2639876169046786</v>
      </c>
      <c r="Y57" s="314" t="str">
        <f t="shared" ca="1" si="22"/>
        <v/>
      </c>
      <c r="Z57" s="315" t="str">
        <f t="shared" ca="1" si="23"/>
        <v/>
      </c>
      <c r="AA57" s="316" t="str">
        <f t="shared" ca="1" si="24"/>
        <v/>
      </c>
      <c r="AC57" s="310" t="e">
        <f t="shared" ca="1" si="25"/>
        <v>#N/A</v>
      </c>
      <c r="AD57" s="323" t="e">
        <f t="shared" ca="1" si="26"/>
        <v>#N/A</v>
      </c>
      <c r="AE57" s="324">
        <f t="shared" ca="1" si="5"/>
        <v>10.66242253614902</v>
      </c>
      <c r="AG57" s="306">
        <f t="shared" ca="1" si="27"/>
        <v>79.032890512602876</v>
      </c>
      <c r="AH57" s="304">
        <f t="shared" ca="1" si="28"/>
        <v>88.677777536033247</v>
      </c>
    </row>
    <row r="58" spans="1:34" x14ac:dyDescent="0.2">
      <c r="A58" s="347">
        <f t="shared" ca="1" si="6"/>
        <v>0.01</v>
      </c>
      <c r="B58" s="304">
        <f t="shared" ca="1" si="7"/>
        <v>0.54000000000000026</v>
      </c>
      <c r="D58" s="306">
        <f t="shared" ca="1" si="8"/>
        <v>16.214946220461385</v>
      </c>
      <c r="E58" s="307">
        <f t="shared" ca="1" si="9"/>
        <v>77.242833444022352</v>
      </c>
      <c r="F58" s="304">
        <f t="shared" ca="1" si="10"/>
        <v>78.926420160763868</v>
      </c>
      <c r="G58" s="306">
        <f t="shared" ca="1" si="11"/>
        <v>7.8967905559797265</v>
      </c>
      <c r="H58" s="307">
        <f t="shared" ca="1" si="12"/>
        <v>42.297229818890472</v>
      </c>
      <c r="I58" s="304">
        <f t="shared" ca="1" si="13"/>
        <v>43.028071667657244</v>
      </c>
      <c r="J58" s="306">
        <f t="shared" ca="1" si="14"/>
        <v>1.9947624959713379</v>
      </c>
      <c r="K58" s="307">
        <f t="shared" ca="1" si="15"/>
        <v>11.081532692665723</v>
      </c>
      <c r="L58" s="304">
        <f t="shared" ca="1" si="0"/>
        <v>11.259637837601751</v>
      </c>
      <c r="M58" s="306">
        <f t="shared" ca="1" si="16"/>
        <v>1.3862236548568767</v>
      </c>
      <c r="N58" s="304">
        <f t="shared" ca="1" si="17"/>
        <v>79.424764884498742</v>
      </c>
      <c r="P58" s="310">
        <f t="shared" ca="1" si="18"/>
        <v>3</v>
      </c>
      <c r="Q58" s="304">
        <f t="shared" ca="1" si="19"/>
        <v>793.87</v>
      </c>
      <c r="R58" s="306">
        <f t="shared" ca="1" si="20"/>
        <v>0.3984063652307408</v>
      </c>
      <c r="S58" s="307">
        <f t="shared" ca="1" si="21"/>
        <v>8.8718816613145357</v>
      </c>
      <c r="T58" s="304">
        <f t="shared" ca="1" si="1"/>
        <v>87.033159097495599</v>
      </c>
      <c r="U58" s="311">
        <f t="shared" ca="1" si="2"/>
        <v>0</v>
      </c>
      <c r="V58" s="306">
        <f t="shared" ca="1" si="3"/>
        <v>1.2236432639808763</v>
      </c>
      <c r="W58" s="304">
        <f t="shared" ca="1" si="4"/>
        <v>8.5752699199944953</v>
      </c>
      <c r="Y58" s="314" t="str">
        <f t="shared" ca="1" si="22"/>
        <v/>
      </c>
      <c r="Z58" s="315" t="str">
        <f t="shared" ca="1" si="23"/>
        <v/>
      </c>
      <c r="AA58" s="316" t="str">
        <f t="shared" ca="1" si="24"/>
        <v/>
      </c>
      <c r="AC58" s="310" t="e">
        <f t="shared" ca="1" si="25"/>
        <v>#N/A</v>
      </c>
      <c r="AD58" s="323" t="e">
        <f t="shared" ca="1" si="26"/>
        <v>#N/A</v>
      </c>
      <c r="AE58" s="324">
        <f t="shared" ca="1" si="5"/>
        <v>11.081532692665723</v>
      </c>
      <c r="AG58" s="306">
        <f t="shared" ca="1" si="27"/>
        <v>78.905974800060804</v>
      </c>
      <c r="AH58" s="304">
        <f t="shared" ca="1" si="28"/>
        <v>88.550100460502875</v>
      </c>
    </row>
    <row r="59" spans="1:34" x14ac:dyDescent="0.2">
      <c r="A59" s="347">
        <f t="shared" ca="1" si="6"/>
        <v>0.01</v>
      </c>
      <c r="B59" s="304">
        <f t="shared" ca="1" si="7"/>
        <v>0.55000000000000027</v>
      </c>
      <c r="D59" s="306">
        <f t="shared" ca="1" si="8"/>
        <v>16.227715649463249</v>
      </c>
      <c r="E59" s="307">
        <f t="shared" ca="1" si="9"/>
        <v>77.109795250387677</v>
      </c>
      <c r="F59" s="304">
        <f t="shared" ca="1" si="10"/>
        <v>78.798853283258794</v>
      </c>
      <c r="G59" s="306">
        <f t="shared" ca="1" si="11"/>
        <v>8.0590677124743593</v>
      </c>
      <c r="H59" s="307">
        <f t="shared" ca="1" si="12"/>
        <v>43.068327771394351</v>
      </c>
      <c r="I59" s="304">
        <f t="shared" ca="1" si="13"/>
        <v>43.815858195617992</v>
      </c>
      <c r="J59" s="306">
        <f t="shared" ca="1" si="14"/>
        <v>2.0745417873136085</v>
      </c>
      <c r="K59" s="307">
        <f t="shared" ca="1" si="15"/>
        <v>11.508360480617148</v>
      </c>
      <c r="L59" s="304">
        <f t="shared" ca="1" si="0"/>
        <v>11.693848151021156</v>
      </c>
      <c r="M59" s="306">
        <f t="shared" ca="1" si="16"/>
        <v>1.3858127545804617</v>
      </c>
      <c r="N59" s="304">
        <f t="shared" ca="1" si="17"/>
        <v>79.401222032859394</v>
      </c>
      <c r="P59" s="310">
        <f t="shared" ca="1" si="18"/>
        <v>3</v>
      </c>
      <c r="Q59" s="304">
        <f t="shared" ca="1" si="19"/>
        <v>792.68999999999994</v>
      </c>
      <c r="R59" s="306">
        <f t="shared" ca="1" si="20"/>
        <v>0.39781417820897108</v>
      </c>
      <c r="S59" s="307">
        <f t="shared" ca="1" si="21"/>
        <v>8.8679035195324456</v>
      </c>
      <c r="T59" s="304">
        <f t="shared" ca="1" si="1"/>
        <v>86.994133526613297</v>
      </c>
      <c r="U59" s="311">
        <f t="shared" ca="1" si="2"/>
        <v>0</v>
      </c>
      <c r="V59" s="306">
        <f t="shared" ca="1" si="3"/>
        <v>1.2235910365840692</v>
      </c>
      <c r="W59" s="304">
        <f t="shared" ca="1" si="4"/>
        <v>8.8917683583834872</v>
      </c>
      <c r="Y59" s="314" t="str">
        <f t="shared" ca="1" si="22"/>
        <v/>
      </c>
      <c r="Z59" s="315" t="str">
        <f t="shared" ca="1" si="23"/>
        <v/>
      </c>
      <c r="AA59" s="316" t="str">
        <f t="shared" ca="1" si="24"/>
        <v/>
      </c>
      <c r="AC59" s="310" t="e">
        <f t="shared" ca="1" si="25"/>
        <v>#N/A</v>
      </c>
      <c r="AD59" s="323" t="e">
        <f t="shared" ca="1" si="26"/>
        <v>#N/A</v>
      </c>
      <c r="AE59" s="324">
        <f t="shared" ca="1" si="5"/>
        <v>11.508360480617148</v>
      </c>
      <c r="AG59" s="306">
        <f t="shared" ca="1" si="27"/>
        <v>78.778282904714715</v>
      </c>
      <c r="AH59" s="304">
        <f t="shared" ca="1" si="28"/>
        <v>88.421657763068154</v>
      </c>
    </row>
    <row r="60" spans="1:34" x14ac:dyDescent="0.2">
      <c r="A60" s="347">
        <f t="shared" ca="1" si="6"/>
        <v>0.01</v>
      </c>
      <c r="B60" s="304">
        <f t="shared" ca="1" si="7"/>
        <v>0.56000000000000028</v>
      </c>
      <c r="D60" s="306">
        <f t="shared" ca="1" si="8"/>
        <v>16.239664839438795</v>
      </c>
      <c r="E60" s="307">
        <f t="shared" ca="1" si="9"/>
        <v>76.976118836045629</v>
      </c>
      <c r="F60" s="304">
        <f t="shared" ca="1" si="10"/>
        <v>78.670512805995628</v>
      </c>
      <c r="G60" s="306">
        <f t="shared" ca="1" si="11"/>
        <v>8.2214643608687474</v>
      </c>
      <c r="H60" s="307">
        <f t="shared" ca="1" si="12"/>
        <v>43.838088959754806</v>
      </c>
      <c r="I60" s="304">
        <f t="shared" ca="1" si="13"/>
        <v>44.602360025904581</v>
      </c>
      <c r="J60" s="306">
        <f t="shared" ca="1" si="14"/>
        <v>2.1559444476803242</v>
      </c>
      <c r="K60" s="307">
        <f t="shared" ca="1" si="15"/>
        <v>11.942892564272894</v>
      </c>
      <c r="L60" s="304">
        <f t="shared" ca="1" si="0"/>
        <v>12.135929270692394</v>
      </c>
      <c r="M60" s="306">
        <f t="shared" ca="1" si="16"/>
        <v>1.3854082116066835</v>
      </c>
      <c r="N60" s="304">
        <f t="shared" ca="1" si="17"/>
        <v>79.378043427830235</v>
      </c>
      <c r="P60" s="310">
        <f t="shared" ca="1" si="18"/>
        <v>3</v>
      </c>
      <c r="Q60" s="304">
        <f t="shared" ca="1" si="19"/>
        <v>791.51</v>
      </c>
      <c r="R60" s="306">
        <f t="shared" ca="1" si="20"/>
        <v>0.39722199118720147</v>
      </c>
      <c r="S60" s="307">
        <f t="shared" ca="1" si="21"/>
        <v>8.8639312996205728</v>
      </c>
      <c r="T60" s="304">
        <f t="shared" ca="1" si="1"/>
        <v>86.955166049277821</v>
      </c>
      <c r="U60" s="311">
        <f t="shared" ca="1" si="2"/>
        <v>0</v>
      </c>
      <c r="V60" s="306">
        <f t="shared" ca="1" si="3"/>
        <v>1.2235378687646898</v>
      </c>
      <c r="W60" s="304">
        <f t="shared" ca="1" si="4"/>
        <v>9.2134503942961423</v>
      </c>
      <c r="Y60" s="314" t="str">
        <f t="shared" ca="1" si="22"/>
        <v/>
      </c>
      <c r="Z60" s="315" t="str">
        <f t="shared" ca="1" si="23"/>
        <v/>
      </c>
      <c r="AA60" s="316" t="str">
        <f t="shared" ca="1" si="24"/>
        <v/>
      </c>
      <c r="AC60" s="310" t="e">
        <f t="shared" ca="1" si="25"/>
        <v>#N/A</v>
      </c>
      <c r="AD60" s="323" t="e">
        <f t="shared" ca="1" si="26"/>
        <v>#N/A</v>
      </c>
      <c r="AE60" s="324">
        <f t="shared" ca="1" si="5"/>
        <v>11.942892564272894</v>
      </c>
      <c r="AG60" s="306">
        <f t="shared" ca="1" si="27"/>
        <v>78.6498180586632</v>
      </c>
      <c r="AH60" s="304">
        <f t="shared" ca="1" si="28"/>
        <v>88.292452320238212</v>
      </c>
    </row>
    <row r="61" spans="1:34" x14ac:dyDescent="0.2">
      <c r="A61" s="347">
        <f t="shared" ca="1" si="6"/>
        <v>0.01</v>
      </c>
      <c r="B61" s="304">
        <f t="shared" ca="1" si="7"/>
        <v>0.57000000000000028</v>
      </c>
      <c r="D61" s="306">
        <f t="shared" ca="1" si="8"/>
        <v>16.250815982037572</v>
      </c>
      <c r="E61" s="307">
        <f t="shared" ca="1" si="9"/>
        <v>76.841803793003351</v>
      </c>
      <c r="F61" s="304">
        <f t="shared" ca="1" si="10"/>
        <v>78.541402013488863</v>
      </c>
      <c r="G61" s="306">
        <f t="shared" ca="1" si="11"/>
        <v>8.3839725206891238</v>
      </c>
      <c r="H61" s="307">
        <f t="shared" ca="1" si="12"/>
        <v>44.606506997684839</v>
      </c>
      <c r="I61" s="304">
        <f t="shared" ca="1" si="13"/>
        <v>45.387569463038851</v>
      </c>
      <c r="J61" s="306">
        <f t="shared" ca="1" si="14"/>
        <v>2.2389716320881137</v>
      </c>
      <c r="K61" s="307">
        <f t="shared" ca="1" si="15"/>
        <v>12.385115544060092</v>
      </c>
      <c r="L61" s="304">
        <f t="shared" ca="1" si="0"/>
        <v>12.585868305723457</v>
      </c>
      <c r="M61" s="306">
        <f t="shared" ca="1" si="16"/>
        <v>1.3850098078436175</v>
      </c>
      <c r="N61" s="304">
        <f t="shared" ca="1" si="17"/>
        <v>79.355216573664421</v>
      </c>
      <c r="P61" s="310">
        <f t="shared" ca="1" si="18"/>
        <v>3</v>
      </c>
      <c r="Q61" s="304">
        <f t="shared" ca="1" si="19"/>
        <v>790.32999999999993</v>
      </c>
      <c r="R61" s="306">
        <f t="shared" ca="1" si="20"/>
        <v>0.39662980416543181</v>
      </c>
      <c r="S61" s="307">
        <f t="shared" ca="1" si="21"/>
        <v>8.8599650015789191</v>
      </c>
      <c r="T61" s="304">
        <f t="shared" ca="1" si="1"/>
        <v>86.9162566654892</v>
      </c>
      <c r="U61" s="311">
        <f t="shared" ca="1" si="2"/>
        <v>0</v>
      </c>
      <c r="V61" s="306">
        <f t="shared" ca="1" si="3"/>
        <v>1.2234837622848174</v>
      </c>
      <c r="W61" s="304">
        <f t="shared" ca="1" si="4"/>
        <v>9.5402833072598607</v>
      </c>
      <c r="Y61" s="314" t="str">
        <f t="shared" ca="1" si="22"/>
        <v/>
      </c>
      <c r="Z61" s="315" t="str">
        <f t="shared" ca="1" si="23"/>
        <v/>
      </c>
      <c r="AA61" s="316" t="str">
        <f t="shared" ca="1" si="24"/>
        <v/>
      </c>
      <c r="AC61" s="310" t="e">
        <f t="shared" ca="1" si="25"/>
        <v>#N/A</v>
      </c>
      <c r="AD61" s="323" t="e">
        <f t="shared" ca="1" si="26"/>
        <v>#N/A</v>
      </c>
      <c r="AE61" s="324">
        <f t="shared" ca="1" si="5"/>
        <v>12.385115544060092</v>
      </c>
      <c r="AG61" s="306">
        <f t="shared" ca="1" si="27"/>
        <v>78.520583505066114</v>
      </c>
      <c r="AH61" s="304">
        <f t="shared" ca="1" si="28"/>
        <v>88.162487037646571</v>
      </c>
    </row>
    <row r="62" spans="1:34" x14ac:dyDescent="0.2">
      <c r="A62" s="347">
        <f t="shared" ca="1" si="6"/>
        <v>0.01</v>
      </c>
      <c r="B62" s="304">
        <f t="shared" ca="1" si="7"/>
        <v>0.58000000000000029</v>
      </c>
      <c r="D62" s="306">
        <f t="shared" ca="1" si="8"/>
        <v>16.261190149202488</v>
      </c>
      <c r="E62" s="307">
        <f t="shared" ca="1" si="9"/>
        <v>76.706849905116727</v>
      </c>
      <c r="F62" s="304">
        <f t="shared" ca="1" si="10"/>
        <v>78.411524200430037</v>
      </c>
      <c r="G62" s="306">
        <f t="shared" ca="1" si="11"/>
        <v>8.546584422181148</v>
      </c>
      <c r="H62" s="307">
        <f t="shared" ca="1" si="12"/>
        <v>45.373575496736009</v>
      </c>
      <c r="I62" s="304">
        <f t="shared" ca="1" si="13"/>
        <v>46.17147884401659</v>
      </c>
      <c r="J62" s="306">
        <f t="shared" ca="1" si="14"/>
        <v>2.3236244168024651</v>
      </c>
      <c r="K62" s="307">
        <f t="shared" ca="1" si="15"/>
        <v>12.835015956532196</v>
      </c>
      <c r="L62" s="304">
        <f t="shared" ca="1" si="0"/>
        <v>13.043652288941034</v>
      </c>
      <c r="M62" s="306">
        <f t="shared" ca="1" si="16"/>
        <v>1.3846173363183074</v>
      </c>
      <c r="N62" s="304">
        <f t="shared" ca="1" si="17"/>
        <v>79.332729611685096</v>
      </c>
      <c r="P62" s="310">
        <f t="shared" ca="1" si="18"/>
        <v>3</v>
      </c>
      <c r="Q62" s="304">
        <f t="shared" ca="1" si="19"/>
        <v>789.15</v>
      </c>
      <c r="R62" s="306">
        <f t="shared" ca="1" si="20"/>
        <v>0.39603761714366215</v>
      </c>
      <c r="S62" s="307">
        <f t="shared" ca="1" si="21"/>
        <v>8.8560046254074827</v>
      </c>
      <c r="T62" s="304">
        <f t="shared" ca="1" si="1"/>
        <v>86.877405375247406</v>
      </c>
      <c r="U62" s="311">
        <f t="shared" ca="1" si="2"/>
        <v>0</v>
      </c>
      <c r="V62" s="306">
        <f t="shared" ca="1" si="3"/>
        <v>1.2234287189162143</v>
      </c>
      <c r="W62" s="304">
        <f t="shared" ca="1" si="4"/>
        <v>9.8722341966195941</v>
      </c>
      <c r="Y62" s="314" t="str">
        <f t="shared" ca="1" si="22"/>
        <v/>
      </c>
      <c r="Z62" s="315" t="str">
        <f t="shared" ca="1" si="23"/>
        <v/>
      </c>
      <c r="AA62" s="316" t="str">
        <f t="shared" ca="1" si="24"/>
        <v/>
      </c>
      <c r="AC62" s="310" t="e">
        <f t="shared" ca="1" si="25"/>
        <v>#N/A</v>
      </c>
      <c r="AD62" s="323" t="e">
        <f t="shared" ca="1" si="26"/>
        <v>#N/A</v>
      </c>
      <c r="AE62" s="324">
        <f t="shared" ca="1" si="5"/>
        <v>12.835015956532196</v>
      </c>
      <c r="AG62" s="306">
        <f t="shared" ca="1" si="27"/>
        <v>78.390582499134936</v>
      </c>
      <c r="AH62" s="304">
        <f t="shared" ca="1" si="28"/>
        <v>88.031764849814394</v>
      </c>
    </row>
    <row r="63" spans="1:34" x14ac:dyDescent="0.2">
      <c r="A63" s="347">
        <f t="shared" ca="1" si="6"/>
        <v>0.01</v>
      </c>
      <c r="B63" s="304">
        <f t="shared" ca="1" si="7"/>
        <v>0.5900000000000003</v>
      </c>
      <c r="D63" s="306">
        <f t="shared" ca="1" si="8"/>
        <v>16.27080737042872</v>
      </c>
      <c r="E63" s="307">
        <f t="shared" ca="1" si="9"/>
        <v>76.571257136940062</v>
      </c>
      <c r="F63" s="304">
        <f t="shared" ca="1" si="10"/>
        <v>78.280882672699803</v>
      </c>
      <c r="G63" s="306">
        <f t="shared" ca="1" si="11"/>
        <v>8.7092924958854354</v>
      </c>
      <c r="H63" s="307">
        <f t="shared" ca="1" si="12"/>
        <v>46.139288068105408</v>
      </c>
      <c r="I63" s="304">
        <f t="shared" ca="1" si="13"/>
        <v>46.954080538442028</v>
      </c>
      <c r="J63" s="306">
        <f t="shared" ca="1" si="14"/>
        <v>2.4099038013927983</v>
      </c>
      <c r="K63" s="307">
        <f t="shared" ca="1" si="15"/>
        <v>13.292580274356403</v>
      </c>
      <c r="L63" s="304">
        <f t="shared" ca="1" si="0"/>
        <v>13.509268177150693</v>
      </c>
      <c r="M63" s="306">
        <f t="shared" ca="1" si="16"/>
        <v>1.3842306004264364</v>
      </c>
      <c r="N63" s="304">
        <f t="shared" ca="1" si="17"/>
        <v>79.310571277294656</v>
      </c>
      <c r="P63" s="310">
        <f t="shared" ca="1" si="18"/>
        <v>3</v>
      </c>
      <c r="Q63" s="304">
        <f t="shared" ca="1" si="19"/>
        <v>787.96999999999991</v>
      </c>
      <c r="R63" s="306">
        <f t="shared" ca="1" si="20"/>
        <v>0.39544543012189248</v>
      </c>
      <c r="S63" s="307">
        <f t="shared" ca="1" si="21"/>
        <v>8.8520501711062636</v>
      </c>
      <c r="T63" s="304">
        <f t="shared" ca="1" si="1"/>
        <v>86.838612178552452</v>
      </c>
      <c r="U63" s="311">
        <f t="shared" ca="1" si="2"/>
        <v>0</v>
      </c>
      <c r="V63" s="306">
        <f t="shared" ca="1" si="3"/>
        <v>1.2233727404403076</v>
      </c>
      <c r="W63" s="304">
        <f t="shared" ca="1" si="4"/>
        <v>10.209269984062132</v>
      </c>
      <c r="Y63" s="314" t="str">
        <f t="shared" ca="1" si="22"/>
        <v/>
      </c>
      <c r="Z63" s="315" t="str">
        <f t="shared" ca="1" si="23"/>
        <v/>
      </c>
      <c r="AA63" s="316" t="str">
        <f t="shared" ca="1" si="24"/>
        <v/>
      </c>
      <c r="AC63" s="310" t="e">
        <f t="shared" ca="1" si="25"/>
        <v>#N/A</v>
      </c>
      <c r="AD63" s="323" t="e">
        <f t="shared" ca="1" si="26"/>
        <v>#N/A</v>
      </c>
      <c r="AE63" s="324">
        <f t="shared" ca="1" si="5"/>
        <v>13.292580274356403</v>
      </c>
      <c r="AG63" s="306">
        <f t="shared" ca="1" si="27"/>
        <v>78.259818309016808</v>
      </c>
      <c r="AH63" s="304">
        <f t="shared" ca="1" si="28"/>
        <v>87.900288719911245</v>
      </c>
    </row>
    <row r="64" spans="1:34" x14ac:dyDescent="0.2">
      <c r="A64" s="347">
        <f t="shared" ca="1" si="6"/>
        <v>0.01</v>
      </c>
      <c r="B64" s="304">
        <f t="shared" ca="1" si="7"/>
        <v>0.60000000000000031</v>
      </c>
      <c r="D64" s="306">
        <f t="shared" ca="1" si="8"/>
        <v>16.279686703472091</v>
      </c>
      <c r="E64" s="307">
        <f t="shared" ca="1" si="9"/>
        <v>76.435025623477983</v>
      </c>
      <c r="F64" s="304">
        <f t="shared" ca="1" si="10"/>
        <v>78.149480748274598</v>
      </c>
      <c r="G64" s="306">
        <f t="shared" ca="1" si="11"/>
        <v>8.8720893629201569</v>
      </c>
      <c r="H64" s="307">
        <f t="shared" ca="1" si="12"/>
        <v>46.903638324340186</v>
      </c>
      <c r="I64" s="304">
        <f t="shared" ca="1" si="13"/>
        <v>47.735366948669771</v>
      </c>
      <c r="J64" s="306">
        <f t="shared" ca="1" si="14"/>
        <v>2.4978107106868261</v>
      </c>
      <c r="K64" s="307">
        <f t="shared" ca="1" si="15"/>
        <v>13.757794906318631</v>
      </c>
      <c r="L64" s="304">
        <f t="shared" ca="1" si="0"/>
        <v>13.982702851407117</v>
      </c>
      <c r="M64" s="306">
        <f t="shared" ca="1" si="16"/>
        <v>1.3838494132445733</v>
      </c>
      <c r="N64" s="304">
        <f t="shared" ca="1" si="17"/>
        <v>79.288730860569416</v>
      </c>
      <c r="P64" s="310">
        <f t="shared" ca="1" si="18"/>
        <v>3</v>
      </c>
      <c r="Q64" s="304">
        <f t="shared" ca="1" si="19"/>
        <v>786.79</v>
      </c>
      <c r="R64" s="306">
        <f t="shared" ca="1" si="20"/>
        <v>0.39485324310012287</v>
      </c>
      <c r="S64" s="307">
        <f t="shared" ca="1" si="21"/>
        <v>8.8481016386752618</v>
      </c>
      <c r="T64" s="304">
        <f t="shared" ca="1" si="1"/>
        <v>86.799877075404325</v>
      </c>
      <c r="U64" s="311">
        <f t="shared" ca="1" si="2"/>
        <v>0</v>
      </c>
      <c r="V64" s="306">
        <f t="shared" ca="1" si="3"/>
        <v>1.2233158286481782</v>
      </c>
      <c r="W64" s="304">
        <f t="shared" ca="1" si="4"/>
        <v>10.551357416150118</v>
      </c>
      <c r="Y64" s="314" t="str">
        <f t="shared" ca="1" si="22"/>
        <v/>
      </c>
      <c r="Z64" s="315" t="str">
        <f t="shared" ca="1" si="23"/>
        <v/>
      </c>
      <c r="AA64" s="316" t="str">
        <f t="shared" ca="1" si="24"/>
        <v/>
      </c>
      <c r="AC64" s="310" t="e">
        <f t="shared" ca="1" si="25"/>
        <v>#N/A</v>
      </c>
      <c r="AD64" s="323" t="e">
        <f t="shared" ca="1" si="26"/>
        <v>#N/A</v>
      </c>
      <c r="AE64" s="324">
        <f t="shared" ca="1" si="5"/>
        <v>13.757794906318631</v>
      </c>
      <c r="AG64" s="306">
        <f t="shared" ca="1" si="27"/>
        <v>78.128294216584109</v>
      </c>
      <c r="AH64" s="304">
        <f t="shared" ca="1" si="28"/>
        <v>87.768061639514301</v>
      </c>
    </row>
    <row r="65" spans="1:34" x14ac:dyDescent="0.2">
      <c r="A65" s="347">
        <f t="shared" ca="1" si="6"/>
        <v>0.01</v>
      </c>
      <c r="B65" s="304">
        <f t="shared" ca="1" si="7"/>
        <v>0.61000000000000032</v>
      </c>
      <c r="D65" s="306">
        <f t="shared" ca="1" si="8"/>
        <v>16.287846299163547</v>
      </c>
      <c r="E65" s="307">
        <f t="shared" ca="1" si="9"/>
        <v>76.298155660749586</v>
      </c>
      <c r="F65" s="304">
        <f t="shared" ca="1" si="10"/>
        <v>78.017321758037497</v>
      </c>
      <c r="G65" s="306">
        <f t="shared" ca="1" si="11"/>
        <v>9.0349678259117923</v>
      </c>
      <c r="H65" s="307">
        <f t="shared" ca="1" si="12"/>
        <v>47.666619880947678</v>
      </c>
      <c r="I65" s="304">
        <f t="shared" ca="1" si="13"/>
        <v>48.515330509953422</v>
      </c>
      <c r="J65" s="306">
        <f t="shared" ca="1" si="14"/>
        <v>2.5873459966309857</v>
      </c>
      <c r="K65" s="307">
        <f t="shared" ca="1" si="15"/>
        <v>14.23064619734507</v>
      </c>
      <c r="L65" s="304">
        <f t="shared" ca="1" si="0"/>
        <v>14.463943117293226</v>
      </c>
      <c r="M65" s="306">
        <f t="shared" ca="1" si="16"/>
        <v>1.383473596898809</v>
      </c>
      <c r="N65" s="304">
        <f t="shared" ca="1" si="17"/>
        <v>79.267198170085095</v>
      </c>
      <c r="P65" s="310">
        <f t="shared" ca="1" si="18"/>
        <v>3</v>
      </c>
      <c r="Q65" s="304">
        <f t="shared" ca="1" si="19"/>
        <v>785.61</v>
      </c>
      <c r="R65" s="306">
        <f t="shared" ca="1" si="20"/>
        <v>0.39426105607835321</v>
      </c>
      <c r="S65" s="307">
        <f t="shared" ca="1" si="21"/>
        <v>8.8441590281144791</v>
      </c>
      <c r="T65" s="304">
        <f t="shared" ca="1" si="1"/>
        <v>86.761200065803038</v>
      </c>
      <c r="U65" s="311">
        <f t="shared" ca="1" si="2"/>
        <v>0</v>
      </c>
      <c r="V65" s="306">
        <f t="shared" ca="1" si="3"/>
        <v>1.2232579853405396</v>
      </c>
      <c r="W65" s="304">
        <f t="shared" ca="1" si="4"/>
        <v>10.898463066865471</v>
      </c>
      <c r="Y65" s="314" t="str">
        <f t="shared" ca="1" si="22"/>
        <v/>
      </c>
      <c r="Z65" s="315" t="str">
        <f t="shared" ca="1" si="23"/>
        <v/>
      </c>
      <c r="AA65" s="316" t="str">
        <f t="shared" ca="1" si="24"/>
        <v/>
      </c>
      <c r="AC65" s="310" t="e">
        <f t="shared" ca="1" si="25"/>
        <v>#N/A</v>
      </c>
      <c r="AD65" s="323" t="e">
        <f t="shared" ca="1" si="26"/>
        <v>#N/A</v>
      </c>
      <c r="AE65" s="324">
        <f t="shared" ca="1" si="5"/>
        <v>14.23064619734507</v>
      </c>
      <c r="AG65" s="306">
        <f t="shared" ca="1" si="27"/>
        <v>77.996013518137374</v>
      </c>
      <c r="AH65" s="304">
        <f t="shared" ca="1" si="28"/>
        <v>87.635086628365116</v>
      </c>
    </row>
    <row r="66" spans="1:34" x14ac:dyDescent="0.2">
      <c r="A66" s="347">
        <f t="shared" ca="1" si="6"/>
        <v>0.01</v>
      </c>
      <c r="B66" s="304">
        <f t="shared" ca="1" si="7"/>
        <v>0.62000000000000033</v>
      </c>
      <c r="D66" s="306">
        <f t="shared" ca="1" si="8"/>
        <v>16.295303460911843</v>
      </c>
      <c r="E66" s="307">
        <f t="shared" ca="1" si="9"/>
        <v>76.160647697086674</v>
      </c>
      <c r="F66" s="304">
        <f t="shared" ca="1" si="10"/>
        <v>77.884409046502739</v>
      </c>
      <c r="G66" s="306">
        <f t="shared" ca="1" si="11"/>
        <v>9.1979208605209113</v>
      </c>
      <c r="H66" s="307">
        <f t="shared" ca="1" si="12"/>
        <v>48.428226357918547</v>
      </c>
      <c r="I66" s="304">
        <f t="shared" ca="1" si="13"/>
        <v>49.293963690600116</v>
      </c>
      <c r="J66" s="306">
        <f t="shared" ca="1" si="14"/>
        <v>2.6785104400631492</v>
      </c>
      <c r="K66" s="307">
        <f t="shared" ca="1" si="15"/>
        <v>14.711120428539401</v>
      </c>
      <c r="L66" s="304">
        <f t="shared" ca="1" si="0"/>
        <v>14.952975705207193</v>
      </c>
      <c r="M66" s="306">
        <f t="shared" ca="1" si="16"/>
        <v>1.3831029819843057</v>
      </c>
      <c r="N66" s="304">
        <f t="shared" ca="1" si="17"/>
        <v>79.245963499659453</v>
      </c>
      <c r="P66" s="310">
        <f t="shared" ca="1" si="18"/>
        <v>3</v>
      </c>
      <c r="Q66" s="304">
        <f t="shared" ca="1" si="19"/>
        <v>784.43</v>
      </c>
      <c r="R66" s="306">
        <f t="shared" ca="1" si="20"/>
        <v>0.39366886905658355</v>
      </c>
      <c r="S66" s="307">
        <f t="shared" ca="1" si="21"/>
        <v>8.8402223394239137</v>
      </c>
      <c r="T66" s="304">
        <f t="shared" ca="1" si="1"/>
        <v>86.722581149748592</v>
      </c>
      <c r="U66" s="311">
        <f t="shared" ca="1" si="2"/>
        <v>0</v>
      </c>
      <c r="V66" s="306">
        <f t="shared" ca="1" si="3"/>
        <v>1.2231992123277198</v>
      </c>
      <c r="W66" s="304">
        <f t="shared" ca="1" si="4"/>
        <v>11.250553340162091</v>
      </c>
      <c r="Y66" s="314" t="str">
        <f t="shared" ca="1" si="22"/>
        <v/>
      </c>
      <c r="Z66" s="315" t="str">
        <f t="shared" ca="1" si="23"/>
        <v/>
      </c>
      <c r="AA66" s="316" t="str">
        <f t="shared" ca="1" si="24"/>
        <v/>
      </c>
      <c r="AC66" s="310" t="e">
        <f t="shared" ca="1" si="25"/>
        <v>#N/A</v>
      </c>
      <c r="AD66" s="323" t="e">
        <f t="shared" ca="1" si="26"/>
        <v>#N/A</v>
      </c>
      <c r="AE66" s="324">
        <f t="shared" ca="1" si="5"/>
        <v>14.711120428539401</v>
      </c>
      <c r="AG66" s="306">
        <f t="shared" ca="1" si="27"/>
        <v>77.862979525030909</v>
      </c>
      <c r="AH66" s="304">
        <f t="shared" ca="1" si="28"/>
        <v>87.501366734124787</v>
      </c>
    </row>
    <row r="67" spans="1:34" x14ac:dyDescent="0.2">
      <c r="A67" s="347">
        <f t="shared" ca="1" si="6"/>
        <v>0.01</v>
      </c>
      <c r="B67" s="304">
        <f t="shared" ca="1" si="7"/>
        <v>0.63000000000000034</v>
      </c>
      <c r="D67" s="306">
        <f t="shared" ca="1" si="8"/>
        <v>16.302074699409612</v>
      </c>
      <c r="E67" s="307">
        <f t="shared" ca="1" si="9"/>
        <v>76.022502325095516</v>
      </c>
      <c r="F67" s="304">
        <f t="shared" ca="1" si="10"/>
        <v>77.7507459724618</v>
      </c>
      <c r="G67" s="306">
        <f t="shared" ca="1" si="11"/>
        <v>9.3609416075150076</v>
      </c>
      <c r="H67" s="307">
        <f t="shared" ca="1" si="12"/>
        <v>49.1884513811695</v>
      </c>
      <c r="I67" s="304">
        <f t="shared" ca="1" si="13"/>
        <v>50.071258992130218</v>
      </c>
      <c r="J67" s="306">
        <f t="shared" ca="1" si="14"/>
        <v>2.7713047524033287</v>
      </c>
      <c r="K67" s="307">
        <f t="shared" ca="1" si="15"/>
        <v>15.19920381723484</v>
      </c>
      <c r="L67" s="304">
        <f t="shared" ca="1" si="0"/>
        <v>15.449787270656493</v>
      </c>
      <c r="M67" s="306">
        <f t="shared" ca="1" si="16"/>
        <v>1.3827374070308953</v>
      </c>
      <c r="N67" s="304">
        <f t="shared" ca="1" si="17"/>
        <v>79.225017597733341</v>
      </c>
      <c r="P67" s="310">
        <f t="shared" ca="1" si="18"/>
        <v>3</v>
      </c>
      <c r="Q67" s="304">
        <f t="shared" ca="1" si="19"/>
        <v>783.25</v>
      </c>
      <c r="R67" s="306">
        <f t="shared" ca="1" si="20"/>
        <v>0.39307668203481394</v>
      </c>
      <c r="S67" s="307">
        <f t="shared" ca="1" si="21"/>
        <v>8.8362915726035656</v>
      </c>
      <c r="T67" s="304">
        <f t="shared" ca="1" si="1"/>
        <v>86.684020327240987</v>
      </c>
      <c r="U67" s="311">
        <f t="shared" ca="1" si="2"/>
        <v>0</v>
      </c>
      <c r="V67" s="306">
        <f t="shared" ca="1" si="3"/>
        <v>1.2231395114296377</v>
      </c>
      <c r="W67" s="304">
        <f t="shared" ca="1" si="4"/>
        <v>11.607594472527662</v>
      </c>
      <c r="Y67" s="314" t="str">
        <f t="shared" ca="1" si="22"/>
        <v/>
      </c>
      <c r="Z67" s="315" t="str">
        <f t="shared" ca="1" si="23"/>
        <v/>
      </c>
      <c r="AA67" s="316" t="str">
        <f t="shared" ca="1" si="24"/>
        <v/>
      </c>
      <c r="AC67" s="310" t="e">
        <f t="shared" ca="1" si="25"/>
        <v>#N/A</v>
      </c>
      <c r="AD67" s="323" t="e">
        <f t="shared" ca="1" si="26"/>
        <v>#N/A</v>
      </c>
      <c r="AE67" s="324">
        <f t="shared" ca="1" si="5"/>
        <v>15.19920381723484</v>
      </c>
      <c r="AG67" s="306">
        <f t="shared" ca="1" si="27"/>
        <v>77.729195564227481</v>
      </c>
      <c r="AH67" s="304">
        <f t="shared" ca="1" si="28"/>
        <v>87.36690503212678</v>
      </c>
    </row>
    <row r="68" spans="1:34" x14ac:dyDescent="0.2">
      <c r="A68" s="347">
        <f t="shared" ca="1" si="6"/>
        <v>0.01</v>
      </c>
      <c r="B68" s="304">
        <f t="shared" ca="1" si="7"/>
        <v>0.64000000000000035</v>
      </c>
      <c r="D68" s="306">
        <f t="shared" ca="1" si="8"/>
        <v>16.308175783000813</v>
      </c>
      <c r="E68" s="307">
        <f t="shared" ca="1" si="9"/>
        <v>75.883720274220281</v>
      </c>
      <c r="F68" s="304">
        <f t="shared" ca="1" si="10"/>
        <v>77.616335909558146</v>
      </c>
      <c r="G68" s="306">
        <f t="shared" ca="1" si="11"/>
        <v>9.5240233653450161</v>
      </c>
      <c r="H68" s="307">
        <f t="shared" ca="1" si="12"/>
        <v>49.9472885839117</v>
      </c>
      <c r="I68" s="304">
        <f t="shared" ca="1" si="13"/>
        <v>50.847208949441793</v>
      </c>
      <c r="J68" s="306">
        <f t="shared" ca="1" si="14"/>
        <v>2.8657295772676288</v>
      </c>
      <c r="K68" s="307">
        <f t="shared" ca="1" si="15"/>
        <v>15.694882517060247</v>
      </c>
      <c r="L68" s="304">
        <f t="shared" ref="L68:L131" ca="1" si="29">SQRT(pos_x^2+pos_z^2)</f>
        <v>15.954364394558308</v>
      </c>
      <c r="M68" s="306">
        <f t="shared" ca="1" si="16"/>
        <v>1.3823767180103956</v>
      </c>
      <c r="N68" s="304">
        <f t="shared" ca="1" si="17"/>
        <v>79.204351639142004</v>
      </c>
      <c r="P68" s="310">
        <f t="shared" ca="1" si="18"/>
        <v>3</v>
      </c>
      <c r="Q68" s="304">
        <f t="shared" ca="1" si="19"/>
        <v>782.06999999999994</v>
      </c>
      <c r="R68" s="306">
        <f t="shared" ca="1" si="20"/>
        <v>0.39248449501304422</v>
      </c>
      <c r="S68" s="307">
        <f t="shared" ca="1" si="21"/>
        <v>8.8323667276534348</v>
      </c>
      <c r="T68" s="304">
        <f t="shared" ref="T68:T131" ca="1" si="30">m*g</f>
        <v>86.645517598280193</v>
      </c>
      <c r="U68" s="311">
        <f t="shared" ref="U68:U131" ca="1" si="31">IF(pos_xz&lt;L_rampe,Poids*COS(Beta),0)</f>
        <v>0</v>
      </c>
      <c r="V68" s="306">
        <f t="shared" ref="V68:V131" ca="1" si="32">Rho_moyen*(20000-Alt_rampe-pos_z)/(20000+Alt_rampe+pos_z)</f>
        <v>1.2230788844757832</v>
      </c>
      <c r="W68" s="304">
        <f t="shared" ref="W68:W131" ca="1" si="33">1/2*Rho*Sref*Cx*vit_xz^2</f>
        <v>11.969552535554355</v>
      </c>
      <c r="Y68" s="314" t="str">
        <f t="shared" ca="1" si="22"/>
        <v/>
      </c>
      <c r="Z68" s="315" t="str">
        <f t="shared" ca="1" si="23"/>
        <v/>
      </c>
      <c r="AA68" s="316" t="str">
        <f t="shared" ca="1" si="24"/>
        <v/>
      </c>
      <c r="AC68" s="310" t="e">
        <f t="shared" ca="1" si="25"/>
        <v>#N/A</v>
      </c>
      <c r="AD68" s="323" t="e">
        <f t="shared" ca="1" si="26"/>
        <v>#N/A</v>
      </c>
      <c r="AE68" s="324">
        <f t="shared" ref="AE68:AE131" ca="1" si="34">IF(t&lt;T_para, pos_z, NA())</f>
        <v>15.694882517060247</v>
      </c>
      <c r="AG68" s="306">
        <f t="shared" ca="1" si="27"/>
        <v>77.594664978788813</v>
      </c>
      <c r="AH68" s="304">
        <f t="shared" ca="1" si="28"/>
        <v>87.231704625127932</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16.31362178411705</v>
      </c>
      <c r="E69" s="307">
        <f t="shared" ref="E69:E132" ca="1" si="38">IF(AND(L68&lt;L_rampe,Poussee&lt;Poids*SIN(M68)),0,(-W68+Poussee)/m*SIN(M68)+U68/m*COS(M68)-Poids/m)</f>
        <v>75.744302403852288</v>
      </c>
      <c r="F69" s="304">
        <f t="shared" ref="F69:F132" ca="1" si="39">SQRT(acc_x^2+acc_z^2)</f>
        <v>77.481182246797459</v>
      </c>
      <c r="G69" s="306">
        <f t="shared" ref="G69:G132" ca="1" si="40">G68+acc_x*pas</f>
        <v>9.6871595831861868</v>
      </c>
      <c r="H69" s="307">
        <f t="shared" ref="H69:H132" ca="1" si="41">H68+acc_z*pas</f>
        <v>50.704731607950222</v>
      </c>
      <c r="I69" s="304">
        <f t="shared" ref="I69:I132" ca="1" si="42">SQRT(vit_x^2+vit_z^2)</f>
        <v>51.62180613097901</v>
      </c>
      <c r="J69" s="306">
        <f t="shared" ref="J69:J132" ca="1" si="43">J68+0.5*(vit_x+G68)*pas*(K68&gt;=0)</f>
        <v>2.9617854920102848</v>
      </c>
      <c r="K69" s="307">
        <f t="shared" ref="K69:K132" ca="1" si="44">K68+0.5*(vit_z+H68)*pas</f>
        <v>16.198142618019556</v>
      </c>
      <c r="L69" s="304">
        <f t="shared" ca="1" si="29"/>
        <v>16.466693583545666</v>
      </c>
      <c r="M69" s="306">
        <f t="shared" ref="M69:M132" ca="1" si="45">IF(AND(L68&gt;L_rampe,G69&gt;0),ATAN2(G69,H69),$M$4)</f>
        <v>1.3820207678817811</v>
      </c>
      <c r="N69" s="304">
        <f t="shared" ref="N69:N132" ca="1" si="46">DEGREES(Beta)</f>
        <v>79.183957199055257</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8.8284478045735213</v>
      </c>
      <c r="T69" s="304">
        <f t="shared" ca="1" si="30"/>
        <v>86.607072962866255</v>
      </c>
      <c r="U69" s="311">
        <f t="shared" ca="1" si="31"/>
        <v>0</v>
      </c>
      <c r="V69" s="306">
        <f t="shared" ca="1" si="32"/>
        <v>1.223017333305187</v>
      </c>
      <c r="W69" s="304">
        <f t="shared" ca="1" si="33"/>
        <v>12.336393438518172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16.198142618019556</v>
      </c>
      <c r="AG69" s="306">
        <f t="shared" ref="AG69:AG132" ca="1" si="56">IF(AND(L68&lt;L_rampe,Poussee&lt;Poids*SIN(M68)),0,(-W68+Poussee)/m-Poids*SIN(M68)/m)</f>
        <v>77.45939112830807</v>
      </c>
      <c r="AH69" s="304">
        <f t="shared" ref="AH69:AH132" ca="1" si="57">IF(AND(L68&lt;L_rampe,Poussee&lt;Poids*SIN(M68)), g*SIN(M68), (-W68+Poussee)/m)</f>
        <v>87.095768643057639</v>
      </c>
    </row>
    <row r="70" spans="1:34" x14ac:dyDescent="0.2">
      <c r="A70" s="347">
        <f t="shared" ca="1" si="35"/>
        <v>0.01</v>
      </c>
      <c r="B70" s="304">
        <f t="shared" ca="1" si="36"/>
        <v>0.66000000000000036</v>
      </c>
      <c r="D70" s="306">
        <f t="shared" ca="1" si="37"/>
        <v>16.318427122146332</v>
      </c>
      <c r="E70" s="307">
        <f t="shared" ca="1" si="38"/>
        <v>75.604249696935327</v>
      </c>
      <c r="F70" s="304">
        <f t="shared" ca="1" si="39"/>
        <v>77.345288388998497</v>
      </c>
      <c r="G70" s="306">
        <f t="shared" ca="1" si="40"/>
        <v>9.8503438544076509</v>
      </c>
      <c r="H70" s="307">
        <f t="shared" ca="1" si="41"/>
        <v>51.460774104919572</v>
      </c>
      <c r="I70" s="304">
        <f t="shared" ca="1" si="42"/>
        <v>52.395043138904157</v>
      </c>
      <c r="J70" s="306">
        <f t="shared" ca="1" si="43"/>
        <v>3.0594730091982543</v>
      </c>
      <c r="K70" s="307">
        <f t="shared" ca="1" si="44"/>
        <v>16.708970146583905</v>
      </c>
      <c r="L70" s="304">
        <f t="shared" ca="1" si="29"/>
        <v>16.986761270278826</v>
      </c>
      <c r="M70" s="306">
        <f t="shared" ca="1" si="45"/>
        <v>1.3816694161707621</v>
      </c>
      <c r="N70" s="304">
        <f t="shared" ca="1" si="46"/>
        <v>79.163826228889164</v>
      </c>
      <c r="P70" s="310">
        <f t="shared" ca="1" si="47"/>
        <v>3</v>
      </c>
      <c r="Q70" s="304">
        <f t="shared" ca="1" si="48"/>
        <v>779.70999999999992</v>
      </c>
      <c r="R70" s="306">
        <f t="shared" ca="1" si="49"/>
        <v>0.39130012096950489</v>
      </c>
      <c r="S70" s="307">
        <f t="shared" ca="1" si="50"/>
        <v>8.8245348033638269</v>
      </c>
      <c r="T70" s="304">
        <f t="shared" ca="1" si="30"/>
        <v>86.568686420999143</v>
      </c>
      <c r="U70" s="311">
        <f t="shared" ca="1" si="31"/>
        <v>0</v>
      </c>
      <c r="V70" s="306">
        <f t="shared" ca="1" si="32"/>
        <v>1.2229548597663988</v>
      </c>
      <c r="W70" s="304">
        <f t="shared" ca="1" si="33"/>
        <v>12.708082930966743</v>
      </c>
      <c r="Y70" s="314" t="str">
        <f t="shared" ca="1" si="51"/>
        <v/>
      </c>
      <c r="Z70" s="315" t="str">
        <f t="shared" ca="1" si="52"/>
        <v/>
      </c>
      <c r="AA70" s="316" t="str">
        <f t="shared" ca="1" si="53"/>
        <v/>
      </c>
      <c r="AC70" s="310" t="e">
        <f t="shared" ca="1" si="54"/>
        <v>#N/A</v>
      </c>
      <c r="AD70" s="323" t="e">
        <f t="shared" ca="1" si="55"/>
        <v>#N/A</v>
      </c>
      <c r="AE70" s="324">
        <f t="shared" ca="1" si="34"/>
        <v>16.708970146583905</v>
      </c>
      <c r="AG70" s="306">
        <f t="shared" ca="1" si="56"/>
        <v>77.323377389288623</v>
      </c>
      <c r="AH70" s="304">
        <f t="shared" ca="1" si="57"/>
        <v>86.959100242764805</v>
      </c>
    </row>
    <row r="71" spans="1:34" x14ac:dyDescent="0.2">
      <c r="A71" s="347">
        <f t="shared" ca="1" si="35"/>
        <v>0.01</v>
      </c>
      <c r="B71" s="304">
        <f t="shared" ca="1" si="36"/>
        <v>0.67000000000000037</v>
      </c>
      <c r="D71" s="306">
        <f t="shared" ca="1" si="37"/>
        <v>16.322605603058889</v>
      </c>
      <c r="E71" s="307">
        <f t="shared" ca="1" si="38"/>
        <v>75.463563254023015</v>
      </c>
      <c r="F71" s="304">
        <f t="shared" ca="1" si="39"/>
        <v>77.208657757190295</v>
      </c>
      <c r="G71" s="306">
        <f t="shared" ca="1" si="40"/>
        <v>10.013569910438239</v>
      </c>
      <c r="H71" s="307">
        <f t="shared" ca="1" si="41"/>
        <v>52.215409737459801</v>
      </c>
      <c r="I71" s="304">
        <f t="shared" ca="1" si="42"/>
        <v>53.16691260927275</v>
      </c>
      <c r="J71" s="306">
        <f t="shared" ca="1" si="43"/>
        <v>3.1587925780224837</v>
      </c>
      <c r="K71" s="307">
        <f t="shared" ca="1" si="44"/>
        <v>17.227351065795801</v>
      </c>
      <c r="L71" s="304">
        <f t="shared" ca="1" si="29"/>
        <v>17.514553813761449</v>
      </c>
      <c r="M71" s="306">
        <f t="shared" ca="1" si="45"/>
        <v>1.3813225285806823</v>
      </c>
      <c r="N71" s="304">
        <f t="shared" ca="1" si="46"/>
        <v>79.143951034012133</v>
      </c>
      <c r="P71" s="310">
        <f t="shared" ca="1" si="47"/>
        <v>3</v>
      </c>
      <c r="Q71" s="304">
        <f t="shared" ca="1" si="48"/>
        <v>778.53</v>
      </c>
      <c r="R71" s="306">
        <f t="shared" ca="1" si="49"/>
        <v>0.39070793394773529</v>
      </c>
      <c r="S71" s="307">
        <f t="shared" ca="1" si="50"/>
        <v>8.8206277240243498</v>
      </c>
      <c r="T71" s="304">
        <f t="shared" ca="1" si="30"/>
        <v>86.530357972678871</v>
      </c>
      <c r="U71" s="311">
        <f t="shared" ca="1" si="31"/>
        <v>0</v>
      </c>
      <c r="V71" s="306">
        <f t="shared" ca="1" si="32"/>
        <v>1.2228914657174563</v>
      </c>
      <c r="W71" s="304">
        <f t="shared" ca="1" si="33"/>
        <v>13.08458660531533</v>
      </c>
      <c r="Y71" s="314" t="str">
        <f t="shared" ca="1" si="51"/>
        <v/>
      </c>
      <c r="Z71" s="315" t="str">
        <f t="shared" ca="1" si="52"/>
        <v/>
      </c>
      <c r="AA71" s="316" t="str">
        <f t="shared" ca="1" si="53"/>
        <v/>
      </c>
      <c r="AC71" s="310" t="e">
        <f t="shared" ca="1" si="54"/>
        <v>#N/A</v>
      </c>
      <c r="AD71" s="323" t="e">
        <f t="shared" ca="1" si="55"/>
        <v>#N/A</v>
      </c>
      <c r="AE71" s="324">
        <f t="shared" ca="1" si="34"/>
        <v>17.227351065795801</v>
      </c>
      <c r="AG71" s="306">
        <f t="shared" ca="1" si="56"/>
        <v>77.18662715547454</v>
      </c>
      <c r="AH71" s="304">
        <f t="shared" ca="1" si="57"/>
        <v>86.8217026077632</v>
      </c>
    </row>
    <row r="72" spans="1:34" x14ac:dyDescent="0.2">
      <c r="A72" s="347">
        <f t="shared" ca="1" si="35"/>
        <v>0.01</v>
      </c>
      <c r="B72" s="304">
        <f t="shared" ca="1" si="36"/>
        <v>0.68000000000000038</v>
      </c>
      <c r="D72" s="306">
        <f t="shared" ca="1" si="37"/>
        <v>16.326170456080789</v>
      </c>
      <c r="E72" s="307">
        <f t="shared" ca="1" si="38"/>
        <v>75.322244287747807</v>
      </c>
      <c r="F72" s="304">
        <f t="shared" ca="1" si="39"/>
        <v>77.071293788959849</v>
      </c>
      <c r="G72" s="306">
        <f t="shared" ca="1" si="40"/>
        <v>10.176831614999047</v>
      </c>
      <c r="H72" s="307">
        <f t="shared" ca="1" si="41"/>
        <v>52.968632180337281</v>
      </c>
      <c r="I72" s="304">
        <f t="shared" ca="1" si="42"/>
        <v>53.937407212211326</v>
      </c>
      <c r="J72" s="306">
        <f t="shared" ca="1" si="43"/>
        <v>3.2597445856496701</v>
      </c>
      <c r="K72" s="307">
        <f t="shared" ca="1" si="44"/>
        <v>17.753271275384787</v>
      </c>
      <c r="L72" s="304">
        <f t="shared" ca="1" si="29"/>
        <v>18.050057499661182</v>
      </c>
      <c r="M72" s="306">
        <f t="shared" ca="1" si="45"/>
        <v>1.3809799766319666</v>
      </c>
      <c r="N72" s="304">
        <f t="shared" ca="1" si="46"/>
        <v>79.124324253086741</v>
      </c>
      <c r="P72" s="310">
        <f t="shared" ca="1" si="47"/>
        <v>3</v>
      </c>
      <c r="Q72" s="304">
        <f t="shared" ca="1" si="48"/>
        <v>777.34999999999991</v>
      </c>
      <c r="R72" s="306">
        <f t="shared" ca="1" si="49"/>
        <v>0.39011574692596562</v>
      </c>
      <c r="S72" s="307">
        <f t="shared" ca="1" si="50"/>
        <v>8.81672656655509</v>
      </c>
      <c r="T72" s="304">
        <f t="shared" ca="1" si="30"/>
        <v>86.49208761790544</v>
      </c>
      <c r="U72" s="311">
        <f t="shared" ca="1" si="31"/>
        <v>0</v>
      </c>
      <c r="V72" s="306">
        <f t="shared" ca="1" si="32"/>
        <v>1.2228271530258539</v>
      </c>
      <c r="W72" s="304">
        <f t="shared" ca="1" si="33"/>
        <v>13.465869899450766</v>
      </c>
      <c r="Y72" s="314" t="str">
        <f t="shared" ca="1" si="51"/>
        <v/>
      </c>
      <c r="Z72" s="315" t="str">
        <f t="shared" ca="1" si="52"/>
        <v/>
      </c>
      <c r="AA72" s="316" t="str">
        <f t="shared" ca="1" si="53"/>
        <v/>
      </c>
      <c r="AC72" s="310" t="e">
        <f t="shared" ca="1" si="54"/>
        <v>#N/A</v>
      </c>
      <c r="AD72" s="323" t="e">
        <f t="shared" ca="1" si="55"/>
        <v>#N/A</v>
      </c>
      <c r="AE72" s="324">
        <f t="shared" ca="1" si="34"/>
        <v>17.753271275384787</v>
      </c>
      <c r="AG72" s="306">
        <f t="shared" ca="1" si="56"/>
        <v>77.049143838136487</v>
      </c>
      <c r="AH72" s="304">
        <f t="shared" ca="1" si="57"/>
        <v>86.683578947974766</v>
      </c>
    </row>
    <row r="73" spans="1:34" x14ac:dyDescent="0.2">
      <c r="A73" s="347">
        <f t="shared" ca="1" si="35"/>
        <v>0.01</v>
      </c>
      <c r="B73" s="304">
        <f t="shared" ca="1" si="36"/>
        <v>0.69000000000000039</v>
      </c>
      <c r="D73" s="306">
        <f t="shared" ca="1" si="37"/>
        <v>16.329134367675955</v>
      </c>
      <c r="E73" s="307">
        <f t="shared" ca="1" si="38"/>
        <v>75.180294117666151</v>
      </c>
      <c r="F73" s="304">
        <f t="shared" ca="1" si="39"/>
        <v>76.933199938754683</v>
      </c>
      <c r="G73" s="306">
        <f t="shared" ca="1" si="40"/>
        <v>10.340122958675806</v>
      </c>
      <c r="H73" s="307">
        <f t="shared" ca="1" si="41"/>
        <v>53.720435121513944</v>
      </c>
      <c r="I73" s="304">
        <f t="shared" ca="1" si="42"/>
        <v>54.706519652097441</v>
      </c>
      <c r="J73" s="306">
        <f t="shared" ca="1" si="43"/>
        <v>3.3623293585180445</v>
      </c>
      <c r="K73" s="307">
        <f t="shared" ca="1" si="44"/>
        <v>18.286716611894043</v>
      </c>
      <c r="L73" s="304">
        <f t="shared" ca="1" si="29"/>
        <v>18.593258540634395</v>
      </c>
      <c r="M73" s="306">
        <f t="shared" ca="1" si="45"/>
        <v>1.3806416373276336</v>
      </c>
      <c r="N73" s="304">
        <f t="shared" ca="1" si="46"/>
        <v>79.104938838905056</v>
      </c>
      <c r="P73" s="310">
        <f t="shared" ca="1" si="47"/>
        <v>3</v>
      </c>
      <c r="Q73" s="304">
        <f t="shared" ca="1" si="48"/>
        <v>776.17</v>
      </c>
      <c r="R73" s="306">
        <f t="shared" ca="1" si="49"/>
        <v>0.38952355990419596</v>
      </c>
      <c r="S73" s="307">
        <f t="shared" ca="1" si="50"/>
        <v>8.8128313309560475</v>
      </c>
      <c r="T73" s="304">
        <f t="shared" ca="1" si="30"/>
        <v>86.453875356678836</v>
      </c>
      <c r="U73" s="311">
        <f t="shared" ca="1" si="31"/>
        <v>0</v>
      </c>
      <c r="V73" s="306">
        <f t="shared" ca="1" si="32"/>
        <v>1.2227619235685157</v>
      </c>
      <c r="W73" s="304">
        <f t="shared" ca="1" si="33"/>
        <v>13.85189809934317</v>
      </c>
      <c r="Y73" s="314" t="str">
        <f t="shared" ca="1" si="51"/>
        <v/>
      </c>
      <c r="Z73" s="315" t="str">
        <f t="shared" ca="1" si="52"/>
        <v/>
      </c>
      <c r="AA73" s="316" t="str">
        <f t="shared" ca="1" si="53"/>
        <v/>
      </c>
      <c r="AC73" s="310" t="e">
        <f t="shared" ca="1" si="54"/>
        <v>#N/A</v>
      </c>
      <c r="AD73" s="323" t="e">
        <f t="shared" ca="1" si="55"/>
        <v>#N/A</v>
      </c>
      <c r="AE73" s="324">
        <f t="shared" ca="1" si="34"/>
        <v>18.286716611894043</v>
      </c>
      <c r="AG73" s="306">
        <f t="shared" ca="1" si="56"/>
        <v>76.910930866316846</v>
      </c>
      <c r="AH73" s="304">
        <f t="shared" ca="1" si="57"/>
        <v>86.544732499471124</v>
      </c>
    </row>
    <row r="74" spans="1:34" x14ac:dyDescent="0.2">
      <c r="A74" s="347">
        <f t="shared" ca="1" si="35"/>
        <v>0.01</v>
      </c>
      <c r="B74" s="304">
        <f t="shared" ca="1" si="36"/>
        <v>0.7000000000000004</v>
      </c>
      <c r="D74" s="306">
        <f t="shared" ca="1" si="37"/>
        <v>16.331509513070788</v>
      </c>
      <c r="E74" s="307">
        <f t="shared" ca="1" si="38"/>
        <v>75.037714165447568</v>
      </c>
      <c r="F74" s="304">
        <f t="shared" ca="1" si="39"/>
        <v>76.794379678143969</v>
      </c>
      <c r="G74" s="306">
        <f t="shared" ca="1" si="40"/>
        <v>10.503438053806514</v>
      </c>
      <c r="H74" s="307">
        <f t="shared" ca="1" si="41"/>
        <v>54.470812263168419</v>
      </c>
      <c r="I74" s="304">
        <f t="shared" ca="1" si="42"/>
        <v>55.474242667741663</v>
      </c>
      <c r="J74" s="306">
        <f t="shared" ca="1" si="43"/>
        <v>3.4665471635804561</v>
      </c>
      <c r="K74" s="307">
        <f t="shared" ca="1" si="44"/>
        <v>18.827672848817453</v>
      </c>
      <c r="L74" s="304">
        <f t="shared" ca="1" si="29"/>
        <v>19.144143076654689</v>
      </c>
      <c r="M74" s="306">
        <f t="shared" ca="1" si="45"/>
        <v>1.3803073928426368</v>
      </c>
      <c r="N74" s="304">
        <f t="shared" ca="1" si="46"/>
        <v>79.085788040589222</v>
      </c>
      <c r="P74" s="310">
        <f t="shared" ca="1" si="47"/>
        <v>3</v>
      </c>
      <c r="Q74" s="304">
        <f t="shared" ca="1" si="48"/>
        <v>774.99</v>
      </c>
      <c r="R74" s="306">
        <f t="shared" ca="1" si="49"/>
        <v>0.38893137288242635</v>
      </c>
      <c r="S74" s="307">
        <f t="shared" ca="1" si="50"/>
        <v>8.8089420172272241</v>
      </c>
      <c r="T74" s="304">
        <f t="shared" ca="1" si="30"/>
        <v>86.415721188999072</v>
      </c>
      <c r="U74" s="311">
        <f t="shared" ca="1" si="31"/>
        <v>0</v>
      </c>
      <c r="V74" s="306">
        <f t="shared" ca="1" si="32"/>
        <v>1.2226957792317599</v>
      </c>
      <c r="W74" s="304">
        <f t="shared" ca="1" si="33"/>
        <v>14.242636341665028</v>
      </c>
      <c r="Y74" s="314" t="str">
        <f t="shared" ca="1" si="51"/>
        <v/>
      </c>
      <c r="Z74" s="315" t="str">
        <f t="shared" ca="1" si="52"/>
        <v/>
      </c>
      <c r="AA74" s="316" t="str">
        <f t="shared" ca="1" si="53"/>
        <v/>
      </c>
      <c r="AC74" s="310" t="e">
        <f t="shared" ca="1" si="54"/>
        <v>#N/A</v>
      </c>
      <c r="AD74" s="323" t="e">
        <f t="shared" ca="1" si="55"/>
        <v>#N/A</v>
      </c>
      <c r="AE74" s="324">
        <f t="shared" ca="1" si="34"/>
        <v>18.827672848817453</v>
      </c>
      <c r="AG74" s="306">
        <f t="shared" ca="1" si="56"/>
        <v>76.771991687037342</v>
      </c>
      <c r="AH74" s="304">
        <f t="shared" ca="1" si="57"/>
        <v>86.4051665242132</v>
      </c>
    </row>
    <row r="75" spans="1:34" x14ac:dyDescent="0.2">
      <c r="A75" s="347">
        <f t="shared" ca="1" si="35"/>
        <v>0.01</v>
      </c>
      <c r="B75" s="304">
        <f t="shared" ca="1" si="36"/>
        <v>0.71000000000000041</v>
      </c>
      <c r="D75" s="306">
        <f t="shared" ca="1" si="37"/>
        <v>16.333307585531788</v>
      </c>
      <c r="E75" s="307">
        <f t="shared" ca="1" si="38"/>
        <v>74.894505950378559</v>
      </c>
      <c r="F75" s="304">
        <f t="shared" ca="1" si="39"/>
        <v>76.654836496041654</v>
      </c>
      <c r="G75" s="306">
        <f t="shared" ca="1" si="40"/>
        <v>10.666771129661832</v>
      </c>
      <c r="H75" s="307">
        <f t="shared" ca="1" si="41"/>
        <v>55.219757322672201</v>
      </c>
      <c r="I75" s="304">
        <f t="shared" ca="1" si="42"/>
        <v>56.240569032571116</v>
      </c>
      <c r="J75" s="306">
        <f t="shared" ca="1" si="43"/>
        <v>3.572398209497798</v>
      </c>
      <c r="K75" s="307">
        <f t="shared" ca="1" si="44"/>
        <v>19.376125696746655</v>
      </c>
      <c r="L75" s="304">
        <f t="shared" ca="1" si="29"/>
        <v>19.702697175345033</v>
      </c>
      <c r="M75" s="306">
        <f t="shared" ca="1" si="45"/>
        <v>1.3799771302350166</v>
      </c>
      <c r="N75" s="304">
        <f t="shared" ca="1" si="46"/>
        <v>79.066865387041602</v>
      </c>
      <c r="P75" s="310">
        <f t="shared" ca="1" si="47"/>
        <v>3</v>
      </c>
      <c r="Q75" s="304">
        <f t="shared" ca="1" si="48"/>
        <v>773.81</v>
      </c>
      <c r="R75" s="306">
        <f t="shared" ca="1" si="49"/>
        <v>0.38833918586065669</v>
      </c>
      <c r="S75" s="307">
        <f t="shared" ca="1" si="50"/>
        <v>8.8050586253686181</v>
      </c>
      <c r="T75" s="304">
        <f t="shared" ca="1" si="30"/>
        <v>86.377625114866149</v>
      </c>
      <c r="U75" s="311">
        <f t="shared" ca="1" si="31"/>
        <v>0</v>
      </c>
      <c r="V75" s="306">
        <f t="shared" ca="1" si="32"/>
        <v>1.2226287219112639</v>
      </c>
      <c r="W75" s="304">
        <f t="shared" ca="1" si="33"/>
        <v>14.638049616417492</v>
      </c>
      <c r="Y75" s="314" t="str">
        <f t="shared" ca="1" si="51"/>
        <v/>
      </c>
      <c r="Z75" s="315" t="str">
        <f t="shared" ca="1" si="52"/>
        <v/>
      </c>
      <c r="AA75" s="316" t="str">
        <f t="shared" ca="1" si="53"/>
        <v/>
      </c>
      <c r="AC75" s="310" t="e">
        <f t="shared" ca="1" si="54"/>
        <v>#N/A</v>
      </c>
      <c r="AD75" s="323" t="e">
        <f t="shared" ca="1" si="55"/>
        <v>#N/A</v>
      </c>
      <c r="AE75" s="324">
        <f t="shared" ca="1" si="34"/>
        <v>19.376125696746655</v>
      </c>
      <c r="AG75" s="306">
        <f t="shared" ca="1" si="56"/>
        <v>76.632329765472448</v>
      </c>
      <c r="AH75" s="304">
        <f t="shared" ca="1" si="57"/>
        <v>86.264884309789153</v>
      </c>
    </row>
    <row r="76" spans="1:34" x14ac:dyDescent="0.2">
      <c r="A76" s="347">
        <f t="shared" ca="1" si="35"/>
        <v>0.01</v>
      </c>
      <c r="B76" s="304">
        <f t="shared" ca="1" si="36"/>
        <v>0.72000000000000042</v>
      </c>
      <c r="D76" s="306">
        <f t="shared" ca="1" si="37"/>
        <v>16.334539823586336</v>
      </c>
      <c r="E76" s="307">
        <f t="shared" ca="1" si="38"/>
        <v>74.750671085155091</v>
      </c>
      <c r="F76" s="304">
        <f t="shared" ca="1" si="39"/>
        <v>76.514573898894383</v>
      </c>
      <c r="G76" s="306">
        <f t="shared" ca="1" si="40"/>
        <v>10.830116527897696</v>
      </c>
      <c r="H76" s="307">
        <f t="shared" ca="1" si="41"/>
        <v>55.967264033523755</v>
      </c>
      <c r="I76" s="304">
        <f t="shared" ca="1" si="42"/>
        <v>57.005491554814299</v>
      </c>
      <c r="J76" s="306">
        <f t="shared" ca="1" si="43"/>
        <v>3.6798826477855955</v>
      </c>
      <c r="K76" s="307">
        <f t="shared" ca="1" si="44"/>
        <v>19.932060803527634</v>
      </c>
      <c r="L76" s="304">
        <f t="shared" ca="1" si="29"/>
        <v>20.268906832313284</v>
      </c>
      <c r="M76" s="306">
        <f t="shared" ca="1" si="45"/>
        <v>1.3796507411770462</v>
      </c>
      <c r="N76" s="304">
        <f t="shared" ca="1" si="46"/>
        <v>79.048164671540647</v>
      </c>
      <c r="P76" s="310">
        <f t="shared" ca="1" si="47"/>
        <v>3</v>
      </c>
      <c r="Q76" s="304">
        <f t="shared" ca="1" si="48"/>
        <v>772.63</v>
      </c>
      <c r="R76" s="306">
        <f t="shared" ca="1" si="49"/>
        <v>0.38774699883888702</v>
      </c>
      <c r="S76" s="307">
        <f t="shared" ca="1" si="50"/>
        <v>8.8011811553802293</v>
      </c>
      <c r="T76" s="304">
        <f t="shared" ca="1" si="30"/>
        <v>86.339587134280052</v>
      </c>
      <c r="U76" s="311">
        <f t="shared" ca="1" si="31"/>
        <v>0</v>
      </c>
      <c r="V76" s="306">
        <f t="shared" ca="1" si="32"/>
        <v>1.2225607535120337</v>
      </c>
      <c r="W76" s="304">
        <f t="shared" ca="1" si="33"/>
        <v>15.038102769563642</v>
      </c>
      <c r="Y76" s="314" t="str">
        <f t="shared" ca="1" si="51"/>
        <v/>
      </c>
      <c r="Z76" s="315" t="str">
        <f t="shared" ca="1" si="52"/>
        <v/>
      </c>
      <c r="AA76" s="316" t="str">
        <f t="shared" ca="1" si="53"/>
        <v/>
      </c>
      <c r="AC76" s="310" t="e">
        <f t="shared" ca="1" si="54"/>
        <v>#N/A</v>
      </c>
      <c r="AD76" s="323" t="e">
        <f t="shared" ca="1" si="55"/>
        <v>#N/A</v>
      </c>
      <c r="AE76" s="324">
        <f t="shared" ca="1" si="34"/>
        <v>19.932060803527634</v>
      </c>
      <c r="AG76" s="306">
        <f t="shared" ca="1" si="56"/>
        <v>76.491948585091109</v>
      </c>
      <c r="AH76" s="304">
        <f t="shared" ca="1" si="57"/>
        <v>86.123889169150473</v>
      </c>
    </row>
    <row r="77" spans="1:34" x14ac:dyDescent="0.2">
      <c r="A77" s="347">
        <f t="shared" ca="1" si="35"/>
        <v>0.01</v>
      </c>
      <c r="B77" s="304">
        <f t="shared" ca="1" si="36"/>
        <v>0.73000000000000043</v>
      </c>
      <c r="D77" s="306">
        <f t="shared" ca="1" si="37"/>
        <v>16.335217036357605</v>
      </c>
      <c r="E77" s="307">
        <f t="shared" ca="1" si="38"/>
        <v>74.606211271940012</v>
      </c>
      <c r="F77" s="304">
        <f t="shared" ca="1" si="39"/>
        <v>76.373595410837225</v>
      </c>
      <c r="G77" s="306">
        <f t="shared" ca="1" si="40"/>
        <v>10.993468698261271</v>
      </c>
      <c r="H77" s="307">
        <f t="shared" ca="1" si="41"/>
        <v>56.713326146243155</v>
      </c>
      <c r="I77" s="304">
        <f t="shared" ca="1" si="42"/>
        <v>57.769003077686897</v>
      </c>
      <c r="J77" s="306">
        <f t="shared" ca="1" si="43"/>
        <v>3.7890005739163906</v>
      </c>
      <c r="K77" s="307">
        <f t="shared" ca="1" si="44"/>
        <v>20.495463754426467</v>
      </c>
      <c r="L77" s="304">
        <f t="shared" ca="1" si="29"/>
        <v>20.842757971490908</v>
      </c>
      <c r="M77" s="306">
        <f t="shared" ca="1" si="45"/>
        <v>1.3793281217047293</v>
      </c>
      <c r="N77" s="304">
        <f t="shared" ca="1" si="46"/>
        <v>79.029679937388153</v>
      </c>
      <c r="P77" s="310">
        <f t="shared" ca="1" si="47"/>
        <v>3</v>
      </c>
      <c r="Q77" s="304">
        <f t="shared" ca="1" si="48"/>
        <v>771.44999999999993</v>
      </c>
      <c r="R77" s="306">
        <f t="shared" ca="1" si="49"/>
        <v>0.38715481181711736</v>
      </c>
      <c r="S77" s="307">
        <f t="shared" ca="1" si="50"/>
        <v>8.7973096072620578</v>
      </c>
      <c r="T77" s="304">
        <f t="shared" ca="1" si="30"/>
        <v>86.301607247240796</v>
      </c>
      <c r="U77" s="311">
        <f t="shared" ca="1" si="31"/>
        <v>0</v>
      </c>
      <c r="V77" s="306">
        <f t="shared" ca="1" si="32"/>
        <v>1.2224918759483625</v>
      </c>
      <c r="W77" s="304">
        <f t="shared" ca="1" si="33"/>
        <v>15.44276050566827</v>
      </c>
      <c r="Y77" s="314" t="str">
        <f t="shared" ca="1" si="51"/>
        <v/>
      </c>
      <c r="Z77" s="315" t="str">
        <f t="shared" ca="1" si="52"/>
        <v/>
      </c>
      <c r="AA77" s="316" t="str">
        <f t="shared" ca="1" si="53"/>
        <v/>
      </c>
      <c r="AC77" s="310" t="e">
        <f t="shared" ca="1" si="54"/>
        <v>#N/A</v>
      </c>
      <c r="AD77" s="323" t="e">
        <f t="shared" ca="1" si="55"/>
        <v>#N/A</v>
      </c>
      <c r="AE77" s="324">
        <f t="shared" ca="1" si="34"/>
        <v>20.495463754426467</v>
      </c>
      <c r="AG77" s="306">
        <f t="shared" ca="1" si="56"/>
        <v>76.350851647769005</v>
      </c>
      <c r="AH77" s="304">
        <f t="shared" ca="1" si="57"/>
        <v>85.982184440346245</v>
      </c>
    </row>
    <row r="78" spans="1:34" x14ac:dyDescent="0.2">
      <c r="A78" s="347">
        <f t="shared" ca="1" si="35"/>
        <v>0.01</v>
      </c>
      <c r="B78" s="304">
        <f t="shared" ca="1" si="36"/>
        <v>0.74000000000000044</v>
      </c>
      <c r="D78" s="306">
        <f t="shared" ca="1" si="37"/>
        <v>16.335349627168579</v>
      </c>
      <c r="E78" s="307">
        <f t="shared" ca="1" si="38"/>
        <v>74.461128298664065</v>
      </c>
      <c r="F78" s="304">
        <f t="shared" ca="1" si="39"/>
        <v>76.231904573819662</v>
      </c>
      <c r="G78" s="306">
        <f t="shared" ca="1" si="40"/>
        <v>11.156822194532957</v>
      </c>
      <c r="H78" s="307">
        <f t="shared" ca="1" si="41"/>
        <v>57.457937429229794</v>
      </c>
      <c r="I78" s="304">
        <f t="shared" ca="1" si="42"/>
        <v>58.531096479578352</v>
      </c>
      <c r="J78" s="306">
        <f t="shared" ca="1" si="43"/>
        <v>3.8997520283803615</v>
      </c>
      <c r="K78" s="307">
        <f t="shared" ca="1" si="44"/>
        <v>21.066320072303832</v>
      </c>
      <c r="L78" s="304">
        <f t="shared" ca="1" si="29"/>
        <v>21.424236445474737</v>
      </c>
      <c r="M78" s="306">
        <f t="shared" ca="1" si="45"/>
        <v>1.3790091719841564</v>
      </c>
      <c r="N78" s="304">
        <f t="shared" ca="1" si="46"/>
        <v>79.01140546452244</v>
      </c>
      <c r="P78" s="310">
        <f t="shared" ca="1" si="47"/>
        <v>3</v>
      </c>
      <c r="Q78" s="304">
        <f t="shared" ca="1" si="48"/>
        <v>770.27</v>
      </c>
      <c r="R78" s="306">
        <f t="shared" ca="1" si="49"/>
        <v>0.38656262479534775</v>
      </c>
      <c r="S78" s="307">
        <f t="shared" ca="1" si="50"/>
        <v>8.7934439810141036</v>
      </c>
      <c r="T78" s="304">
        <f t="shared" ca="1" si="30"/>
        <v>86.263685453748366</v>
      </c>
      <c r="U78" s="311">
        <f t="shared" ca="1" si="31"/>
        <v>0</v>
      </c>
      <c r="V78" s="306">
        <f t="shared" ca="1" si="32"/>
        <v>1.2224220911437971</v>
      </c>
      <c r="W78" s="304">
        <f t="shared" ca="1" si="33"/>
        <v>15.851987390544137</v>
      </c>
      <c r="Y78" s="314" t="str">
        <f t="shared" ca="1" si="51"/>
        <v/>
      </c>
      <c r="Z78" s="315" t="str">
        <f t="shared" ca="1" si="52"/>
        <v/>
      </c>
      <c r="AA78" s="316" t="str">
        <f t="shared" ca="1" si="53"/>
        <v/>
      </c>
      <c r="AC78" s="310" t="e">
        <f t="shared" ca="1" si="54"/>
        <v>#N/A</v>
      </c>
      <c r="AD78" s="323" t="e">
        <f t="shared" ca="1" si="55"/>
        <v>#N/A</v>
      </c>
      <c r="AE78" s="324">
        <f t="shared" ca="1" si="34"/>
        <v>21.066320072303832</v>
      </c>
      <c r="AG78" s="306">
        <f t="shared" ca="1" si="56"/>
        <v>76.209042473874405</v>
      </c>
      <c r="AH78" s="304">
        <f t="shared" ca="1" si="57"/>
        <v>85.839773486255979</v>
      </c>
    </row>
    <row r="79" spans="1:34" x14ac:dyDescent="0.2">
      <c r="A79" s="347">
        <f t="shared" ca="1" si="35"/>
        <v>0.01</v>
      </c>
      <c r="B79" s="304">
        <f t="shared" ca="1" si="36"/>
        <v>0.75000000000000044</v>
      </c>
      <c r="D79" s="306">
        <f t="shared" ca="1" si="37"/>
        <v>16.334947615555407</v>
      </c>
      <c r="E79" s="307">
        <f t="shared" ca="1" si="38"/>
        <v>74.315424035550706</v>
      </c>
      <c r="F79" s="304">
        <f t="shared" ca="1" si="39"/>
        <v>76.08950494770383</v>
      </c>
      <c r="G79" s="306">
        <f t="shared" ca="1" si="40"/>
        <v>11.320171670688511</v>
      </c>
      <c r="H79" s="307">
        <f t="shared" ca="1" si="41"/>
        <v>58.201091669585303</v>
      </c>
      <c r="I79" s="304">
        <f t="shared" ca="1" si="42"/>
        <v>59.291764674238955</v>
      </c>
      <c r="J79" s="306">
        <f t="shared" ca="1" si="43"/>
        <v>4.0121369977064685</v>
      </c>
      <c r="K79" s="307">
        <f t="shared" ca="1" si="44"/>
        <v>21.644615217797906</v>
      </c>
      <c r="L79" s="304">
        <f t="shared" ca="1" si="29"/>
        <v>22.013328035871673</v>
      </c>
      <c r="M79" s="306">
        <f t="shared" ca="1" si="45"/>
        <v>1.3786937960933774</v>
      </c>
      <c r="N79" s="304">
        <f t="shared" ca="1" si="46"/>
        <v>78.993335757020631</v>
      </c>
      <c r="P79" s="310">
        <f t="shared" ca="1" si="47"/>
        <v>3</v>
      </c>
      <c r="Q79" s="304">
        <f t="shared" ca="1" si="48"/>
        <v>769.08999999999992</v>
      </c>
      <c r="R79" s="306">
        <f t="shared" ca="1" si="49"/>
        <v>0.38597043777357803</v>
      </c>
      <c r="S79" s="307">
        <f t="shared" ca="1" si="50"/>
        <v>8.7895842766363685</v>
      </c>
      <c r="T79" s="304">
        <f t="shared" ca="1" si="30"/>
        <v>86.225821753802776</v>
      </c>
      <c r="U79" s="311">
        <f t="shared" ca="1" si="31"/>
        <v>0</v>
      </c>
      <c r="V79" s="306">
        <f t="shared" ca="1" si="32"/>
        <v>1.222351401031097</v>
      </c>
      <c r="W79" s="304">
        <f t="shared" ca="1" si="33"/>
        <v>16.26574785390422</v>
      </c>
      <c r="Y79" s="314" t="str">
        <f t="shared" ca="1" si="51"/>
        <v/>
      </c>
      <c r="Z79" s="315" t="str">
        <f t="shared" ca="1" si="52"/>
        <v/>
      </c>
      <c r="AA79" s="316" t="str">
        <f t="shared" ca="1" si="53"/>
        <v/>
      </c>
      <c r="AC79" s="310" t="e">
        <f t="shared" ca="1" si="54"/>
        <v>#N/A</v>
      </c>
      <c r="AD79" s="323" t="e">
        <f t="shared" ca="1" si="55"/>
        <v>#N/A</v>
      </c>
      <c r="AE79" s="324">
        <f t="shared" ca="1" si="34"/>
        <v>21.644615217797906</v>
      </c>
      <c r="AG79" s="306">
        <f t="shared" ca="1" si="56"/>
        <v>76.06652460232857</v>
      </c>
      <c r="AH79" s="304">
        <f t="shared" ca="1" si="57"/>
        <v>85.69665969432036</v>
      </c>
    </row>
    <row r="80" spans="1:34" x14ac:dyDescent="0.2">
      <c r="A80" s="347">
        <f t="shared" ca="1" si="35"/>
        <v>0.01</v>
      </c>
      <c r="B80" s="304">
        <f t="shared" ca="1" si="36"/>
        <v>0.76000000000000045</v>
      </c>
      <c r="D80" s="306">
        <f t="shared" ca="1" si="37"/>
        <v>16.334020657816993</v>
      </c>
      <c r="E80" s="307">
        <f t="shared" ca="1" si="38"/>
        <v>74.169100431847667</v>
      </c>
      <c r="F80" s="304">
        <f t="shared" ca="1" si="39"/>
        <v>75.946400110337677</v>
      </c>
      <c r="G80" s="306">
        <f t="shared" ca="1" si="40"/>
        <v>11.483511877266681</v>
      </c>
      <c r="H80" s="307">
        <f t="shared" ca="1" si="41"/>
        <v>58.942782673903778</v>
      </c>
      <c r="I80" s="304">
        <f t="shared" ca="1" si="42"/>
        <v>60.051000610967144</v>
      </c>
      <c r="J80" s="306">
        <f t="shared" ca="1" si="43"/>
        <v>4.1261554154462443</v>
      </c>
      <c r="K80" s="307">
        <f t="shared" ca="1" si="44"/>
        <v>22.230334589515351</v>
      </c>
      <c r="L80" s="304">
        <f t="shared" ca="1" si="29"/>
        <v>22.610018453646141</v>
      </c>
      <c r="M80" s="306">
        <f t="shared" ca="1" si="45"/>
        <v>1.3783819018185604</v>
      </c>
      <c r="N80" s="304">
        <f t="shared" ca="1" si="46"/>
        <v>78.975465531419317</v>
      </c>
      <c r="P80" s="310">
        <f t="shared" ca="1" si="47"/>
        <v>3</v>
      </c>
      <c r="Q80" s="304">
        <f t="shared" ca="1" si="48"/>
        <v>767.91</v>
      </c>
      <c r="R80" s="306">
        <f t="shared" ca="1" si="49"/>
        <v>0.38537825075180843</v>
      </c>
      <c r="S80" s="307">
        <f t="shared" ca="1" si="50"/>
        <v>8.7857304941288508</v>
      </c>
      <c r="T80" s="304">
        <f t="shared" ca="1" si="30"/>
        <v>86.188016147404028</v>
      </c>
      <c r="U80" s="311">
        <f t="shared" ca="1" si="31"/>
        <v>0</v>
      </c>
      <c r="V80" s="306">
        <f t="shared" ca="1" si="32"/>
        <v>1.2222798075521977</v>
      </c>
      <c r="W80" s="304">
        <f t="shared" ca="1" si="33"/>
        <v>16.684006192019773</v>
      </c>
      <c r="Y80" s="314" t="str">
        <f t="shared" ca="1" si="51"/>
        <v/>
      </c>
      <c r="Z80" s="315" t="str">
        <f t="shared" ca="1" si="52"/>
        <v/>
      </c>
      <c r="AA80" s="316" t="str">
        <f t="shared" ca="1" si="53"/>
        <v/>
      </c>
      <c r="AC80" s="310" t="e">
        <f t="shared" ca="1" si="54"/>
        <v>#N/A</v>
      </c>
      <c r="AD80" s="323" t="e">
        <f t="shared" ca="1" si="55"/>
        <v>#N/A</v>
      </c>
      <c r="AE80" s="324">
        <f t="shared" ca="1" si="34"/>
        <v>22.230334589515351</v>
      </c>
      <c r="AG80" s="306">
        <f t="shared" ca="1" si="56"/>
        <v>75.92330159064349</v>
      </c>
      <c r="AH80" s="304">
        <f t="shared" ca="1" si="57"/>
        <v>85.55284647627073</v>
      </c>
    </row>
    <row r="81" spans="1:34" x14ac:dyDescent="0.2">
      <c r="A81" s="347">
        <f t="shared" ca="1" si="35"/>
        <v>0.01</v>
      </c>
      <c r="B81" s="304">
        <f t="shared" ca="1" si="36"/>
        <v>0.77000000000000046</v>
      </c>
      <c r="D81" s="306">
        <f t="shared" ca="1" si="37"/>
        <v>16.332578066216421</v>
      </c>
      <c r="E81" s="307">
        <f t="shared" ca="1" si="38"/>
        <v>74.022159512748502</v>
      </c>
      <c r="F81" s="304">
        <f t="shared" ca="1" si="39"/>
        <v>75.802593657604078</v>
      </c>
      <c r="G81" s="306">
        <f t="shared" ca="1" si="40"/>
        <v>11.646837657928845</v>
      </c>
      <c r="H81" s="307">
        <f t="shared" ca="1" si="41"/>
        <v>59.683004269031265</v>
      </c>
      <c r="I81" s="304">
        <f t="shared" ca="1" si="42"/>
        <v>60.808797274796959</v>
      </c>
      <c r="J81" s="306">
        <f t="shared" ca="1" si="43"/>
        <v>4.2418071631222221</v>
      </c>
      <c r="K81" s="307">
        <f t="shared" ca="1" si="44"/>
        <v>22.823463524230025</v>
      </c>
      <c r="L81" s="304">
        <f t="shared" ca="1" si="29"/>
        <v>23.214293339470263</v>
      </c>
      <c r="M81" s="306">
        <f t="shared" ca="1" si="45"/>
        <v>1.3780734004633297</v>
      </c>
      <c r="N81" s="304">
        <f t="shared" ca="1" si="46"/>
        <v>78.957789705790532</v>
      </c>
      <c r="P81" s="310">
        <f t="shared" ca="1" si="47"/>
        <v>3</v>
      </c>
      <c r="Q81" s="304">
        <f t="shared" ca="1" si="48"/>
        <v>766.7299999999999</v>
      </c>
      <c r="R81" s="306">
        <f t="shared" ca="1" si="49"/>
        <v>0.38478606373003871</v>
      </c>
      <c r="S81" s="307">
        <f t="shared" ca="1" si="50"/>
        <v>8.7818826334915503</v>
      </c>
      <c r="T81" s="304">
        <f t="shared" ca="1" si="30"/>
        <v>86.15026863455212</v>
      </c>
      <c r="U81" s="311">
        <f t="shared" ca="1" si="31"/>
        <v>0</v>
      </c>
      <c r="V81" s="306">
        <f t="shared" ca="1" si="32"/>
        <v>1.2222073126581661</v>
      </c>
      <c r="W81" s="304">
        <f t="shared" ca="1" si="33"/>
        <v>17.106726570383831</v>
      </c>
      <c r="Y81" s="314" t="str">
        <f t="shared" ca="1" si="51"/>
        <v/>
      </c>
      <c r="Z81" s="315" t="str">
        <f t="shared" ca="1" si="52"/>
        <v/>
      </c>
      <c r="AA81" s="316" t="str">
        <f t="shared" ca="1" si="53"/>
        <v/>
      </c>
      <c r="AC81" s="310" t="e">
        <f t="shared" ca="1" si="54"/>
        <v>#N/A</v>
      </c>
      <c r="AD81" s="323" t="e">
        <f t="shared" ca="1" si="55"/>
        <v>#N/A</v>
      </c>
      <c r="AE81" s="324">
        <f t="shared" ca="1" si="34"/>
        <v>22.823463524230025</v>
      </c>
      <c r="AG81" s="306">
        <f t="shared" ca="1" si="56"/>
        <v>75.779377014938078</v>
      </c>
      <c r="AH81" s="304">
        <f t="shared" ca="1" si="57"/>
        <v>85.408337267856723</v>
      </c>
    </row>
    <row r="82" spans="1:34" x14ac:dyDescent="0.2">
      <c r="A82" s="347">
        <f t="shared" ca="1" si="35"/>
        <v>0.01</v>
      </c>
      <c r="B82" s="304">
        <f t="shared" ca="1" si="36"/>
        <v>0.78000000000000047</v>
      </c>
      <c r="D82" s="306">
        <f t="shared" ca="1" si="37"/>
        <v>16.330628826938661</v>
      </c>
      <c r="E82" s="307">
        <f t="shared" ca="1" si="38"/>
        <v>73.874603376490143</v>
      </c>
      <c r="F82" s="304">
        <f t="shared" ca="1" si="39"/>
        <v>75.658089203448498</v>
      </c>
      <c r="G82" s="306">
        <f t="shared" ca="1" si="40"/>
        <v>11.810143946198233</v>
      </c>
      <c r="H82" s="307">
        <f t="shared" ca="1" si="41"/>
        <v>60.42175030279617</v>
      </c>
      <c r="I82" s="304">
        <f t="shared" ca="1" si="42"/>
        <v>61.565147686685293</v>
      </c>
      <c r="J82" s="306">
        <f t="shared" ca="1" si="43"/>
        <v>4.3590920711428573</v>
      </c>
      <c r="K82" s="307">
        <f t="shared" ca="1" si="44"/>
        <v>23.423987297089162</v>
      </c>
      <c r="L82" s="304">
        <f t="shared" ca="1" si="29"/>
        <v>23.826138264076597</v>
      </c>
      <c r="M82" s="306">
        <f t="shared" ca="1" si="45"/>
        <v>1.3777682066702661</v>
      </c>
      <c r="N82" s="304">
        <f t="shared" ca="1" si="46"/>
        <v>78.940303389514412</v>
      </c>
      <c r="P82" s="310">
        <f t="shared" ca="1" si="47"/>
        <v>3</v>
      </c>
      <c r="Q82" s="304">
        <f t="shared" ca="1" si="48"/>
        <v>765.55</v>
      </c>
      <c r="R82" s="306">
        <f t="shared" ca="1" si="49"/>
        <v>0.3841938767082691</v>
      </c>
      <c r="S82" s="307">
        <f t="shared" ca="1" si="50"/>
        <v>8.7780406947244671</v>
      </c>
      <c r="T82" s="304">
        <f t="shared" ca="1" si="30"/>
        <v>86.112579215247024</v>
      </c>
      <c r="U82" s="311">
        <f t="shared" ca="1" si="31"/>
        <v>0</v>
      </c>
      <c r="V82" s="306">
        <f t="shared" ca="1" si="32"/>
        <v>1.2221339183091624</v>
      </c>
      <c r="W82" s="304">
        <f t="shared" ca="1" si="33"/>
        <v>17.533873026379958</v>
      </c>
      <c r="Y82" s="314" t="str">
        <f t="shared" ca="1" si="51"/>
        <v/>
      </c>
      <c r="Z82" s="315" t="str">
        <f t="shared" ca="1" si="52"/>
        <v/>
      </c>
      <c r="AA82" s="316" t="str">
        <f t="shared" ca="1" si="53"/>
        <v/>
      </c>
      <c r="AC82" s="310" t="e">
        <f t="shared" ca="1" si="54"/>
        <v>#N/A</v>
      </c>
      <c r="AD82" s="323" t="e">
        <f t="shared" ca="1" si="55"/>
        <v>#N/A</v>
      </c>
      <c r="AE82" s="324">
        <f t="shared" ca="1" si="34"/>
        <v>23.423987297089162</v>
      </c>
      <c r="AG82" s="306">
        <f t="shared" ca="1" si="56"/>
        <v>75.634754469934677</v>
      </c>
      <c r="AH82" s="304">
        <f t="shared" ca="1" si="57"/>
        <v>85.263135528572406</v>
      </c>
    </row>
    <row r="83" spans="1:34" x14ac:dyDescent="0.2">
      <c r="A83" s="347">
        <f t="shared" ca="1" si="35"/>
        <v>0.01</v>
      </c>
      <c r="B83" s="304">
        <f t="shared" ca="1" si="36"/>
        <v>0.79000000000000048</v>
      </c>
      <c r="D83" s="306">
        <f t="shared" ca="1" si="37"/>
        <v>16.328181616900366</v>
      </c>
      <c r="E83" s="307">
        <f t="shared" ca="1" si="38"/>
        <v>73.726434191612626</v>
      </c>
      <c r="F83" s="304">
        <f t="shared" ca="1" si="39"/>
        <v>75.512890379885931</v>
      </c>
      <c r="G83" s="306">
        <f t="shared" ca="1" si="40"/>
        <v>11.973425762367237</v>
      </c>
      <c r="H83" s="307">
        <f t="shared" ca="1" si="41"/>
        <v>61.159014644712293</v>
      </c>
      <c r="I83" s="304">
        <f t="shared" ca="1" si="42"/>
        <v>62.320044903698935</v>
      </c>
      <c r="J83" s="306">
        <f t="shared" ca="1" si="43"/>
        <v>4.4780099196856851</v>
      </c>
      <c r="K83" s="307">
        <f t="shared" ca="1" si="44"/>
        <v>24.031891121826703</v>
      </c>
      <c r="L83" s="304">
        <f t="shared" ca="1" si="29"/>
        <v>24.445538728613375</v>
      </c>
      <c r="M83" s="306">
        <f t="shared" ca="1" si="45"/>
        <v>1.3774662382536469</v>
      </c>
      <c r="N83" s="304">
        <f t="shared" ca="1" si="46"/>
        <v>78.923001873695881</v>
      </c>
      <c r="P83" s="310">
        <f t="shared" ca="1" si="47"/>
        <v>3</v>
      </c>
      <c r="Q83" s="304">
        <f t="shared" ca="1" si="48"/>
        <v>764.36999999999989</v>
      </c>
      <c r="R83" s="306">
        <f t="shared" ca="1" si="49"/>
        <v>0.38360168968649944</v>
      </c>
      <c r="S83" s="307">
        <f t="shared" ca="1" si="50"/>
        <v>8.7742046778276013</v>
      </c>
      <c r="T83" s="304">
        <f t="shared" ca="1" si="30"/>
        <v>86.074947889488769</v>
      </c>
      <c r="U83" s="311">
        <f t="shared" ca="1" si="31"/>
        <v>0</v>
      </c>
      <c r="V83" s="306">
        <f t="shared" ca="1" si="32"/>
        <v>1.2220596264743975</v>
      </c>
      <c r="W83" s="304">
        <f t="shared" ca="1" si="33"/>
        <v>17.965409471955834</v>
      </c>
      <c r="Y83" s="314" t="str">
        <f t="shared" ca="1" si="51"/>
        <v/>
      </c>
      <c r="Z83" s="315" t="str">
        <f t="shared" ca="1" si="52"/>
        <v/>
      </c>
      <c r="AA83" s="316" t="str">
        <f t="shared" ca="1" si="53"/>
        <v/>
      </c>
      <c r="AC83" s="310" t="e">
        <f t="shared" ca="1" si="54"/>
        <v>#N/A</v>
      </c>
      <c r="AD83" s="323" t="e">
        <f t="shared" ca="1" si="55"/>
        <v>#N/A</v>
      </c>
      <c r="AE83" s="324">
        <f t="shared" ca="1" si="34"/>
        <v>24.031891121826703</v>
      </c>
      <c r="AG83" s="306">
        <f t="shared" ca="1" si="56"/>
        <v>75.489437568936964</v>
      </c>
      <c r="AH83" s="304">
        <f t="shared" ca="1" si="57"/>
        <v>85.117244741380759</v>
      </c>
    </row>
    <row r="84" spans="1:34" x14ac:dyDescent="0.2">
      <c r="A84" s="347">
        <f t="shared" ca="1" si="35"/>
        <v>0.01</v>
      </c>
      <c r="B84" s="304">
        <f t="shared" ca="1" si="36"/>
        <v>0.80000000000000049</v>
      </c>
      <c r="D84" s="306">
        <f t="shared" ca="1" si="37"/>
        <v>16.325244819498671</v>
      </c>
      <c r="E84" s="307">
        <f t="shared" ca="1" si="38"/>
        <v>73.577654194369359</v>
      </c>
      <c r="F84" s="304">
        <f t="shared" ca="1" si="39"/>
        <v>75.367000836989448</v>
      </c>
      <c r="G84" s="306">
        <f t="shared" ca="1" si="40"/>
        <v>12.136678210562224</v>
      </c>
      <c r="H84" s="307">
        <f t="shared" ca="1" si="41"/>
        <v>61.894791186655986</v>
      </c>
      <c r="I84" s="304">
        <f t="shared" ca="1" si="42"/>
        <v>63.073482019201087</v>
      </c>
      <c r="J84" s="306">
        <f t="shared" ca="1" si="43"/>
        <v>4.5985604395503321</v>
      </c>
      <c r="K84" s="307">
        <f t="shared" ca="1" si="44"/>
        <v>24.647160150983545</v>
      </c>
      <c r="L84" s="304">
        <f t="shared" ca="1" si="29"/>
        <v>25.072480165002194</v>
      </c>
      <c r="M84" s="306">
        <f t="shared" ca="1" si="45"/>
        <v>1.3771674160425882</v>
      </c>
      <c r="N84" s="304">
        <f t="shared" ca="1" si="46"/>
        <v>78.905880622177449</v>
      </c>
      <c r="P84" s="310">
        <f t="shared" ca="1" si="47"/>
        <v>3</v>
      </c>
      <c r="Q84" s="304">
        <f t="shared" ca="1" si="48"/>
        <v>763.18999999999994</v>
      </c>
      <c r="R84" s="306">
        <f t="shared" ca="1" si="49"/>
        <v>0.38300950266472977</v>
      </c>
      <c r="S84" s="307">
        <f t="shared" ca="1" si="50"/>
        <v>8.7703745828009545</v>
      </c>
      <c r="T84" s="304">
        <f t="shared" ca="1" si="30"/>
        <v>86.037374657277368</v>
      </c>
      <c r="U84" s="311">
        <f t="shared" ca="1" si="31"/>
        <v>0</v>
      </c>
      <c r="V84" s="306">
        <f t="shared" ca="1" si="32"/>
        <v>1.2219844391320873</v>
      </c>
      <c r="W84" s="304">
        <f t="shared" ca="1" si="33"/>
        <v>18.401299696301436</v>
      </c>
      <c r="Y84" s="314" t="str">
        <f t="shared" ca="1" si="51"/>
        <v/>
      </c>
      <c r="Z84" s="315" t="str">
        <f t="shared" ca="1" si="52"/>
        <v/>
      </c>
      <c r="AA84" s="316" t="str">
        <f t="shared" ca="1" si="53"/>
        <v/>
      </c>
      <c r="AC84" s="310" t="e">
        <f t="shared" ca="1" si="54"/>
        <v>#N/A</v>
      </c>
      <c r="AD84" s="323" t="e">
        <f t="shared" ca="1" si="55"/>
        <v>#N/A</v>
      </c>
      <c r="AE84" s="324">
        <f t="shared" ca="1" si="34"/>
        <v>24.647160150983545</v>
      </c>
      <c r="AG84" s="306">
        <f t="shared" ca="1" si="56"/>
        <v>75.343429943790994</v>
      </c>
      <c r="AH84" s="304">
        <f t="shared" ca="1" si="57"/>
        <v>84.970668412436851</v>
      </c>
    </row>
    <row r="85" spans="1:34" x14ac:dyDescent="0.2">
      <c r="A85" s="347">
        <f t="shared" ca="1" si="35"/>
        <v>0.01</v>
      </c>
      <c r="B85" s="304">
        <f t="shared" ca="1" si="36"/>
        <v>0.8100000000000005</v>
      </c>
      <c r="D85" s="306">
        <f t="shared" ca="1" si="37"/>
        <v>16.32182653937797</v>
      </c>
      <c r="E85" s="307">
        <f t="shared" ca="1" si="38"/>
        <v>73.428265686276319</v>
      </c>
      <c r="F85" s="304">
        <f t="shared" ca="1" si="39"/>
        <v>75.220424242860574</v>
      </c>
      <c r="G85" s="306">
        <f t="shared" ca="1" si="40"/>
        <v>12.299896475956004</v>
      </c>
      <c r="H85" s="307">
        <f t="shared" ca="1" si="41"/>
        <v>62.629073843518746</v>
      </c>
      <c r="I85" s="304">
        <f t="shared" ca="1" si="42"/>
        <v>63.825452163037269</v>
      </c>
      <c r="J85" s="306">
        <f t="shared" ca="1" si="43"/>
        <v>4.7207433129829228</v>
      </c>
      <c r="K85" s="307">
        <f t="shared" ca="1" si="44"/>
        <v>25.269779476134421</v>
      </c>
      <c r="L85" s="304">
        <f t="shared" ca="1" si="29"/>
        <v>25.706947936298025</v>
      </c>
      <c r="M85" s="306">
        <f t="shared" ca="1" si="45"/>
        <v>1.3768716637338143</v>
      </c>
      <c r="N85" s="304">
        <f t="shared" ca="1" si="46"/>
        <v>78.888935263103448</v>
      </c>
      <c r="P85" s="310">
        <f t="shared" ca="1" si="47"/>
        <v>3</v>
      </c>
      <c r="Q85" s="304">
        <f t="shared" ca="1" si="48"/>
        <v>762.01</v>
      </c>
      <c r="R85" s="306">
        <f t="shared" ca="1" si="49"/>
        <v>0.38241731564296016</v>
      </c>
      <c r="S85" s="307">
        <f t="shared" ca="1" si="50"/>
        <v>8.766550409644525</v>
      </c>
      <c r="T85" s="304">
        <f t="shared" ca="1" si="30"/>
        <v>85.999859518612794</v>
      </c>
      <c r="U85" s="311">
        <f t="shared" ca="1" si="31"/>
        <v>0</v>
      </c>
      <c r="V85" s="306">
        <f t="shared" ca="1" si="32"/>
        <v>1.2219083582694112</v>
      </c>
      <c r="W85" s="304">
        <f t="shared" ca="1" si="33"/>
        <v>18.841507368531506</v>
      </c>
      <c r="Y85" s="314" t="str">
        <f t="shared" ca="1" si="51"/>
        <v/>
      </c>
      <c r="Z85" s="315" t="str">
        <f t="shared" ca="1" si="52"/>
        <v/>
      </c>
      <c r="AA85" s="316" t="str">
        <f t="shared" ca="1" si="53"/>
        <v/>
      </c>
      <c r="AC85" s="310" t="e">
        <f t="shared" ca="1" si="54"/>
        <v>#N/A</v>
      </c>
      <c r="AD85" s="323" t="e">
        <f t="shared" ca="1" si="55"/>
        <v>#N/A</v>
      </c>
      <c r="AE85" s="324">
        <f t="shared" ca="1" si="34"/>
        <v>25.269779476134421</v>
      </c>
      <c r="AG85" s="306">
        <f t="shared" ca="1" si="56"/>
        <v>75.196735244830066</v>
      </c>
      <c r="AH85" s="304">
        <f t="shared" ca="1" si="57"/>
        <v>84.823410070809274</v>
      </c>
    </row>
    <row r="86" spans="1:34" x14ac:dyDescent="0.2">
      <c r="A86" s="347">
        <f t="shared" ca="1" si="35"/>
        <v>0.01</v>
      </c>
      <c r="B86" s="304">
        <f t="shared" ca="1" si="36"/>
        <v>0.82000000000000051</v>
      </c>
      <c r="D86" s="306">
        <f t="shared" ca="1" si="37"/>
        <v>16.317934616287751</v>
      </c>
      <c r="E86" s="307">
        <f t="shared" ca="1" si="38"/>
        <v>73.27827103179041</v>
      </c>
      <c r="F86" s="304">
        <f t="shared" ca="1" si="39"/>
        <v>75.073164283583893</v>
      </c>
      <c r="G86" s="306">
        <f t="shared" ca="1" si="40"/>
        <v>12.463075822118881</v>
      </c>
      <c r="H86" s="307">
        <f t="shared" ca="1" si="41"/>
        <v>63.361856553836652</v>
      </c>
      <c r="I86" s="304">
        <f t="shared" ca="1" si="42"/>
        <v>64.57594850172049</v>
      </c>
      <c r="J86" s="306">
        <f t="shared" ca="1" si="43"/>
        <v>4.8445581744732973</v>
      </c>
      <c r="K86" s="307">
        <f t="shared" ca="1" si="44"/>
        <v>25.899734128121196</v>
      </c>
      <c r="L86" s="304">
        <f t="shared" ca="1" si="29"/>
        <v>26.348927337051538</v>
      </c>
      <c r="M86" s="306">
        <f t="shared" ca="1" si="45"/>
        <v>1.3765789077533552</v>
      </c>
      <c r="N86" s="304">
        <f t="shared" ca="1" si="46"/>
        <v>78.872161580995936</v>
      </c>
      <c r="P86" s="310">
        <f t="shared" ca="1" si="47"/>
        <v>3</v>
      </c>
      <c r="Q86" s="304">
        <f t="shared" ca="1" si="48"/>
        <v>760.82999999999993</v>
      </c>
      <c r="R86" s="306">
        <f t="shared" ca="1" si="49"/>
        <v>0.3818251286211905</v>
      </c>
      <c r="S86" s="307">
        <f t="shared" ca="1" si="50"/>
        <v>8.7627321583583129</v>
      </c>
      <c r="T86" s="304">
        <f t="shared" ca="1" si="30"/>
        <v>85.962402473495047</v>
      </c>
      <c r="U86" s="311">
        <f t="shared" ca="1" si="31"/>
        <v>0</v>
      </c>
      <c r="V86" s="306">
        <f t="shared" ca="1" si="32"/>
        <v>1.2218313858824652</v>
      </c>
      <c r="W86" s="304">
        <f t="shared" ca="1" si="33"/>
        <v>19.285996040371963</v>
      </c>
      <c r="Y86" s="314" t="str">
        <f t="shared" ca="1" si="51"/>
        <v/>
      </c>
      <c r="Z86" s="315" t="str">
        <f t="shared" ca="1" si="52"/>
        <v/>
      </c>
      <c r="AA86" s="316" t="str">
        <f t="shared" ca="1" si="53"/>
        <v/>
      </c>
      <c r="AC86" s="310" t="e">
        <f t="shared" ca="1" si="54"/>
        <v>#N/A</v>
      </c>
      <c r="AD86" s="323" t="e">
        <f t="shared" ca="1" si="55"/>
        <v>#N/A</v>
      </c>
      <c r="AE86" s="324">
        <f t="shared" ca="1" si="34"/>
        <v>25.899734128121196</v>
      </c>
      <c r="AG86" s="306">
        <f t="shared" ca="1" si="56"/>
        <v>75.049357140804858</v>
      </c>
      <c r="AH86" s="304">
        <f t="shared" ca="1" si="57"/>
        <v>84.675473268200292</v>
      </c>
    </row>
    <row r="87" spans="1:34" x14ac:dyDescent="0.2">
      <c r="A87" s="347">
        <f t="shared" ca="1" si="35"/>
        <v>0.01</v>
      </c>
      <c r="B87" s="304">
        <f t="shared" ca="1" si="36"/>
        <v>0.83000000000000052</v>
      </c>
      <c r="D87" s="306">
        <f t="shared" ca="1" si="37"/>
        <v>16.313576638097341</v>
      </c>
      <c r="E87" s="307">
        <f t="shared" ca="1" si="38"/>
        <v>73.127672656107563</v>
      </c>
      <c r="F87" s="304">
        <f t="shared" ca="1" si="39"/>
        <v>74.925224663165992</v>
      </c>
      <c r="G87" s="306">
        <f t="shared" ca="1" si="40"/>
        <v>12.626211588499855</v>
      </c>
      <c r="H87" s="307">
        <f t="shared" ca="1" si="41"/>
        <v>64.093133280397723</v>
      </c>
      <c r="I87" s="304">
        <f t="shared" ca="1" si="42"/>
        <v>65.324964238615507</v>
      </c>
      <c r="J87" s="306">
        <f t="shared" ca="1" si="43"/>
        <v>4.9700046115263907</v>
      </c>
      <c r="K87" s="307">
        <f t="shared" ca="1" si="44"/>
        <v>26.537009077292367</v>
      </c>
      <c r="L87" s="304">
        <f t="shared" ca="1" si="29"/>
        <v>26.998403593673665</v>
      </c>
      <c r="M87" s="306">
        <f t="shared" ca="1" si="45"/>
        <v>1.3762890771265266</v>
      </c>
      <c r="N87" s="304">
        <f t="shared" ca="1" si="46"/>
        <v>78.85555550930502</v>
      </c>
      <c r="P87" s="310">
        <f t="shared" ca="1" si="47"/>
        <v>3</v>
      </c>
      <c r="Q87" s="304">
        <f t="shared" ca="1" si="48"/>
        <v>759.65</v>
      </c>
      <c r="R87" s="306">
        <f t="shared" ca="1" si="49"/>
        <v>0.38123294159942084</v>
      </c>
      <c r="S87" s="307">
        <f t="shared" ca="1" si="50"/>
        <v>8.758919828942318</v>
      </c>
      <c r="T87" s="304">
        <f t="shared" ca="1" si="30"/>
        <v>85.92500352192414</v>
      </c>
      <c r="U87" s="311">
        <f t="shared" ca="1" si="31"/>
        <v>0</v>
      </c>
      <c r="V87" s="306">
        <f t="shared" ca="1" si="32"/>
        <v>1.2217535239762174</v>
      </c>
      <c r="W87" s="304">
        <f t="shared" ca="1" si="33"/>
        <v>19.734729148850008</v>
      </c>
      <c r="Y87" s="314" t="str">
        <f t="shared" ca="1" si="51"/>
        <v/>
      </c>
      <c r="Z87" s="315" t="str">
        <f t="shared" ca="1" si="52"/>
        <v/>
      </c>
      <c r="AA87" s="316" t="str">
        <f t="shared" ca="1" si="53"/>
        <v/>
      </c>
      <c r="AC87" s="310" t="e">
        <f t="shared" ca="1" si="54"/>
        <v>#N/A</v>
      </c>
      <c r="AD87" s="323" t="e">
        <f t="shared" ca="1" si="55"/>
        <v>#N/A</v>
      </c>
      <c r="AE87" s="324">
        <f t="shared" ca="1" si="34"/>
        <v>26.537009077292367</v>
      </c>
      <c r="AG87" s="306">
        <f t="shared" ca="1" si="56"/>
        <v>74.901299318799744</v>
      </c>
      <c r="AH87" s="304">
        <f t="shared" ca="1" si="57"/>
        <v>84.526861578664608</v>
      </c>
    </row>
    <row r="88" spans="1:34" x14ac:dyDescent="0.2">
      <c r="A88" s="347">
        <f t="shared" ca="1" si="35"/>
        <v>0.01</v>
      </c>
      <c r="B88" s="304">
        <f t="shared" ca="1" si="36"/>
        <v>0.84000000000000052</v>
      </c>
      <c r="D88" s="306">
        <f t="shared" ca="1" si="37"/>
        <v>16.308759953028442</v>
      </c>
      <c r="E88" s="307">
        <f t="shared" ca="1" si="38"/>
        <v>72.976473043071834</v>
      </c>
      <c r="F88" s="304">
        <f t="shared" ca="1" si="39"/>
        <v>74.776609103460245</v>
      </c>
      <c r="G88" s="306">
        <f t="shared" ca="1" si="40"/>
        <v>12.789299188030139</v>
      </c>
      <c r="H88" s="307">
        <f t="shared" ca="1" si="41"/>
        <v>64.822898010828439</v>
      </c>
      <c r="I88" s="304">
        <f t="shared" ca="1" si="42"/>
        <v>66.072492614122055</v>
      </c>
      <c r="J88" s="306">
        <f t="shared" ca="1" si="43"/>
        <v>5.0970821654090406</v>
      </c>
      <c r="K88" s="307">
        <f t="shared" ca="1" si="44"/>
        <v>27.181589233748497</v>
      </c>
      <c r="L88" s="304">
        <f t="shared" ca="1" si="29"/>
        <v>27.655361864802334</v>
      </c>
      <c r="M88" s="306">
        <f t="shared" ca="1" si="45"/>
        <v>1.3760021033556022</v>
      </c>
      <c r="N88" s="304">
        <f t="shared" ca="1" si="46"/>
        <v>78.839113123400097</v>
      </c>
      <c r="P88" s="310">
        <f t="shared" ca="1" si="47"/>
        <v>3</v>
      </c>
      <c r="Q88" s="304">
        <f t="shared" ca="1" si="48"/>
        <v>758.46999999999991</v>
      </c>
      <c r="R88" s="306">
        <f t="shared" ca="1" si="49"/>
        <v>0.38064075457765117</v>
      </c>
      <c r="S88" s="307">
        <f t="shared" ca="1" si="50"/>
        <v>8.7551134213965423</v>
      </c>
      <c r="T88" s="304">
        <f t="shared" ca="1" si="30"/>
        <v>85.887662663900088</v>
      </c>
      <c r="U88" s="311">
        <f t="shared" ca="1" si="31"/>
        <v>0</v>
      </c>
      <c r="V88" s="306">
        <f t="shared" ca="1" si="32"/>
        <v>1.2216747745644609</v>
      </c>
      <c r="W88" s="304">
        <f t="shared" ca="1" si="33"/>
        <v>20.187670018987543</v>
      </c>
      <c r="Y88" s="314" t="str">
        <f t="shared" ca="1" si="51"/>
        <v/>
      </c>
      <c r="Z88" s="315" t="str">
        <f t="shared" ca="1" si="52"/>
        <v/>
      </c>
      <c r="AA88" s="316" t="str">
        <f t="shared" ca="1" si="53"/>
        <v/>
      </c>
      <c r="AC88" s="310" t="e">
        <f t="shared" ca="1" si="54"/>
        <v>#N/A</v>
      </c>
      <c r="AD88" s="323" t="e">
        <f t="shared" ca="1" si="55"/>
        <v>#N/A</v>
      </c>
      <c r="AE88" s="324">
        <f t="shared" ca="1" si="34"/>
        <v>27.181589233748497</v>
      </c>
      <c r="AG88" s="306">
        <f t="shared" ca="1" si="56"/>
        <v>74.752565484135971</v>
      </c>
      <c r="AH88" s="304">
        <f t="shared" ca="1" si="57"/>
        <v>84.377578598326494</v>
      </c>
    </row>
    <row r="89" spans="1:34" x14ac:dyDescent="0.2">
      <c r="A89" s="347">
        <f t="shared" ca="1" si="35"/>
        <v>0.01</v>
      </c>
      <c r="B89" s="304">
        <f t="shared" ca="1" si="36"/>
        <v>0.85000000000000053</v>
      </c>
      <c r="D89" s="306">
        <f t="shared" ca="1" si="37"/>
        <v>16.303491681161148</v>
      </c>
      <c r="E89" s="307">
        <f t="shared" ca="1" si="38"/>
        <v>72.824674733188232</v>
      </c>
      <c r="F89" s="304">
        <f t="shared" ca="1" si="39"/>
        <v>74.627321344078496</v>
      </c>
      <c r="G89" s="306">
        <f t="shared" ca="1" si="40"/>
        <v>12.95233410484175</v>
      </c>
      <c r="H89" s="307">
        <f t="shared" ca="1" si="41"/>
        <v>65.551144758160319</v>
      </c>
      <c r="I89" s="304">
        <f t="shared" ca="1" si="42"/>
        <v>66.818526905856999</v>
      </c>
      <c r="J89" s="306">
        <f t="shared" ca="1" si="43"/>
        <v>5.2257903318733998</v>
      </c>
      <c r="K89" s="307">
        <f t="shared" ca="1" si="44"/>
        <v>27.833459447593441</v>
      </c>
      <c r="L89" s="304">
        <f t="shared" ca="1" si="29"/>
        <v>28.319787241671328</v>
      </c>
      <c r="M89" s="306">
        <f t="shared" ca="1" si="45"/>
        <v>1.3757179203046368</v>
      </c>
      <c r="N89" s="304">
        <f t="shared" ca="1" si="46"/>
        <v>78.822830633970625</v>
      </c>
      <c r="P89" s="310">
        <f t="shared" ca="1" si="47"/>
        <v>3</v>
      </c>
      <c r="Q89" s="304">
        <f t="shared" ca="1" si="48"/>
        <v>757.29</v>
      </c>
      <c r="R89" s="306">
        <f t="shared" ca="1" si="49"/>
        <v>0.38004856755588157</v>
      </c>
      <c r="S89" s="307">
        <f t="shared" ca="1" si="50"/>
        <v>8.7513129357209838</v>
      </c>
      <c r="T89" s="304">
        <f t="shared" ca="1" si="30"/>
        <v>85.850379899422862</v>
      </c>
      <c r="U89" s="311">
        <f t="shared" ca="1" si="31"/>
        <v>0</v>
      </c>
      <c r="V89" s="306">
        <f t="shared" ca="1" si="32"/>
        <v>1.2215951396697662</v>
      </c>
      <c r="W89" s="304">
        <f t="shared" ca="1" si="33"/>
        <v>20.644781866497663</v>
      </c>
      <c r="Y89" s="314" t="str">
        <f t="shared" ca="1" si="51"/>
        <v/>
      </c>
      <c r="Z89" s="315" t="str">
        <f t="shared" ca="1" si="52"/>
        <v/>
      </c>
      <c r="AA89" s="316" t="str">
        <f t="shared" ca="1" si="53"/>
        <v/>
      </c>
      <c r="AC89" s="310" t="e">
        <f t="shared" ca="1" si="54"/>
        <v>#N/A</v>
      </c>
      <c r="AD89" s="323" t="e">
        <f t="shared" ca="1" si="55"/>
        <v>#N/A</v>
      </c>
      <c r="AE89" s="324">
        <f t="shared" ca="1" si="34"/>
        <v>27.833459447593441</v>
      </c>
      <c r="AG89" s="306">
        <f t="shared" ca="1" si="56"/>
        <v>74.603159360262964</v>
      </c>
      <c r="AH89" s="304">
        <f t="shared" ca="1" si="57"/>
        <v>84.227627945095946</v>
      </c>
    </row>
    <row r="90" spans="1:34" x14ac:dyDescent="0.2">
      <c r="A90" s="347">
        <f t="shared" ca="1" si="35"/>
        <v>0.01</v>
      </c>
      <c r="B90" s="304">
        <f t="shared" ca="1" si="36"/>
        <v>0.86000000000000054</v>
      </c>
      <c r="D90" s="306">
        <f t="shared" ca="1" si="37"/>
        <v>16.297778725264482</v>
      </c>
      <c r="E90" s="307">
        <f t="shared" ca="1" si="38"/>
        <v>72.672280321731307</v>
      </c>
      <c r="F90" s="304">
        <f t="shared" ca="1" si="39"/>
        <v>74.477365142289898</v>
      </c>
      <c r="G90" s="306">
        <f t="shared" ca="1" si="40"/>
        <v>13.115311892094395</v>
      </c>
      <c r="H90" s="307">
        <f t="shared" ca="1" si="41"/>
        <v>66.277867561377633</v>
      </c>
      <c r="I90" s="304">
        <f t="shared" ca="1" si="42"/>
        <v>67.563060428835115</v>
      </c>
      <c r="J90" s="306">
        <f t="shared" ca="1" si="43"/>
        <v>5.3561285618580809</v>
      </c>
      <c r="K90" s="307">
        <f t="shared" ca="1" si="44"/>
        <v>28.492604509191132</v>
      </c>
      <c r="L90" s="304">
        <f t="shared" ca="1" si="29"/>
        <v>28.991664748481256</v>
      </c>
      <c r="M90" s="306">
        <f t="shared" ca="1" si="45"/>
        <v>1.3754364640909418</v>
      </c>
      <c r="N90" s="304">
        <f t="shared" ca="1" si="46"/>
        <v>78.806704380808171</v>
      </c>
      <c r="P90" s="310">
        <f t="shared" ca="1" si="47"/>
        <v>3</v>
      </c>
      <c r="Q90" s="304">
        <f t="shared" ca="1" si="48"/>
        <v>756.1099999999999</v>
      </c>
      <c r="R90" s="306">
        <f t="shared" ca="1" si="49"/>
        <v>0.37945638053411185</v>
      </c>
      <c r="S90" s="307">
        <f t="shared" ca="1" si="50"/>
        <v>8.7475183719156426</v>
      </c>
      <c r="T90" s="304">
        <f t="shared" ca="1" si="30"/>
        <v>85.813155228492462</v>
      </c>
      <c r="U90" s="311">
        <f t="shared" ca="1" si="31"/>
        <v>0</v>
      </c>
      <c r="V90" s="306">
        <f t="shared" ca="1" si="32"/>
        <v>1.2215146213234338</v>
      </c>
      <c r="W90" s="304">
        <f t="shared" ca="1" si="33"/>
        <v>21.106027800483805</v>
      </c>
      <c r="Y90" s="314" t="str">
        <f t="shared" ca="1" si="51"/>
        <v/>
      </c>
      <c r="Z90" s="315" t="str">
        <f t="shared" ca="1" si="52"/>
        <v/>
      </c>
      <c r="AA90" s="316" t="str">
        <f t="shared" ca="1" si="53"/>
        <v/>
      </c>
      <c r="AC90" s="310" t="e">
        <f t="shared" ca="1" si="54"/>
        <v>#N/A</v>
      </c>
      <c r="AD90" s="323" t="e">
        <f t="shared" ca="1" si="55"/>
        <v>#N/A</v>
      </c>
      <c r="AE90" s="324">
        <f t="shared" ca="1" si="34"/>
        <v>28.492604509191132</v>
      </c>
      <c r="AG90" s="306">
        <f t="shared" ca="1" si="56"/>
        <v>74.453084688638214</v>
      </c>
      <c r="AH90" s="304">
        <f t="shared" ca="1" si="57"/>
        <v>84.077013258383218</v>
      </c>
    </row>
    <row r="91" spans="1:34" x14ac:dyDescent="0.2">
      <c r="A91" s="347">
        <f t="shared" ca="1" si="35"/>
        <v>0.01</v>
      </c>
      <c r="B91" s="304">
        <f t="shared" ca="1" si="36"/>
        <v>0.87000000000000055</v>
      </c>
      <c r="D91" s="306">
        <f t="shared" ca="1" si="37"/>
        <v>16.291627780998386</v>
      </c>
      <c r="E91" s="307">
        <f t="shared" ca="1" si="38"/>
        <v>72.519292456943731</v>
      </c>
      <c r="F91" s="304">
        <f t="shared" ca="1" si="39"/>
        <v>74.326744272908485</v>
      </c>
      <c r="G91" s="306">
        <f t="shared" ca="1" si="40"/>
        <v>13.278228169904379</v>
      </c>
      <c r="H91" s="307">
        <f t="shared" ca="1" si="41"/>
        <v>67.003060485947074</v>
      </c>
      <c r="I91" s="304">
        <f t="shared" ca="1" si="42"/>
        <v>68.306086535648674</v>
      </c>
      <c r="J91" s="306">
        <f t="shared" ca="1" si="43"/>
        <v>5.4880962621680744</v>
      </c>
      <c r="K91" s="307">
        <f t="shared" ca="1" si="44"/>
        <v>29.159009149427757</v>
      </c>
      <c r="L91" s="304">
        <f t="shared" ca="1" si="29"/>
        <v>29.67097934277254</v>
      </c>
      <c r="M91" s="306">
        <f t="shared" ca="1" si="45"/>
        <v>1.3751576729827582</v>
      </c>
      <c r="N91" s="304">
        <f t="shared" ca="1" si="46"/>
        <v>78.790730826943474</v>
      </c>
      <c r="P91" s="310">
        <f t="shared" ca="1" si="47"/>
        <v>3</v>
      </c>
      <c r="Q91" s="304">
        <f t="shared" ca="1" si="48"/>
        <v>754.93</v>
      </c>
      <c r="R91" s="306">
        <f t="shared" ca="1" si="49"/>
        <v>0.37886419351234224</v>
      </c>
      <c r="S91" s="307">
        <f t="shared" ca="1" si="50"/>
        <v>8.7437297299805188</v>
      </c>
      <c r="T91" s="304">
        <f t="shared" ca="1" si="30"/>
        <v>85.775988651108889</v>
      </c>
      <c r="U91" s="311">
        <f t="shared" ca="1" si="31"/>
        <v>0</v>
      </c>
      <c r="V91" s="306">
        <f t="shared" ca="1" si="32"/>
        <v>1.2214332215654453</v>
      </c>
      <c r="W91" s="304">
        <f t="shared" ca="1" si="33"/>
        <v>21.571370826141393</v>
      </c>
      <c r="Y91" s="314" t="str">
        <f t="shared" ca="1" si="51"/>
        <v/>
      </c>
      <c r="Z91" s="315" t="str">
        <f t="shared" ca="1" si="52"/>
        <v/>
      </c>
      <c r="AA91" s="316" t="str">
        <f t="shared" ca="1" si="53"/>
        <v/>
      </c>
      <c r="AC91" s="310" t="e">
        <f t="shared" ca="1" si="54"/>
        <v>#N/A</v>
      </c>
      <c r="AD91" s="323" t="e">
        <f t="shared" ca="1" si="55"/>
        <v>#N/A</v>
      </c>
      <c r="AE91" s="324">
        <f t="shared" ca="1" si="34"/>
        <v>29.159009149427757</v>
      </c>
      <c r="AG91" s="306">
        <f t="shared" ca="1" si="56"/>
        <v>74.302345228596465</v>
      </c>
      <c r="AH91" s="304">
        <f t="shared" ca="1" si="57"/>
        <v>83.925738198812226</v>
      </c>
    </row>
    <row r="92" spans="1:34" x14ac:dyDescent="0.2">
      <c r="A92" s="347">
        <f t="shared" ca="1" si="35"/>
        <v>0.01</v>
      </c>
      <c r="B92" s="304">
        <f t="shared" ca="1" si="36"/>
        <v>0.88000000000000056</v>
      </c>
      <c r="D92" s="306">
        <f t="shared" ca="1" si="37"/>
        <v>16.285045346530236</v>
      </c>
      <c r="E92" s="307">
        <f t="shared" ca="1" si="38"/>
        <v>72.365713838318058</v>
      </c>
      <c r="F92" s="304">
        <f t="shared" ca="1" si="39"/>
        <v>74.175462528169547</v>
      </c>
      <c r="G92" s="306">
        <f t="shared" ca="1" si="40"/>
        <v>13.44107862336968</v>
      </c>
      <c r="H92" s="307">
        <f t="shared" ca="1" si="41"/>
        <v>67.726717624330249</v>
      </c>
      <c r="I92" s="304">
        <f t="shared" ca="1" si="42"/>
        <v>69.047598616645402</v>
      </c>
      <c r="J92" s="306">
        <f t="shared" ca="1" si="43"/>
        <v>5.6216927961344449</v>
      </c>
      <c r="K92" s="307">
        <f t="shared" ca="1" si="44"/>
        <v>29.832658039979144</v>
      </c>
      <c r="L92" s="304">
        <f t="shared" ca="1" si="29"/>
        <v>30.357715915800423</v>
      </c>
      <c r="M92" s="306">
        <f t="shared" ca="1" si="45"/>
        <v>1.3748814873027015</v>
      </c>
      <c r="N92" s="304">
        <f t="shared" ca="1" si="46"/>
        <v>78.774906553114278</v>
      </c>
      <c r="P92" s="310">
        <f t="shared" ca="1" si="47"/>
        <v>3</v>
      </c>
      <c r="Q92" s="304">
        <f t="shared" ca="1" si="48"/>
        <v>753.74999999999989</v>
      </c>
      <c r="R92" s="306">
        <f t="shared" ca="1" si="49"/>
        <v>0.37827200649057252</v>
      </c>
      <c r="S92" s="307">
        <f t="shared" ca="1" si="50"/>
        <v>8.7399470099156122</v>
      </c>
      <c r="T92" s="304">
        <f t="shared" ca="1" si="30"/>
        <v>85.738880167272157</v>
      </c>
      <c r="U92" s="311">
        <f t="shared" ca="1" si="31"/>
        <v>0</v>
      </c>
      <c r="V92" s="306">
        <f t="shared" ca="1" si="32"/>
        <v>1.2213509424444136</v>
      </c>
      <c r="W92" s="304">
        <f t="shared" ca="1" si="33"/>
        <v>22.040773847461438</v>
      </c>
      <c r="Y92" s="314" t="str">
        <f t="shared" ca="1" si="51"/>
        <v/>
      </c>
      <c r="Z92" s="315" t="str">
        <f t="shared" ca="1" si="52"/>
        <v/>
      </c>
      <c r="AA92" s="316" t="str">
        <f t="shared" ca="1" si="53"/>
        <v/>
      </c>
      <c r="AC92" s="310" t="e">
        <f t="shared" ca="1" si="54"/>
        <v>#N/A</v>
      </c>
      <c r="AD92" s="323" t="e">
        <f t="shared" ca="1" si="55"/>
        <v>#N/A</v>
      </c>
      <c r="AE92" s="324">
        <f t="shared" ca="1" si="34"/>
        <v>29.832658039979144</v>
      </c>
      <c r="AG92" s="306">
        <f t="shared" ca="1" si="56"/>
        <v>74.150944757209132</v>
      </c>
      <c r="AH92" s="304">
        <f t="shared" ca="1" si="57"/>
        <v>83.773806447932671</v>
      </c>
    </row>
    <row r="93" spans="1:34" x14ac:dyDescent="0.2">
      <c r="A93" s="347">
        <f t="shared" ca="1" si="35"/>
        <v>0.01</v>
      </c>
      <c r="B93" s="304">
        <f t="shared" ca="1" si="36"/>
        <v>0.89000000000000057</v>
      </c>
      <c r="D93" s="306">
        <f t="shared" ca="1" si="37"/>
        <v>16.278037731605846</v>
      </c>
      <c r="E93" s="307">
        <f t="shared" ca="1" si="38"/>
        <v>72.211547214956738</v>
      </c>
      <c r="F93" s="304">
        <f t="shared" ca="1" si="39"/>
        <v>74.023523717596078</v>
      </c>
      <c r="G93" s="306">
        <f t="shared" ca="1" si="40"/>
        <v>13.603859000685739</v>
      </c>
      <c r="H93" s="307">
        <f t="shared" ca="1" si="41"/>
        <v>68.448833096479817</v>
      </c>
      <c r="I93" s="304">
        <f t="shared" ca="1" si="42"/>
        <v>69.787590100105106</v>
      </c>
      <c r="J93" s="306">
        <f t="shared" ca="1" si="43"/>
        <v>5.7569174842547222</v>
      </c>
      <c r="K93" s="307">
        <f t="shared" ca="1" si="44"/>
        <v>30.513535793583195</v>
      </c>
      <c r="L93" s="304">
        <f t="shared" ca="1" si="29"/>
        <v>31.051859292911924</v>
      </c>
      <c r="M93" s="306">
        <f t="shared" ca="1" si="45"/>
        <v>1.3746078493365954</v>
      </c>
      <c r="N93" s="304">
        <f t="shared" ca="1" si="46"/>
        <v>78.75922825254186</v>
      </c>
      <c r="P93" s="310">
        <f t="shared" ca="1" si="47"/>
        <v>3</v>
      </c>
      <c r="Q93" s="304">
        <f t="shared" ca="1" si="48"/>
        <v>752.56999999999994</v>
      </c>
      <c r="R93" s="306">
        <f t="shared" ca="1" si="49"/>
        <v>0.37767981946880291</v>
      </c>
      <c r="S93" s="307">
        <f t="shared" ca="1" si="50"/>
        <v>8.7361702117209248</v>
      </c>
      <c r="T93" s="304">
        <f t="shared" ca="1" si="30"/>
        <v>85.701829776982279</v>
      </c>
      <c r="U93" s="311">
        <f t="shared" ca="1" si="31"/>
        <v>0</v>
      </c>
      <c r="V93" s="306">
        <f t="shared" ca="1" si="32"/>
        <v>1.2212677860175332</v>
      </c>
      <c r="W93" s="304">
        <f t="shared" ca="1" si="33"/>
        <v>22.514199669936083</v>
      </c>
      <c r="Y93" s="314" t="str">
        <f t="shared" ca="1" si="51"/>
        <v/>
      </c>
      <c r="Z93" s="315" t="str">
        <f t="shared" ca="1" si="52"/>
        <v/>
      </c>
      <c r="AA93" s="316" t="str">
        <f t="shared" ca="1" si="53"/>
        <v/>
      </c>
      <c r="AC93" s="310" t="e">
        <f t="shared" ca="1" si="54"/>
        <v>#N/A</v>
      </c>
      <c r="AD93" s="323" t="e">
        <f t="shared" ca="1" si="55"/>
        <v>#N/A</v>
      </c>
      <c r="AE93" s="324">
        <f t="shared" ca="1" si="34"/>
        <v>30.513535793583195</v>
      </c>
      <c r="AG93" s="306">
        <f t="shared" ca="1" si="56"/>
        <v>73.998887069134341</v>
      </c>
      <c r="AH93" s="304">
        <f t="shared" ca="1" si="57"/>
        <v>83.62122170793107</v>
      </c>
    </row>
    <row r="94" spans="1:34" x14ac:dyDescent="0.2">
      <c r="A94" s="347">
        <f t="shared" ca="1" si="35"/>
        <v>0.01</v>
      </c>
      <c r="B94" s="304">
        <f t="shared" ca="1" si="36"/>
        <v>0.90000000000000058</v>
      </c>
      <c r="D94" s="306">
        <f t="shared" ca="1" si="37"/>
        <v>16.27061106611124</v>
      </c>
      <c r="E94" s="307">
        <f t="shared" ca="1" si="38"/>
        <v>72.056795384004374</v>
      </c>
      <c r="F94" s="304">
        <f t="shared" ca="1" si="39"/>
        <v>73.870931667855231</v>
      </c>
      <c r="G94" s="306">
        <f t="shared" ca="1" si="40"/>
        <v>13.766565111346852</v>
      </c>
      <c r="H94" s="307">
        <f t="shared" ca="1" si="41"/>
        <v>69.169401050319863</v>
      </c>
      <c r="I94" s="304">
        <f t="shared" ca="1" si="42"/>
        <v>70.526054452414556</v>
      </c>
      <c r="J94" s="306">
        <f t="shared" ca="1" si="43"/>
        <v>5.8937696048148851</v>
      </c>
      <c r="K94" s="307">
        <f t="shared" ca="1" si="44"/>
        <v>31.201626964317192</v>
      </c>
      <c r="L94" s="304">
        <f t="shared" ca="1" si="29"/>
        <v>31.753394233924748</v>
      </c>
      <c r="M94" s="306">
        <f t="shared" ca="1" si="45"/>
        <v>1.3743367032473319</v>
      </c>
      <c r="N94" s="304">
        <f t="shared" ca="1" si="46"/>
        <v>78.743692725995587</v>
      </c>
      <c r="P94" s="310">
        <f t="shared" ca="1" si="47"/>
        <v>3</v>
      </c>
      <c r="Q94" s="304">
        <f t="shared" ca="1" si="48"/>
        <v>751.38999999999987</v>
      </c>
      <c r="R94" s="306">
        <f t="shared" ca="1" si="49"/>
        <v>0.37708763244703325</v>
      </c>
      <c r="S94" s="307">
        <f t="shared" ca="1" si="50"/>
        <v>8.7323993353964546</v>
      </c>
      <c r="T94" s="304">
        <f t="shared" ca="1" si="30"/>
        <v>85.664837480239228</v>
      </c>
      <c r="U94" s="311">
        <f t="shared" ca="1" si="31"/>
        <v>0</v>
      </c>
      <c r="V94" s="306">
        <f t="shared" ca="1" si="32"/>
        <v>1.2211837543505293</v>
      </c>
      <c r="W94" s="304">
        <f t="shared" ca="1" si="33"/>
        <v>22.991611003265469</v>
      </c>
      <c r="Y94" s="314" t="str">
        <f t="shared" ca="1" si="51"/>
        <v/>
      </c>
      <c r="Z94" s="315" t="str">
        <f t="shared" ca="1" si="52"/>
        <v/>
      </c>
      <c r="AA94" s="316" t="str">
        <f t="shared" ca="1" si="53"/>
        <v/>
      </c>
      <c r="AC94" s="310" t="e">
        <f t="shared" ca="1" si="54"/>
        <v>#N/A</v>
      </c>
      <c r="AD94" s="323" t="e">
        <f t="shared" ca="1" si="55"/>
        <v>#N/A</v>
      </c>
      <c r="AE94" s="324">
        <f t="shared" ca="1" si="34"/>
        <v>31.201626964317192</v>
      </c>
      <c r="AG94" s="306">
        <f t="shared" ca="1" si="56"/>
        <v>73.846175976458099</v>
      </c>
      <c r="AH94" s="304">
        <f t="shared" ca="1" si="57"/>
        <v>83.467987701340334</v>
      </c>
    </row>
    <row r="95" spans="1:34" x14ac:dyDescent="0.2">
      <c r="A95" s="347">
        <f t="shared" ca="1" si="35"/>
        <v>0.01</v>
      </c>
      <c r="B95" s="304">
        <f t="shared" ca="1" si="36"/>
        <v>0.91000000000000059</v>
      </c>
      <c r="D95" s="306">
        <f t="shared" ca="1" si="37"/>
        <v>16.262771308159277</v>
      </c>
      <c r="E95" s="307">
        <f t="shared" ca="1" si="38"/>
        <v>71.901461189148506</v>
      </c>
      <c r="F95" s="304">
        <f t="shared" ca="1" si="39"/>
        <v>73.717690222606109</v>
      </c>
      <c r="G95" s="306">
        <f t="shared" ca="1" si="40"/>
        <v>13.929192824428444</v>
      </c>
      <c r="H95" s="307">
        <f t="shared" ca="1" si="41"/>
        <v>69.888415662211344</v>
      </c>
      <c r="I95" s="304">
        <f t="shared" ca="1" si="42"/>
        <v>71.262985178240584</v>
      </c>
      <c r="J95" s="306">
        <f t="shared" ca="1" si="43"/>
        <v>6.0322483944937613</v>
      </c>
      <c r="K95" s="307">
        <f t="shared" ca="1" si="44"/>
        <v>31.896916047879849</v>
      </c>
      <c r="L95" s="304">
        <f t="shared" ca="1" si="29"/>
        <v>32.462305433508071</v>
      </c>
      <c r="M95" s="306">
        <f t="shared" ca="1" si="45"/>
        <v>1.3740679949934309</v>
      </c>
      <c r="N95" s="304">
        <f t="shared" ca="1" si="46"/>
        <v>78.728296877126724</v>
      </c>
      <c r="P95" s="310">
        <f t="shared" ca="1" si="47"/>
        <v>3</v>
      </c>
      <c r="Q95" s="304">
        <f t="shared" ca="1" si="48"/>
        <v>750.20999999999992</v>
      </c>
      <c r="R95" s="306">
        <f t="shared" ca="1" si="49"/>
        <v>0.37649544542526359</v>
      </c>
      <c r="S95" s="307">
        <f t="shared" ca="1" si="50"/>
        <v>8.7286343809422018</v>
      </c>
      <c r="T95" s="304">
        <f t="shared" ca="1" si="30"/>
        <v>85.627903277043004</v>
      </c>
      <c r="U95" s="311">
        <f t="shared" ca="1" si="31"/>
        <v>0</v>
      </c>
      <c r="V95" s="306">
        <f t="shared" ca="1" si="32"/>
        <v>1.2210988495176061</v>
      </c>
      <c r="W95" s="304">
        <f t="shared" ca="1" si="33"/>
        <v>23.472970464065703</v>
      </c>
      <c r="Y95" s="314" t="str">
        <f t="shared" ca="1" si="51"/>
        <v/>
      </c>
      <c r="Z95" s="315" t="str">
        <f t="shared" ca="1" si="52"/>
        <v/>
      </c>
      <c r="AA95" s="316" t="str">
        <f t="shared" ca="1" si="53"/>
        <v/>
      </c>
      <c r="AC95" s="310" t="e">
        <f t="shared" ca="1" si="54"/>
        <v>#N/A</v>
      </c>
      <c r="AD95" s="323" t="e">
        <f t="shared" ca="1" si="55"/>
        <v>#N/A</v>
      </c>
      <c r="AE95" s="324">
        <f t="shared" ca="1" si="34"/>
        <v>31.896916047879849</v>
      </c>
      <c r="AG95" s="306">
        <f t="shared" ca="1" si="56"/>
        <v>73.6928153085275</v>
      </c>
      <c r="AH95" s="304">
        <f t="shared" ca="1" si="57"/>
        <v>83.314108170748668</v>
      </c>
    </row>
    <row r="96" spans="1:34" x14ac:dyDescent="0.2">
      <c r="A96" s="347">
        <f t="shared" ca="1" si="35"/>
        <v>0.01</v>
      </c>
      <c r="B96" s="304">
        <f t="shared" ca="1" si="36"/>
        <v>0.9200000000000006</v>
      </c>
      <c r="D96" s="306">
        <f t="shared" ca="1" si="37"/>
        <v>16.254524251732047</v>
      </c>
      <c r="E96" s="307">
        <f t="shared" ca="1" si="38"/>
        <v>71.745547519183475</v>
      </c>
      <c r="F96" s="304">
        <f t="shared" ca="1" si="39"/>
        <v>73.563803242338963</v>
      </c>
      <c r="G96" s="306">
        <f t="shared" ca="1" si="40"/>
        <v>14.091738066945764</v>
      </c>
      <c r="H96" s="307">
        <f t="shared" ca="1" si="41"/>
        <v>70.605871137403184</v>
      </c>
      <c r="I96" s="304">
        <f t="shared" ca="1" si="42"/>
        <v>71.998375820701625</v>
      </c>
      <c r="J96" s="306">
        <f t="shared" ca="1" si="43"/>
        <v>6.1723530489506322</v>
      </c>
      <c r="K96" s="307">
        <f t="shared" ca="1" si="44"/>
        <v>32.599387481877919</v>
      </c>
      <c r="L96" s="304">
        <f t="shared" ca="1" si="29"/>
        <v>33.17857752156516</v>
      </c>
      <c r="M96" s="306">
        <f t="shared" ca="1" si="45"/>
        <v>1.3738016722519928</v>
      </c>
      <c r="N96" s="304">
        <f t="shared" ca="1" si="46"/>
        <v>78.71303770805396</v>
      </c>
      <c r="P96" s="310">
        <f t="shared" ca="1" si="47"/>
        <v>3</v>
      </c>
      <c r="Q96" s="304">
        <f t="shared" ca="1" si="48"/>
        <v>749.03</v>
      </c>
      <c r="R96" s="306">
        <f t="shared" ca="1" si="49"/>
        <v>0.37590325840349398</v>
      </c>
      <c r="S96" s="307">
        <f t="shared" ca="1" si="50"/>
        <v>8.7248753483581662</v>
      </c>
      <c r="T96" s="304">
        <f t="shared" ca="1" si="30"/>
        <v>85.591027167393619</v>
      </c>
      <c r="U96" s="311">
        <f t="shared" ca="1" si="31"/>
        <v>0</v>
      </c>
      <c r="V96" s="306">
        <f t="shared" ca="1" si="32"/>
        <v>1.2210130736013967</v>
      </c>
      <c r="W96" s="304">
        <f t="shared" ca="1" si="33"/>
        <v>23.958240578577861</v>
      </c>
      <c r="Y96" s="314" t="str">
        <f t="shared" ca="1" si="51"/>
        <v/>
      </c>
      <c r="Z96" s="315" t="str">
        <f t="shared" ca="1" si="52"/>
        <v/>
      </c>
      <c r="AA96" s="316" t="str">
        <f t="shared" ca="1" si="53"/>
        <v/>
      </c>
      <c r="AC96" s="310" t="e">
        <f t="shared" ca="1" si="54"/>
        <v>#N/A</v>
      </c>
      <c r="AD96" s="323" t="e">
        <f t="shared" ca="1" si="55"/>
        <v>#N/A</v>
      </c>
      <c r="AE96" s="324">
        <f t="shared" ca="1" si="34"/>
        <v>32.599387481877919</v>
      </c>
      <c r="AG96" s="306">
        <f t="shared" ca="1" si="56"/>
        <v>73.538808911775931</v>
      </c>
      <c r="AH96" s="304">
        <f t="shared" ca="1" si="57"/>
        <v>83.159586878506914</v>
      </c>
    </row>
    <row r="97" spans="1:34" x14ac:dyDescent="0.2">
      <c r="A97" s="347">
        <f t="shared" ca="1" si="35"/>
        <v>0.01</v>
      </c>
      <c r="B97" s="304">
        <f t="shared" ca="1" si="36"/>
        <v>0.9300000000000006</v>
      </c>
      <c r="D97" s="306">
        <f t="shared" ca="1" si="37"/>
        <v>16.245875533907949</v>
      </c>
      <c r="E97" s="307">
        <f t="shared" ca="1" si="38"/>
        <v>71.589057306634103</v>
      </c>
      <c r="F97" s="304">
        <f t="shared" ca="1" si="39"/>
        <v>73.409274604206317</v>
      </c>
      <c r="G97" s="306">
        <f t="shared" ca="1" si="40"/>
        <v>14.254196822284843</v>
      </c>
      <c r="H97" s="307">
        <f t="shared" ca="1" si="41"/>
        <v>71.321761710469531</v>
      </c>
      <c r="I97" s="304">
        <f t="shared" ca="1" si="42"/>
        <v>72.732219961537211</v>
      </c>
      <c r="J97" s="306">
        <f t="shared" ca="1" si="43"/>
        <v>6.3140827233967851</v>
      </c>
      <c r="K97" s="307">
        <f t="shared" ca="1" si="44"/>
        <v>33.309025646117284</v>
      </c>
      <c r="L97" s="304">
        <f t="shared" ca="1" si="29"/>
        <v>33.902195063617881</v>
      </c>
      <c r="M97" s="306">
        <f t="shared" ca="1" si="45"/>
        <v>1.3735376843457598</v>
      </c>
      <c r="N97" s="304">
        <f t="shared" ca="1" si="46"/>
        <v>78.697912315184325</v>
      </c>
      <c r="P97" s="310">
        <f t="shared" ca="1" si="47"/>
        <v>3</v>
      </c>
      <c r="Q97" s="304">
        <f t="shared" ca="1" si="48"/>
        <v>747.84999999999991</v>
      </c>
      <c r="R97" s="306">
        <f t="shared" ca="1" si="49"/>
        <v>0.37531107138172431</v>
      </c>
      <c r="S97" s="307">
        <f t="shared" ca="1" si="50"/>
        <v>8.7211222376443498</v>
      </c>
      <c r="T97" s="304">
        <f t="shared" ca="1" si="30"/>
        <v>85.554209151291076</v>
      </c>
      <c r="U97" s="311">
        <f t="shared" ca="1" si="31"/>
        <v>0</v>
      </c>
      <c r="V97" s="306">
        <f t="shared" ca="1" si="32"/>
        <v>1.2209264286929076</v>
      </c>
      <c r="W97" s="304">
        <f t="shared" ca="1" si="33"/>
        <v>24.447383785377195</v>
      </c>
      <c r="Y97" s="314" t="str">
        <f t="shared" ca="1" si="51"/>
        <v/>
      </c>
      <c r="Z97" s="315" t="str">
        <f t="shared" ca="1" si="52"/>
        <v/>
      </c>
      <c r="AA97" s="316" t="str">
        <f t="shared" ca="1" si="53"/>
        <v/>
      </c>
      <c r="AC97" s="310" t="e">
        <f t="shared" ca="1" si="54"/>
        <v>#N/A</v>
      </c>
      <c r="AD97" s="323" t="e">
        <f t="shared" ca="1" si="55"/>
        <v>#N/A</v>
      </c>
      <c r="AE97" s="324">
        <f t="shared" ca="1" si="34"/>
        <v>33.309025646117284</v>
      </c>
      <c r="AG97" s="306">
        <f t="shared" ca="1" si="56"/>
        <v>73.384160649541229</v>
      </c>
      <c r="AH97" s="304">
        <f t="shared" ca="1" si="57"/>
        <v>83.004427606435144</v>
      </c>
    </row>
    <row r="98" spans="1:34" x14ac:dyDescent="0.2">
      <c r="A98" s="347">
        <f t="shared" ca="1" si="35"/>
        <v>0.01</v>
      </c>
      <c r="B98" s="304">
        <f t="shared" ca="1" si="36"/>
        <v>0.94000000000000061</v>
      </c>
      <c r="D98" s="306">
        <f t="shared" ca="1" si="37"/>
        <v>16.236830641700241</v>
      </c>
      <c r="E98" s="307">
        <f t="shared" ca="1" si="38"/>
        <v>71.431993526434908</v>
      </c>
      <c r="F98" s="304">
        <f t="shared" ca="1" si="39"/>
        <v>73.254108201846904</v>
      </c>
      <c r="G98" s="306">
        <f t="shared" ca="1" si="40"/>
        <v>14.416565128701846</v>
      </c>
      <c r="H98" s="307">
        <f t="shared" ca="1" si="41"/>
        <v>72.036081645733873</v>
      </c>
      <c r="I98" s="304">
        <f t="shared" ca="1" si="42"/>
        <v>73.464511221275671</v>
      </c>
      <c r="J98" s="306">
        <f t="shared" ca="1" si="43"/>
        <v>6.4574365331517187</v>
      </c>
      <c r="K98" s="307">
        <f t="shared" ca="1" si="44"/>
        <v>34.025814862898301</v>
      </c>
      <c r="L98" s="304">
        <f t="shared" ca="1" si="29"/>
        <v>34.633142561192933</v>
      </c>
      <c r="M98" s="306">
        <f t="shared" ca="1" si="45"/>
        <v>1.373275982174029</v>
      </c>
      <c r="N98" s="304">
        <f t="shared" ca="1" si="46"/>
        <v>78.682917885254739</v>
      </c>
      <c r="P98" s="310">
        <f t="shared" ca="1" si="47"/>
        <v>3</v>
      </c>
      <c r="Q98" s="304">
        <f t="shared" ca="1" si="48"/>
        <v>746.67</v>
      </c>
      <c r="R98" s="306">
        <f t="shared" ca="1" si="49"/>
        <v>0.37471888435995465</v>
      </c>
      <c r="S98" s="307">
        <f t="shared" ca="1" si="50"/>
        <v>8.7173750488007506</v>
      </c>
      <c r="T98" s="304">
        <f t="shared" ca="1" si="30"/>
        <v>85.517449228735373</v>
      </c>
      <c r="U98" s="311">
        <f t="shared" ca="1" si="31"/>
        <v>0</v>
      </c>
      <c r="V98" s="306">
        <f t="shared" ca="1" si="32"/>
        <v>1.2208389168914688</v>
      </c>
      <c r="W98" s="304">
        <f t="shared" ca="1" si="33"/>
        <v>24.940362438082762</v>
      </c>
      <c r="Y98" s="314" t="str">
        <f t="shared" ca="1" si="51"/>
        <v/>
      </c>
      <c r="Z98" s="315" t="str">
        <f t="shared" ca="1" si="52"/>
        <v/>
      </c>
      <c r="AA98" s="316" t="str">
        <f t="shared" ca="1" si="53"/>
        <v/>
      </c>
      <c r="AC98" s="310" t="e">
        <f t="shared" ca="1" si="54"/>
        <v>#N/A</v>
      </c>
      <c r="AD98" s="323" t="e">
        <f t="shared" ca="1" si="55"/>
        <v>#N/A</v>
      </c>
      <c r="AE98" s="324">
        <f t="shared" ca="1" si="34"/>
        <v>34.025814862898301</v>
      </c>
      <c r="AG98" s="306">
        <f t="shared" ca="1" si="56"/>
        <v>73.228874401876908</v>
      </c>
      <c r="AH98" s="304">
        <f t="shared" ca="1" si="57"/>
        <v>82.84863415552816</v>
      </c>
    </row>
    <row r="99" spans="1:34" x14ac:dyDescent="0.2">
      <c r="A99" s="347">
        <f t="shared" ca="1" si="35"/>
        <v>0.01</v>
      </c>
      <c r="B99" s="304">
        <f t="shared" ca="1" si="36"/>
        <v>0.95000000000000062</v>
      </c>
      <c r="D99" s="306">
        <f t="shared" ca="1" si="37"/>
        <v>16.22739491853137</v>
      </c>
      <c r="E99" s="307">
        <f t="shared" ca="1" si="38"/>
        <v>71.274359194661528</v>
      </c>
      <c r="F99" s="304">
        <f t="shared" ca="1" si="39"/>
        <v>73.098307945202194</v>
      </c>
      <c r="G99" s="306">
        <f t="shared" ca="1" si="40"/>
        <v>14.57883907788716</v>
      </c>
      <c r="H99" s="307">
        <f t="shared" ca="1" si="41"/>
        <v>72.748825237680492</v>
      </c>
      <c r="I99" s="304">
        <f t="shared" ca="1" si="42"/>
        <v>74.195243259399774</v>
      </c>
      <c r="J99" s="306">
        <f t="shared" ca="1" si="43"/>
        <v>6.6024135541846638</v>
      </c>
      <c r="K99" s="307">
        <f t="shared" ca="1" si="44"/>
        <v>34.749739397315373</v>
      </c>
      <c r="L99" s="304">
        <f t="shared" ca="1" si="29"/>
        <v>35.371404452209887</v>
      </c>
      <c r="M99" s="306">
        <f t="shared" ca="1" si="45"/>
        <v>1.3730165181471707</v>
      </c>
      <c r="N99" s="304">
        <f t="shared" ca="1" si="46"/>
        <v>78.668051691580288</v>
      </c>
      <c r="P99" s="310">
        <f t="shared" ca="1" si="47"/>
        <v>3</v>
      </c>
      <c r="Q99" s="304">
        <f t="shared" ca="1" si="48"/>
        <v>745.4899999999999</v>
      </c>
      <c r="R99" s="306">
        <f t="shared" ca="1" si="49"/>
        <v>0.37412669733818499</v>
      </c>
      <c r="S99" s="307">
        <f t="shared" ca="1" si="50"/>
        <v>8.7136337818273688</v>
      </c>
      <c r="T99" s="304">
        <f t="shared" ca="1" si="30"/>
        <v>85.480747399726496</v>
      </c>
      <c r="U99" s="311">
        <f t="shared" ca="1" si="31"/>
        <v>0</v>
      </c>
      <c r="V99" s="306">
        <f t="shared" ca="1" si="32"/>
        <v>1.2207505403046783</v>
      </c>
      <c r="W99" s="304">
        <f t="shared" ca="1" si="33"/>
        <v>25.43713880806677</v>
      </c>
      <c r="Y99" s="314" t="str">
        <f t="shared" ca="1" si="51"/>
        <v/>
      </c>
      <c r="Z99" s="315" t="str">
        <f t="shared" ca="1" si="52"/>
        <v/>
      </c>
      <c r="AA99" s="316" t="str">
        <f t="shared" ca="1" si="53"/>
        <v/>
      </c>
      <c r="AC99" s="310" t="e">
        <f t="shared" ca="1" si="54"/>
        <v>#N/A</v>
      </c>
      <c r="AD99" s="323" t="e">
        <f t="shared" ca="1" si="55"/>
        <v>#N/A</v>
      </c>
      <c r="AE99" s="324">
        <f t="shared" ca="1" si="34"/>
        <v>34.749739397315373</v>
      </c>
      <c r="AG99" s="306">
        <f t="shared" ca="1" si="56"/>
        <v>73.072954065356896</v>
      </c>
      <c r="AH99" s="304">
        <f t="shared" ca="1" si="57"/>
        <v>82.692210345659944</v>
      </c>
    </row>
    <row r="100" spans="1:34" x14ac:dyDescent="0.2">
      <c r="A100" s="347">
        <f t="shared" ca="1" si="35"/>
        <v>0.01</v>
      </c>
      <c r="B100" s="304">
        <f t="shared" ca="1" si="36"/>
        <v>0.96000000000000063</v>
      </c>
      <c r="D100" s="306">
        <f t="shared" ca="1" si="37"/>
        <v>16.217573570366302</v>
      </c>
      <c r="E100" s="307">
        <f t="shared" ca="1" si="38"/>
        <v>71.116157367311345</v>
      </c>
      <c r="F100" s="304">
        <f t="shared" ca="1" si="39"/>
        <v>72.941877760326648</v>
      </c>
      <c r="G100" s="306">
        <f t="shared" ca="1" si="40"/>
        <v>14.741014813590823</v>
      </c>
      <c r="H100" s="307">
        <f t="shared" ca="1" si="41"/>
        <v>73.459986811353602</v>
      </c>
      <c r="I100" s="304">
        <f t="shared" ca="1" si="42"/>
        <v>74.924409774510394</v>
      </c>
      <c r="J100" s="306">
        <f t="shared" ca="1" si="43"/>
        <v>6.7490128236420537</v>
      </c>
      <c r="K100" s="307">
        <f t="shared" ca="1" si="44"/>
        <v>35.480783457560541</v>
      </c>
      <c r="L100" s="304">
        <f t="shared" ca="1" si="29"/>
        <v>36.116965111370959</v>
      </c>
      <c r="M100" s="306">
        <f t="shared" ca="1" si="45"/>
        <v>1.3727592461245295</v>
      </c>
      <c r="N100" s="304">
        <f t="shared" ca="1" si="46"/>
        <v>78.653311090496146</v>
      </c>
      <c r="P100" s="310">
        <f t="shared" ca="1" si="47"/>
        <v>3</v>
      </c>
      <c r="Q100" s="304">
        <f t="shared" ca="1" si="48"/>
        <v>744.31</v>
      </c>
      <c r="R100" s="306">
        <f t="shared" ca="1" si="49"/>
        <v>0.37353451031641538</v>
      </c>
      <c r="S100" s="307">
        <f t="shared" ca="1" si="50"/>
        <v>8.7098984367242043</v>
      </c>
      <c r="T100" s="304">
        <f t="shared" ca="1" si="30"/>
        <v>85.444103664264446</v>
      </c>
      <c r="U100" s="311">
        <f t="shared" ca="1" si="31"/>
        <v>0</v>
      </c>
      <c r="V100" s="306">
        <f t="shared" ca="1" si="32"/>
        <v>1.2206613010483482</v>
      </c>
      <c r="W100" s="304">
        <f t="shared" ca="1" si="33"/>
        <v>25.93767508716352</v>
      </c>
      <c r="Y100" s="314" t="str">
        <f t="shared" ca="1" si="51"/>
        <v/>
      </c>
      <c r="Z100" s="315" t="str">
        <f t="shared" ca="1" si="52"/>
        <v/>
      </c>
      <c r="AA100" s="316" t="str">
        <f t="shared" ca="1" si="53"/>
        <v/>
      </c>
      <c r="AC100" s="310" t="e">
        <f t="shared" ca="1" si="54"/>
        <v>#N/A</v>
      </c>
      <c r="AD100" s="323" t="e">
        <f t="shared" ca="1" si="55"/>
        <v>#N/A</v>
      </c>
      <c r="AE100" s="324">
        <f t="shared" ca="1" si="34"/>
        <v>35.480783457560541</v>
      </c>
      <c r="AG100" s="306">
        <f t="shared" ca="1" si="56"/>
        <v>72.916403552874471</v>
      </c>
      <c r="AH100" s="304">
        <f t="shared" ca="1" si="57"/>
        <v>82.535160015287332</v>
      </c>
    </row>
    <row r="101" spans="1:34" x14ac:dyDescent="0.2">
      <c r="A101" s="347">
        <f t="shared" ca="1" si="35"/>
        <v>0.01</v>
      </c>
      <c r="B101" s="304">
        <f t="shared" ca="1" si="36"/>
        <v>0.97000000000000064</v>
      </c>
      <c r="D101" s="306">
        <f t="shared" ca="1" si="37"/>
        <v>16.207371671525859</v>
      </c>
      <c r="E101" s="307">
        <f t="shared" ca="1" si="38"/>
        <v>70.95739113912974</v>
      </c>
      <c r="F101" s="304">
        <f t="shared" ca="1" si="39"/>
        <v>72.784821589191424</v>
      </c>
      <c r="G101" s="306">
        <f t="shared" ca="1" si="40"/>
        <v>14.903088530306082</v>
      </c>
      <c r="H101" s="307">
        <f t="shared" ca="1" si="41"/>
        <v>74.169560722744905</v>
      </c>
      <c r="I101" s="304">
        <f t="shared" ca="1" si="42"/>
        <v>75.652004504488076</v>
      </c>
      <c r="J101" s="306">
        <f t="shared" ca="1" si="43"/>
        <v>6.897233340361538</v>
      </c>
      <c r="K101" s="307">
        <f t="shared" ca="1" si="44"/>
        <v>36.218931195231036</v>
      </c>
      <c r="L101" s="304">
        <f t="shared" ca="1" si="29"/>
        <v>36.869808850552438</v>
      </c>
      <c r="M101" s="306">
        <f t="shared" ca="1" si="45"/>
        <v>1.3725041213555014</v>
      </c>
      <c r="N101" s="304">
        <f t="shared" ca="1" si="46"/>
        <v>78.638693517981594</v>
      </c>
      <c r="P101" s="310">
        <f t="shared" ca="1" si="47"/>
        <v>3</v>
      </c>
      <c r="Q101" s="304">
        <f t="shared" ca="1" si="48"/>
        <v>743.12999999999988</v>
      </c>
      <c r="R101" s="306">
        <f t="shared" ca="1" si="49"/>
        <v>0.37294232329464566</v>
      </c>
      <c r="S101" s="307">
        <f t="shared" ca="1" si="50"/>
        <v>8.706169013491257</v>
      </c>
      <c r="T101" s="304">
        <f t="shared" ca="1" si="30"/>
        <v>85.407518022349237</v>
      </c>
      <c r="U101" s="311">
        <f t="shared" ca="1" si="31"/>
        <v>0</v>
      </c>
      <c r="V101" s="306">
        <f t="shared" ca="1" si="32"/>
        <v>1.2205712012464507</v>
      </c>
      <c r="W101" s="304">
        <f t="shared" ca="1" si="33"/>
        <v>26.441933390377599</v>
      </c>
      <c r="Y101" s="314" t="str">
        <f t="shared" ca="1" si="51"/>
        <v/>
      </c>
      <c r="Z101" s="315" t="str">
        <f t="shared" ca="1" si="52"/>
        <v/>
      </c>
      <c r="AA101" s="316" t="str">
        <f t="shared" ca="1" si="53"/>
        <v/>
      </c>
      <c r="AC101" s="310" t="e">
        <f t="shared" ca="1" si="54"/>
        <v>#N/A</v>
      </c>
      <c r="AD101" s="323" t="e">
        <f t="shared" ca="1" si="55"/>
        <v>#N/A</v>
      </c>
      <c r="AE101" s="324">
        <f t="shared" ca="1" si="34"/>
        <v>36.218931195231036</v>
      </c>
      <c r="AG101" s="306">
        <f t="shared" ca="1" si="56"/>
        <v>72.759226793435076</v>
      </c>
      <c r="AH101" s="304">
        <f t="shared" ca="1" si="57"/>
        <v>82.377487021152533</v>
      </c>
    </row>
    <row r="102" spans="1:34" x14ac:dyDescent="0.2">
      <c r="A102" s="347">
        <f t="shared" ca="1" si="35"/>
        <v>0.01</v>
      </c>
      <c r="B102" s="304">
        <f t="shared" ca="1" si="36"/>
        <v>0.98000000000000065</v>
      </c>
      <c r="D102" s="306">
        <f t="shared" ca="1" si="37"/>
        <v>16.196794170199666</v>
      </c>
      <c r="E102" s="307">
        <f t="shared" ca="1" si="38"/>
        <v>70.798063642479889</v>
      </c>
      <c r="F102" s="304">
        <f t="shared" ca="1" si="39"/>
        <v>72.62714338948247</v>
      </c>
      <c r="G102" s="306">
        <f t="shared" ca="1" si="40"/>
        <v>15.065056472008079</v>
      </c>
      <c r="H102" s="307">
        <f t="shared" ca="1" si="41"/>
        <v>74.877541359169697</v>
      </c>
      <c r="I102" s="304">
        <f t="shared" ca="1" si="42"/>
        <v>76.378021226652379</v>
      </c>
      <c r="J102" s="306">
        <f t="shared" ca="1" si="43"/>
        <v>7.047074065373109</v>
      </c>
      <c r="K102" s="307">
        <f t="shared" ca="1" si="44"/>
        <v>36.964166705640608</v>
      </c>
      <c r="L102" s="304">
        <f t="shared" ca="1" si="29"/>
        <v>37.62991991919786</v>
      </c>
      <c r="M102" s="306">
        <f t="shared" ca="1" si="45"/>
        <v>1.3722511004235896</v>
      </c>
      <c r="N102" s="304">
        <f t="shared" ca="1" si="46"/>
        <v>78.624196486454579</v>
      </c>
      <c r="P102" s="310">
        <f t="shared" ca="1" si="47"/>
        <v>3</v>
      </c>
      <c r="Q102" s="304">
        <f t="shared" ca="1" si="48"/>
        <v>741.94999999999993</v>
      </c>
      <c r="R102" s="306">
        <f t="shared" ca="1" si="49"/>
        <v>0.37235013627287605</v>
      </c>
      <c r="S102" s="307">
        <f t="shared" ca="1" si="50"/>
        <v>8.7024455121285289</v>
      </c>
      <c r="T102" s="304">
        <f t="shared" ca="1" si="30"/>
        <v>85.370990473980868</v>
      </c>
      <c r="U102" s="311">
        <f t="shared" ca="1" si="31"/>
        <v>0</v>
      </c>
      <c r="V102" s="306">
        <f t="shared" ca="1" si="32"/>
        <v>1.2204802430310624</v>
      </c>
      <c r="W102" s="304">
        <f t="shared" ca="1" si="33"/>
        <v>26.949875758590878</v>
      </c>
      <c r="Y102" s="314" t="str">
        <f t="shared" ca="1" si="51"/>
        <v/>
      </c>
      <c r="Z102" s="315" t="str">
        <f t="shared" ca="1" si="52"/>
        <v/>
      </c>
      <c r="AA102" s="316" t="str">
        <f t="shared" ca="1" si="53"/>
        <v/>
      </c>
      <c r="AC102" s="310" t="e">
        <f t="shared" ca="1" si="54"/>
        <v>#N/A</v>
      </c>
      <c r="AD102" s="323" t="e">
        <f t="shared" ca="1" si="55"/>
        <v>#N/A</v>
      </c>
      <c r="AE102" s="324">
        <f t="shared" ca="1" si="34"/>
        <v>36.964166705640608</v>
      </c>
      <c r="AG102" s="306">
        <f t="shared" ca="1" si="56"/>
        <v>72.601427731944113</v>
      </c>
      <c r="AH102" s="304">
        <f t="shared" ca="1" si="57"/>
        <v>82.219195237985048</v>
      </c>
    </row>
    <row r="103" spans="1:34" x14ac:dyDescent="0.2">
      <c r="A103" s="347">
        <f t="shared" ca="1" si="35"/>
        <v>0.01</v>
      </c>
      <c r="B103" s="304">
        <f t="shared" ca="1" si="36"/>
        <v>0.99000000000000066</v>
      </c>
      <c r="D103" s="306">
        <f t="shared" ca="1" si="37"/>
        <v>16.185845893677204</v>
      </c>
      <c r="E103" s="307">
        <f t="shared" ca="1" si="38"/>
        <v>70.638178046252946</v>
      </c>
      <c r="F103" s="304">
        <f t="shared" ca="1" si="39"/>
        <v>72.468847134392846</v>
      </c>
      <c r="G103" s="306">
        <f t="shared" ca="1" si="40"/>
        <v>15.226914930944851</v>
      </c>
      <c r="H103" s="307">
        <f t="shared" ca="1" si="41"/>
        <v>75.583923139632233</v>
      </c>
      <c r="I103" s="304">
        <f t="shared" ca="1" si="42"/>
        <v>77.102453757919179</v>
      </c>
      <c r="J103" s="306">
        <f t="shared" ca="1" si="43"/>
        <v>7.1985339223878739</v>
      </c>
      <c r="K103" s="307">
        <f t="shared" ca="1" si="44"/>
        <v>37.71647402813462</v>
      </c>
      <c r="L103" s="304">
        <f t="shared" ca="1" si="29"/>
        <v>38.397282504712777</v>
      </c>
      <c r="M103" s="306">
        <f t="shared" ca="1" si="45"/>
        <v>1.3720001411932632</v>
      </c>
      <c r="N103" s="304">
        <f t="shared" ca="1" si="46"/>
        <v>78.609817581727029</v>
      </c>
      <c r="P103" s="310">
        <f t="shared" ca="1" si="47"/>
        <v>3</v>
      </c>
      <c r="Q103" s="304">
        <f t="shared" ca="1" si="48"/>
        <v>740.77</v>
      </c>
      <c r="R103" s="306">
        <f t="shared" ca="1" si="49"/>
        <v>0.37175794925110639</v>
      </c>
      <c r="S103" s="307">
        <f t="shared" ca="1" si="50"/>
        <v>8.6987279326360181</v>
      </c>
      <c r="T103" s="304">
        <f t="shared" ca="1" si="30"/>
        <v>85.33452101915934</v>
      </c>
      <c r="U103" s="311">
        <f t="shared" ca="1" si="31"/>
        <v>0</v>
      </c>
      <c r="V103" s="306">
        <f t="shared" ca="1" si="32"/>
        <v>1.2203884285423094</v>
      </c>
      <c r="W103" s="304">
        <f t="shared" ca="1" si="33"/>
        <v>27.461464161268221</v>
      </c>
      <c r="Y103" s="314" t="str">
        <f t="shared" ca="1" si="51"/>
        <v/>
      </c>
      <c r="Z103" s="315" t="str">
        <f t="shared" ca="1" si="52"/>
        <v/>
      </c>
      <c r="AA103" s="316" t="str">
        <f t="shared" ca="1" si="53"/>
        <v/>
      </c>
      <c r="AC103" s="310" t="e">
        <f t="shared" ca="1" si="54"/>
        <v>#N/A</v>
      </c>
      <c r="AD103" s="323" t="e">
        <f t="shared" ca="1" si="55"/>
        <v>#N/A</v>
      </c>
      <c r="AE103" s="324">
        <f t="shared" ca="1" si="34"/>
        <v>37.71647402813462</v>
      </c>
      <c r="AG103" s="306">
        <f t="shared" ca="1" si="56"/>
        <v>72.443010328989601</v>
      </c>
      <c r="AH103" s="304">
        <f t="shared" ca="1" si="57"/>
        <v>82.060288558202629</v>
      </c>
    </row>
    <row r="104" spans="1:34" x14ac:dyDescent="0.2">
      <c r="A104" s="347">
        <f t="shared" ca="1" si="35"/>
        <v>0.01</v>
      </c>
      <c r="B104" s="304">
        <f t="shared" ca="1" si="36"/>
        <v>1.0000000000000007</v>
      </c>
      <c r="D104" s="306">
        <f t="shared" ca="1" si="37"/>
        <v>16.174531553313674</v>
      </c>
      <c r="E104" s="307">
        <f t="shared" ca="1" si="38"/>
        <v>70.477737554816457</v>
      </c>
      <c r="F104" s="304">
        <f t="shared" ca="1" si="39"/>
        <v>72.309936812409987</v>
      </c>
      <c r="G104" s="306">
        <f t="shared" ca="1" si="40"/>
        <v>15.388660246477988</v>
      </c>
      <c r="H104" s="307">
        <f t="shared" ca="1" si="41"/>
        <v>76.288700515180395</v>
      </c>
      <c r="I104" s="304">
        <f t="shared" ca="1" si="42"/>
        <v>77.825295954955521</v>
      </c>
      <c r="J104" s="306">
        <f t="shared" ca="1" si="43"/>
        <v>7.3516117982749885</v>
      </c>
      <c r="K104" s="307">
        <f t="shared" ca="1" si="44"/>
        <v>38.475837146408686</v>
      </c>
      <c r="L104" s="304">
        <f t="shared" ca="1" si="29"/>
        <v>39.171880732861148</v>
      </c>
      <c r="M104" s="306">
        <f t="shared" ca="1" si="45"/>
        <v>1.3717512027594485</v>
      </c>
      <c r="N104" s="304">
        <f t="shared" ca="1" si="46"/>
        <v>78.595554460110847</v>
      </c>
      <c r="P104" s="310">
        <f t="shared" ca="1" si="47"/>
        <v>3</v>
      </c>
      <c r="Q104" s="304">
        <f t="shared" ca="1" si="48"/>
        <v>739.58999999999992</v>
      </c>
      <c r="R104" s="306">
        <f t="shared" ca="1" si="49"/>
        <v>0.37116576222933673</v>
      </c>
      <c r="S104" s="307">
        <f t="shared" ca="1" si="50"/>
        <v>8.6950162750137245</v>
      </c>
      <c r="T104" s="304">
        <f t="shared" ca="1" si="30"/>
        <v>85.298109657884638</v>
      </c>
      <c r="U104" s="311">
        <f t="shared" ca="1" si="31"/>
        <v>0</v>
      </c>
      <c r="V104" s="306">
        <f t="shared" ca="1" si="32"/>
        <v>1.22029575992831</v>
      </c>
      <c r="W104" s="304">
        <f t="shared" ca="1" si="33"/>
        <v>27.976660499161373</v>
      </c>
      <c r="Y104" s="314" t="str">
        <f t="shared" ca="1" si="51"/>
        <v/>
      </c>
      <c r="Z104" s="315" t="str">
        <f t="shared" ca="1" si="52"/>
        <v/>
      </c>
      <c r="AA104" s="316" t="str">
        <f t="shared" ca="1" si="53"/>
        <v/>
      </c>
      <c r="AC104" s="310">
        <f t="shared" ca="1" si="54"/>
        <v>1.0000000000000007</v>
      </c>
      <c r="AD104" s="323">
        <f t="shared" ca="1" si="55"/>
        <v>7.3516117982749885</v>
      </c>
      <c r="AE104" s="324">
        <f t="shared" ca="1" si="34"/>
        <v>38.475837146408686</v>
      </c>
      <c r="AG104" s="306">
        <f t="shared" ca="1" si="56"/>
        <v>72.283978560619829</v>
      </c>
      <c r="AH104" s="304">
        <f t="shared" ca="1" si="57"/>
        <v>81.90077089161143</v>
      </c>
    </row>
    <row r="105" spans="1:34" x14ac:dyDescent="0.2">
      <c r="A105" s="347">
        <f t="shared" ca="1" si="35"/>
        <v>0.01</v>
      </c>
      <c r="B105" s="304">
        <f t="shared" ca="1" si="36"/>
        <v>1.0100000000000007</v>
      </c>
      <c r="D105" s="306">
        <f t="shared" ca="1" si="37"/>
        <v>16.158076142956659</v>
      </c>
      <c r="E105" s="307">
        <f t="shared" ca="1" si="38"/>
        <v>70.293050689784778</v>
      </c>
      <c r="F105" s="304">
        <f t="shared" ca="1" si="39"/>
        <v>72.126253194785022</v>
      </c>
      <c r="G105" s="306">
        <f t="shared" ca="1" si="40"/>
        <v>15.550241007907555</v>
      </c>
      <c r="H105" s="307">
        <f t="shared" ca="1" si="41"/>
        <v>76.991631022078238</v>
      </c>
      <c r="I105" s="304">
        <f t="shared" ca="1" si="42"/>
        <v>78.54629999461369</v>
      </c>
      <c r="J105" s="306">
        <f t="shared" ca="1" si="43"/>
        <v>7.5063063045469161</v>
      </c>
      <c r="K105" s="307">
        <f t="shared" ca="1" si="44"/>
        <v>39.242238804094981</v>
      </c>
      <c r="L105" s="304">
        <f t="shared" ca="1" si="29"/>
        <v>39.953697459625673</v>
      </c>
      <c r="M105" s="306">
        <f t="shared" ca="1" si="45"/>
        <v>1.371504244639508</v>
      </c>
      <c r="N105" s="304">
        <f t="shared" ca="1" si="46"/>
        <v>78.581404802121767</v>
      </c>
      <c r="P105" s="310">
        <f t="shared" ca="1" si="47"/>
        <v>4</v>
      </c>
      <c r="Q105" s="304">
        <f t="shared" ca="1" si="48"/>
        <v>738.19999999999982</v>
      </c>
      <c r="R105" s="306">
        <f t="shared" ca="1" si="49"/>
        <v>0.37046818599182835</v>
      </c>
      <c r="S105" s="307">
        <f t="shared" ca="1" si="50"/>
        <v>8.6913115931538059</v>
      </c>
      <c r="T105" s="304">
        <f t="shared" ca="1" si="30"/>
        <v>85.261766728838836</v>
      </c>
      <c r="U105" s="311">
        <f t="shared" ca="1" si="31"/>
        <v>0</v>
      </c>
      <c r="V105" s="306">
        <f t="shared" ca="1" si="32"/>
        <v>1.2202022394896821</v>
      </c>
      <c r="W105" s="304">
        <f t="shared" ca="1" si="33"/>
        <v>28.495251226576006</v>
      </c>
      <c r="Y105" s="314" t="str">
        <f t="shared" ca="1" si="51"/>
        <v/>
      </c>
      <c r="Z105" s="315" t="str">
        <f t="shared" ca="1" si="52"/>
        <v/>
      </c>
      <c r="AA105" s="316" t="str">
        <f t="shared" ca="1" si="53"/>
        <v/>
      </c>
      <c r="AC105" s="310" t="e">
        <f t="shared" ca="1" si="54"/>
        <v>#N/A</v>
      </c>
      <c r="AD105" s="323" t="e">
        <f t="shared" ca="1" si="55"/>
        <v>#N/A</v>
      </c>
      <c r="AE105" s="324">
        <f t="shared" ca="1" si="34"/>
        <v>39.242238804094981</v>
      </c>
      <c r="AG105" s="306">
        <f t="shared" ca="1" si="56"/>
        <v>72.100164445500866</v>
      </c>
      <c r="AH105" s="304">
        <f t="shared" ca="1" si="57"/>
        <v>81.716474192489571</v>
      </c>
    </row>
    <row r="106" spans="1:34" x14ac:dyDescent="0.2">
      <c r="A106" s="347">
        <f t="shared" ca="1" si="35"/>
        <v>0.01</v>
      </c>
      <c r="B106" s="304">
        <f t="shared" ca="1" si="36"/>
        <v>1.0200000000000007</v>
      </c>
      <c r="D106" s="306">
        <f t="shared" ca="1" si="37"/>
        <v>16.136462602594609</v>
      </c>
      <c r="E106" s="307">
        <f t="shared" ca="1" si="38"/>
        <v>70.084104153675895</v>
      </c>
      <c r="F106" s="304">
        <f t="shared" ca="1" si="39"/>
        <v>71.917780001528314</v>
      </c>
      <c r="G106" s="306">
        <f t="shared" ca="1" si="40"/>
        <v>15.711605633933502</v>
      </c>
      <c r="H106" s="307">
        <f t="shared" ca="1" si="41"/>
        <v>77.692472063615</v>
      </c>
      <c r="I106" s="304">
        <f t="shared" ca="1" si="42"/>
        <v>79.265217888755259</v>
      </c>
      <c r="J106" s="306">
        <f t="shared" ca="1" si="43"/>
        <v>7.6626155377561211</v>
      </c>
      <c r="K106" s="307">
        <f t="shared" ca="1" si="44"/>
        <v>40.015659319523451</v>
      </c>
      <c r="L106" s="304">
        <f t="shared" ca="1" si="29"/>
        <v>40.742713062038781</v>
      </c>
      <c r="M106" s="306">
        <f t="shared" ca="1" si="45"/>
        <v>1.3712592267772554</v>
      </c>
      <c r="N106" s="304">
        <f t="shared" ca="1" si="46"/>
        <v>78.567366312709382</v>
      </c>
      <c r="P106" s="310">
        <f t="shared" ca="1" si="47"/>
        <v>4</v>
      </c>
      <c r="Q106" s="304">
        <f t="shared" ca="1" si="48"/>
        <v>736.59999999999991</v>
      </c>
      <c r="R106" s="306">
        <f t="shared" ca="1" si="49"/>
        <v>0.36966522053858142</v>
      </c>
      <c r="S106" s="307">
        <f t="shared" ca="1" si="50"/>
        <v>8.6876149409484196</v>
      </c>
      <c r="T106" s="304">
        <f t="shared" ca="1" si="30"/>
        <v>85.225502570703995</v>
      </c>
      <c r="U106" s="311">
        <f t="shared" ca="1" si="31"/>
        <v>0</v>
      </c>
      <c r="V106" s="306">
        <f t="shared" ca="1" si="32"/>
        <v>1.2201078698240817</v>
      </c>
      <c r="W106" s="304">
        <f t="shared" ca="1" si="33"/>
        <v>29.017016222025148</v>
      </c>
      <c r="Y106" s="314" t="str">
        <f t="shared" ca="1" si="51"/>
        <v/>
      </c>
      <c r="Z106" s="315" t="str">
        <f t="shared" ca="1" si="52"/>
        <v/>
      </c>
      <c r="AA106" s="316" t="str">
        <f t="shared" ca="1" si="53"/>
        <v/>
      </c>
      <c r="AC106" s="310" t="e">
        <f t="shared" ca="1" si="54"/>
        <v>#N/A</v>
      </c>
      <c r="AD106" s="323" t="e">
        <f t="shared" ca="1" si="55"/>
        <v>#N/A</v>
      </c>
      <c r="AE106" s="324">
        <f t="shared" ca="1" si="34"/>
        <v>40.015659319523451</v>
      </c>
      <c r="AG106" s="306">
        <f t="shared" ca="1" si="56"/>
        <v>71.891551484734208</v>
      </c>
      <c r="AH106" s="304">
        <f t="shared" ca="1" si="57"/>
        <v>81.507381897858465</v>
      </c>
    </row>
    <row r="107" spans="1:34" x14ac:dyDescent="0.2">
      <c r="A107" s="347">
        <f t="shared" ca="1" si="35"/>
        <v>0.01</v>
      </c>
      <c r="B107" s="304">
        <f t="shared" ca="1" si="36"/>
        <v>1.0300000000000007</v>
      </c>
      <c r="D107" s="306">
        <f t="shared" ca="1" si="37"/>
        <v>16.114469597676653</v>
      </c>
      <c r="E107" s="307">
        <f t="shared" ca="1" si="38"/>
        <v>69.874598010370704</v>
      </c>
      <c r="F107" s="304">
        <f t="shared" ca="1" si="39"/>
        <v>71.708685509674112</v>
      </c>
      <c r="G107" s="306">
        <f t="shared" ca="1" si="40"/>
        <v>15.872750329910268</v>
      </c>
      <c r="H107" s="307">
        <f t="shared" ca="1" si="41"/>
        <v>78.391218043718709</v>
      </c>
      <c r="I107" s="304">
        <f t="shared" ca="1" si="42"/>
        <v>79.982043418591886</v>
      </c>
      <c r="J107" s="306">
        <f t="shared" ca="1" si="43"/>
        <v>7.8205373175753401</v>
      </c>
      <c r="K107" s="307">
        <f t="shared" ca="1" si="44"/>
        <v>40.796077770060123</v>
      </c>
      <c r="L107" s="304">
        <f t="shared" ca="1" si="29"/>
        <v>41.538906646135771</v>
      </c>
      <c r="M107" s="306">
        <f t="shared" ca="1" si="45"/>
        <v>1.371016110281063</v>
      </c>
      <c r="N107" s="304">
        <f t="shared" ca="1" si="46"/>
        <v>78.553436763547538</v>
      </c>
      <c r="P107" s="310">
        <f t="shared" ca="1" si="47"/>
        <v>4</v>
      </c>
      <c r="Q107" s="304">
        <f t="shared" ca="1" si="48"/>
        <v>734.99999999999989</v>
      </c>
      <c r="R107" s="306">
        <f t="shared" ca="1" si="49"/>
        <v>0.36886225508533443</v>
      </c>
      <c r="S107" s="307">
        <f t="shared" ca="1" si="50"/>
        <v>8.6839263183975657</v>
      </c>
      <c r="T107" s="304">
        <f t="shared" ca="1" si="30"/>
        <v>85.189317183480128</v>
      </c>
      <c r="U107" s="311">
        <f t="shared" ca="1" si="31"/>
        <v>0</v>
      </c>
      <c r="V107" s="306">
        <f t="shared" ca="1" si="32"/>
        <v>1.2200126536815814</v>
      </c>
      <c r="W107" s="304">
        <f t="shared" ca="1" si="33"/>
        <v>29.541907548840744</v>
      </c>
      <c r="Y107" s="314" t="str">
        <f t="shared" ca="1" si="51"/>
        <v/>
      </c>
      <c r="Z107" s="315" t="str">
        <f t="shared" ca="1" si="52"/>
        <v/>
      </c>
      <c r="AA107" s="316" t="str">
        <f t="shared" ca="1" si="53"/>
        <v/>
      </c>
      <c r="AC107" s="310" t="e">
        <f t="shared" ca="1" si="54"/>
        <v>#N/A</v>
      </c>
      <c r="AD107" s="323" t="e">
        <f t="shared" ca="1" si="55"/>
        <v>#N/A</v>
      </c>
      <c r="AE107" s="324">
        <f t="shared" ca="1" si="34"/>
        <v>40.796077770060123</v>
      </c>
      <c r="AG107" s="306">
        <f t="shared" ca="1" si="56"/>
        <v>71.682316614205746</v>
      </c>
      <c r="AH107" s="304">
        <f t="shared" ca="1" si="57"/>
        <v>81.297670879852518</v>
      </c>
    </row>
    <row r="108" spans="1:34" x14ac:dyDescent="0.2">
      <c r="A108" s="347">
        <f t="shared" ca="1" si="35"/>
        <v>0.01</v>
      </c>
      <c r="B108" s="304">
        <f t="shared" ca="1" si="36"/>
        <v>1.0400000000000007</v>
      </c>
      <c r="D108" s="306">
        <f t="shared" ca="1" si="37"/>
        <v>16.092102054034257</v>
      </c>
      <c r="E108" s="307">
        <f t="shared" ca="1" si="38"/>
        <v>69.664536843338851</v>
      </c>
      <c r="F108" s="304">
        <f t="shared" ca="1" si="39"/>
        <v>71.498975112335486</v>
      </c>
      <c r="G108" s="306">
        <f t="shared" ca="1" si="40"/>
        <v>16.033671350450611</v>
      </c>
      <c r="H108" s="307">
        <f t="shared" ca="1" si="41"/>
        <v>79.087863412152103</v>
      </c>
      <c r="I108" s="304">
        <f t="shared" ca="1" si="42"/>
        <v>80.69677041910343</v>
      </c>
      <c r="J108" s="306">
        <f t="shared" ca="1" si="43"/>
        <v>7.9800694259771445</v>
      </c>
      <c r="K108" s="307">
        <f t="shared" ca="1" si="44"/>
        <v>41.583473177339478</v>
      </c>
      <c r="L108" s="304">
        <f t="shared" ca="1" si="29"/>
        <v>42.342257256007585</v>
      </c>
      <c r="M108" s="306">
        <f t="shared" ca="1" si="45"/>
        <v>1.3707748573785252</v>
      </c>
      <c r="N108" s="304">
        <f t="shared" ca="1" si="46"/>
        <v>78.539613990436848</v>
      </c>
      <c r="P108" s="310">
        <f t="shared" ca="1" si="47"/>
        <v>4</v>
      </c>
      <c r="Q108" s="304">
        <f t="shared" ca="1" si="48"/>
        <v>733.39999999999986</v>
      </c>
      <c r="R108" s="306">
        <f t="shared" ca="1" si="49"/>
        <v>0.36805928963208739</v>
      </c>
      <c r="S108" s="307">
        <f t="shared" ca="1" si="50"/>
        <v>8.6802457255012442</v>
      </c>
      <c r="T108" s="304">
        <f t="shared" ca="1" si="30"/>
        <v>85.153210567167207</v>
      </c>
      <c r="U108" s="311">
        <f t="shared" ca="1" si="31"/>
        <v>0</v>
      </c>
      <c r="V108" s="306">
        <f t="shared" ca="1" si="32"/>
        <v>1.2199165938200027</v>
      </c>
      <c r="W108" s="304">
        <f t="shared" ca="1" si="33"/>
        <v>30.069877272640866</v>
      </c>
      <c r="Y108" s="314" t="str">
        <f t="shared" ca="1" si="51"/>
        <v/>
      </c>
      <c r="Z108" s="315" t="str">
        <f t="shared" ca="1" si="52"/>
        <v/>
      </c>
      <c r="AA108" s="316" t="str">
        <f t="shared" ca="1" si="53"/>
        <v/>
      </c>
      <c r="AC108" s="310" t="e">
        <f t="shared" ca="1" si="54"/>
        <v>#N/A</v>
      </c>
      <c r="AD108" s="323" t="e">
        <f t="shared" ca="1" si="55"/>
        <v>#N/A</v>
      </c>
      <c r="AE108" s="324">
        <f t="shared" ca="1" si="34"/>
        <v>41.583473177339478</v>
      </c>
      <c r="AG108" s="306">
        <f t="shared" ca="1" si="56"/>
        <v>71.472465211599825</v>
      </c>
      <c r="AH108" s="304">
        <f t="shared" ca="1" si="57"/>
        <v>81.08734645418285</v>
      </c>
    </row>
    <row r="109" spans="1:34" x14ac:dyDescent="0.2">
      <c r="A109" s="347">
        <f t="shared" ca="1" si="35"/>
        <v>0.01</v>
      </c>
      <c r="B109" s="304">
        <f t="shared" ca="1" si="36"/>
        <v>1.0500000000000007</v>
      </c>
      <c r="D109" s="306">
        <f t="shared" ca="1" si="37"/>
        <v>16.069364790217136</v>
      </c>
      <c r="E109" s="307">
        <f t="shared" ca="1" si="38"/>
        <v>69.453925265190264</v>
      </c>
      <c r="F109" s="304">
        <f t="shared" ca="1" si="39"/>
        <v>71.288654213021189</v>
      </c>
      <c r="G109" s="306">
        <f t="shared" ca="1" si="40"/>
        <v>16.194364998352782</v>
      </c>
      <c r="H109" s="307">
        <f t="shared" ca="1" si="41"/>
        <v>79.78240266480401</v>
      </c>
      <c r="I109" s="304">
        <f t="shared" ca="1" si="42"/>
        <v>81.409392779143118</v>
      </c>
      <c r="J109" s="306">
        <f t="shared" ca="1" si="43"/>
        <v>8.1412096077211622</v>
      </c>
      <c r="K109" s="307">
        <f t="shared" ca="1" si="44"/>
        <v>42.377824507724256</v>
      </c>
      <c r="L109" s="304">
        <f t="shared" ca="1" si="29"/>
        <v>43.152743874339279</v>
      </c>
      <c r="M109" s="306">
        <f t="shared" ca="1" si="45"/>
        <v>1.3705354313733149</v>
      </c>
      <c r="N109" s="304">
        <f t="shared" ca="1" si="46"/>
        <v>78.525895890832615</v>
      </c>
      <c r="P109" s="310">
        <f t="shared" ca="1" si="47"/>
        <v>4</v>
      </c>
      <c r="Q109" s="304">
        <f t="shared" ca="1" si="48"/>
        <v>731.79999999999984</v>
      </c>
      <c r="R109" s="306">
        <f t="shared" ca="1" si="49"/>
        <v>0.36725632417884041</v>
      </c>
      <c r="S109" s="307">
        <f t="shared" ca="1" si="50"/>
        <v>8.6765731622594551</v>
      </c>
      <c r="T109" s="304">
        <f t="shared" ca="1" si="30"/>
        <v>85.117182721765261</v>
      </c>
      <c r="U109" s="311">
        <f t="shared" ca="1" si="31"/>
        <v>0</v>
      </c>
      <c r="V109" s="306">
        <f t="shared" ca="1" si="32"/>
        <v>1.2198196930048408</v>
      </c>
      <c r="W109" s="304">
        <f t="shared" ca="1" si="33"/>
        <v>30.600877464789761</v>
      </c>
      <c r="Y109" s="314" t="str">
        <f t="shared" ca="1" si="51"/>
        <v/>
      </c>
      <c r="Z109" s="315" t="str">
        <f t="shared" ca="1" si="52"/>
        <v/>
      </c>
      <c r="AA109" s="316" t="str">
        <f t="shared" ca="1" si="53"/>
        <v/>
      </c>
      <c r="AC109" s="310" t="e">
        <f t="shared" ca="1" si="54"/>
        <v>#N/A</v>
      </c>
      <c r="AD109" s="323" t="e">
        <f t="shared" ca="1" si="55"/>
        <v>#N/A</v>
      </c>
      <c r="AE109" s="324">
        <f t="shared" ca="1" si="34"/>
        <v>42.377824507724256</v>
      </c>
      <c r="AG109" s="306">
        <f t="shared" ca="1" si="56"/>
        <v>71.262002665061829</v>
      </c>
      <c r="AH109" s="304">
        <f t="shared" ca="1" si="57"/>
        <v>80.876413948732534</v>
      </c>
    </row>
    <row r="110" spans="1:34" x14ac:dyDescent="0.2">
      <c r="A110" s="347">
        <f t="shared" ca="1" si="35"/>
        <v>0.01</v>
      </c>
      <c r="B110" s="304">
        <f t="shared" ca="1" si="36"/>
        <v>1.0600000000000007</v>
      </c>
      <c r="D110" s="306">
        <f t="shared" ca="1" si="37"/>
        <v>16.046262521701145</v>
      </c>
      <c r="E110" s="307">
        <f t="shared" ca="1" si="38"/>
        <v>69.242767916601281</v>
      </c>
      <c r="F110" s="304">
        <f t="shared" ca="1" si="39"/>
        <v>71.077728225286293</v>
      </c>
      <c r="G110" s="306">
        <f t="shared" ca="1" si="40"/>
        <v>16.354827623569793</v>
      </c>
      <c r="H110" s="307">
        <f t="shared" ca="1" si="41"/>
        <v>80.474830343970027</v>
      </c>
      <c r="I110" s="304">
        <f t="shared" ca="1" si="42"/>
        <v>82.119904441538651</v>
      </c>
      <c r="J110" s="306">
        <f t="shared" ca="1" si="43"/>
        <v>8.3039555708307748</v>
      </c>
      <c r="K110" s="307">
        <f t="shared" ca="1" si="44"/>
        <v>43.179110672768125</v>
      </c>
      <c r="L110" s="304">
        <f t="shared" ca="1" si="29"/>
        <v>43.970345422949428</v>
      </c>
      <c r="M110" s="306">
        <f t="shared" ca="1" si="45"/>
        <v>1.3702977966041099</v>
      </c>
      <c r="N110" s="304">
        <f t="shared" ca="1" si="46"/>
        <v>78.51228042149161</v>
      </c>
      <c r="P110" s="310">
        <f t="shared" ca="1" si="47"/>
        <v>4</v>
      </c>
      <c r="Q110" s="304">
        <f t="shared" ca="1" si="48"/>
        <v>730.19999999999982</v>
      </c>
      <c r="R110" s="306">
        <f t="shared" ca="1" si="49"/>
        <v>0.36645335872559343</v>
      </c>
      <c r="S110" s="307">
        <f t="shared" ca="1" si="50"/>
        <v>8.6729086286721984</v>
      </c>
      <c r="T110" s="304">
        <f t="shared" ca="1" si="30"/>
        <v>85.081233647274274</v>
      </c>
      <c r="U110" s="311">
        <f t="shared" ca="1" si="31"/>
        <v>0</v>
      </c>
      <c r="V110" s="306">
        <f t="shared" ca="1" si="32"/>
        <v>1.2197219540091846</v>
      </c>
      <c r="W110" s="304">
        <f t="shared" ca="1" si="33"/>
        <v>31.134860205843207</v>
      </c>
      <c r="Y110" s="314" t="str">
        <f t="shared" ca="1" si="51"/>
        <v/>
      </c>
      <c r="Z110" s="315" t="str">
        <f t="shared" ca="1" si="52"/>
        <v/>
      </c>
      <c r="AA110" s="316" t="str">
        <f t="shared" ca="1" si="53"/>
        <v/>
      </c>
      <c r="AC110" s="310" t="e">
        <f t="shared" ca="1" si="54"/>
        <v>#N/A</v>
      </c>
      <c r="AD110" s="323" t="e">
        <f t="shared" ca="1" si="55"/>
        <v>#N/A</v>
      </c>
      <c r="AE110" s="324">
        <f t="shared" ca="1" si="34"/>
        <v>43.179110672768125</v>
      </c>
      <c r="AG110" s="306">
        <f t="shared" ca="1" si="56"/>
        <v>71.05093437284026</v>
      </c>
      <c r="AH110" s="304">
        <f t="shared" ca="1" si="57"/>
        <v>80.664878703134349</v>
      </c>
    </row>
    <row r="111" spans="1:34" x14ac:dyDescent="0.2">
      <c r="A111" s="347">
        <f t="shared" ca="1" si="35"/>
        <v>0.01</v>
      </c>
      <c r="B111" s="304">
        <f t="shared" ca="1" si="36"/>
        <v>1.0700000000000007</v>
      </c>
      <c r="D111" s="306">
        <f t="shared" ca="1" si="37"/>
        <v>16.022799864890107</v>
      </c>
      <c r="E111" s="307">
        <f t="shared" ca="1" si="38"/>
        <v>69.031069465272125</v>
      </c>
      <c r="F111" s="304">
        <f t="shared" ca="1" si="39"/>
        <v>70.866202572379649</v>
      </c>
      <c r="G111" s="306">
        <f t="shared" ca="1" si="40"/>
        <v>16.515055622218693</v>
      </c>
      <c r="H111" s="307">
        <f t="shared" ca="1" si="41"/>
        <v>81.16514103862275</v>
      </c>
      <c r="I111" s="304">
        <f t="shared" ca="1" si="42"/>
        <v>82.828299403190087</v>
      </c>
      <c r="J111" s="306">
        <f t="shared" ca="1" si="43"/>
        <v>8.4683049870597173</v>
      </c>
      <c r="K111" s="307">
        <f t="shared" ca="1" si="44"/>
        <v>43.987310529681089</v>
      </c>
      <c r="L111" s="304">
        <f t="shared" ca="1" si="29"/>
        <v>44.795040763330633</v>
      </c>
      <c r="M111" s="306">
        <f t="shared" ca="1" si="45"/>
        <v>1.3700619184054676</v>
      </c>
      <c r="N111" s="304">
        <f t="shared" ca="1" si="46"/>
        <v>78.498765596230257</v>
      </c>
      <c r="P111" s="310">
        <f t="shared" ca="1" si="47"/>
        <v>4</v>
      </c>
      <c r="Q111" s="304">
        <f t="shared" ca="1" si="48"/>
        <v>728.59999999999991</v>
      </c>
      <c r="R111" s="306">
        <f t="shared" ca="1" si="49"/>
        <v>0.3656503932723465</v>
      </c>
      <c r="S111" s="307">
        <f t="shared" ca="1" si="50"/>
        <v>8.669252124739474</v>
      </c>
      <c r="T111" s="304">
        <f t="shared" ca="1" si="30"/>
        <v>85.045363343694248</v>
      </c>
      <c r="U111" s="311">
        <f t="shared" ca="1" si="31"/>
        <v>0</v>
      </c>
      <c r="V111" s="306">
        <f t="shared" ca="1" si="32"/>
        <v>1.2196233796136406</v>
      </c>
      <c r="W111" s="304">
        <f t="shared" ca="1" si="33"/>
        <v>31.671777588979694</v>
      </c>
      <c r="Y111" s="314" t="str">
        <f t="shared" ca="1" si="51"/>
        <v/>
      </c>
      <c r="Z111" s="315" t="str">
        <f t="shared" ca="1" si="52"/>
        <v/>
      </c>
      <c r="AA111" s="316" t="str">
        <f t="shared" ca="1" si="53"/>
        <v/>
      </c>
      <c r="AC111" s="310" t="e">
        <f t="shared" ca="1" si="54"/>
        <v>#N/A</v>
      </c>
      <c r="AD111" s="323" t="e">
        <f t="shared" ca="1" si="55"/>
        <v>#N/A</v>
      </c>
      <c r="AE111" s="324">
        <f t="shared" ca="1" si="34"/>
        <v>43.987310529681089</v>
      </c>
      <c r="AG111" s="306">
        <f t="shared" ca="1" si="56"/>
        <v>70.839265742925662</v>
      </c>
      <c r="AH111" s="304">
        <f t="shared" ca="1" si="57"/>
        <v>80.452746068348631</v>
      </c>
    </row>
    <row r="112" spans="1:34" x14ac:dyDescent="0.2">
      <c r="A112" s="347">
        <f t="shared" ca="1" si="35"/>
        <v>0.01</v>
      </c>
      <c r="B112" s="304">
        <f t="shared" ca="1" si="36"/>
        <v>1.0800000000000007</v>
      </c>
      <c r="D112" s="306">
        <f t="shared" ca="1" si="37"/>
        <v>15.998981340923956</v>
      </c>
      <c r="E112" s="307">
        <f t="shared" ca="1" si="38"/>
        <v>68.818834604913889</v>
      </c>
      <c r="F112" s="304">
        <f t="shared" ca="1" si="39"/>
        <v>70.654082686888842</v>
      </c>
      <c r="G112" s="306">
        <f t="shared" ca="1" si="40"/>
        <v>16.675045435627933</v>
      </c>
      <c r="H112" s="307">
        <f t="shared" ca="1" si="41"/>
        <v>81.853329384671895</v>
      </c>
      <c r="I112" s="304">
        <f t="shared" ca="1" si="42"/>
        <v>83.534571715163821</v>
      </c>
      <c r="J112" s="306">
        <f t="shared" ca="1" si="43"/>
        <v>8.6342554923489505</v>
      </c>
      <c r="K112" s="307">
        <f t="shared" ca="1" si="44"/>
        <v>44.802402881797562</v>
      </c>
      <c r="L112" s="304">
        <f t="shared" ca="1" si="29"/>
        <v>45.626808697190953</v>
      </c>
      <c r="M112" s="306">
        <f t="shared" ca="1" si="45"/>
        <v>1.3698277630705413</v>
      </c>
      <c r="N112" s="304">
        <f t="shared" ca="1" si="46"/>
        <v>78.485349483788511</v>
      </c>
      <c r="P112" s="310">
        <f t="shared" ca="1" si="47"/>
        <v>4</v>
      </c>
      <c r="Q112" s="304">
        <f t="shared" ca="1" si="48"/>
        <v>726.99999999999989</v>
      </c>
      <c r="R112" s="306">
        <f t="shared" ca="1" si="49"/>
        <v>0.36484742781909951</v>
      </c>
      <c r="S112" s="307">
        <f t="shared" ca="1" si="50"/>
        <v>8.6656036504612839</v>
      </c>
      <c r="T112" s="304">
        <f t="shared" ca="1" si="30"/>
        <v>85.009571811025197</v>
      </c>
      <c r="U112" s="311">
        <f t="shared" ca="1" si="31"/>
        <v>0</v>
      </c>
      <c r="V112" s="306">
        <f t="shared" ca="1" si="32"/>
        <v>1.2195239726062543</v>
      </c>
      <c r="W112" s="304">
        <f t="shared" ca="1" si="33"/>
        <v>32.211581723416472</v>
      </c>
      <c r="Y112" s="314" t="str">
        <f t="shared" ca="1" si="51"/>
        <v/>
      </c>
      <c r="Z112" s="315" t="str">
        <f t="shared" ca="1" si="52"/>
        <v/>
      </c>
      <c r="AA112" s="316" t="str">
        <f t="shared" ca="1" si="53"/>
        <v/>
      </c>
      <c r="AC112" s="310" t="e">
        <f t="shared" ca="1" si="54"/>
        <v>#N/A</v>
      </c>
      <c r="AD112" s="323" t="e">
        <f t="shared" ca="1" si="55"/>
        <v>#N/A</v>
      </c>
      <c r="AE112" s="324">
        <f t="shared" ca="1" si="34"/>
        <v>44.802402881797562</v>
      </c>
      <c r="AG112" s="306">
        <f t="shared" ca="1" si="56"/>
        <v>70.627002192687527</v>
      </c>
      <c r="AH112" s="304">
        <f t="shared" ca="1" si="57"/>
        <v>80.240021406241766</v>
      </c>
    </row>
    <row r="113" spans="1:34" x14ac:dyDescent="0.2">
      <c r="A113" s="347">
        <f t="shared" ca="1" si="35"/>
        <v>0.01</v>
      </c>
      <c r="B113" s="304">
        <f t="shared" ca="1" si="36"/>
        <v>1.0900000000000007</v>
      </c>
      <c r="D113" s="306">
        <f t="shared" ca="1" si="37"/>
        <v>15.974811379303622</v>
      </c>
      <c r="E113" s="307">
        <f t="shared" ca="1" si="38"/>
        <v>68.606068054263986</v>
      </c>
      <c r="F113" s="304">
        <f t="shared" ca="1" si="39"/>
        <v>70.441374010382773</v>
      </c>
      <c r="G113" s="306">
        <f t="shared" ca="1" si="40"/>
        <v>16.834793549420969</v>
      </c>
      <c r="H113" s="307">
        <f t="shared" ca="1" si="41"/>
        <v>82.539390065214533</v>
      </c>
      <c r="I113" s="304">
        <f t="shared" ca="1" si="42"/>
        <v>84.238715482782979</v>
      </c>
      <c r="J113" s="306">
        <f t="shared" ca="1" si="43"/>
        <v>8.8018046872741955</v>
      </c>
      <c r="K113" s="307">
        <f t="shared" ca="1" si="44"/>
        <v>45.624366479046991</v>
      </c>
      <c r="L113" s="304">
        <f t="shared" ca="1" si="29"/>
        <v>46.465627966996294</v>
      </c>
      <c r="M113" s="306">
        <f t="shared" ca="1" si="45"/>
        <v>1.3695952978155312</v>
      </c>
      <c r="N113" s="304">
        <f t="shared" ca="1" si="46"/>
        <v>78.472030205793004</v>
      </c>
      <c r="P113" s="310">
        <f t="shared" ca="1" si="47"/>
        <v>4</v>
      </c>
      <c r="Q113" s="304">
        <f t="shared" ca="1" si="48"/>
        <v>725.39999999999986</v>
      </c>
      <c r="R113" s="306">
        <f t="shared" ca="1" si="49"/>
        <v>0.36404446236585247</v>
      </c>
      <c r="S113" s="307">
        <f t="shared" ca="1" si="50"/>
        <v>8.6619632058376261</v>
      </c>
      <c r="T113" s="304">
        <f t="shared" ca="1" si="30"/>
        <v>84.973859049267119</v>
      </c>
      <c r="U113" s="311">
        <f t="shared" ca="1" si="31"/>
        <v>0</v>
      </c>
      <c r="V113" s="306">
        <f t="shared" ca="1" si="32"/>
        <v>1.2194237357824294</v>
      </c>
      <c r="W113" s="304">
        <f t="shared" ca="1" si="33"/>
        <v>32.754224737810219</v>
      </c>
      <c r="Y113" s="314" t="str">
        <f t="shared" ca="1" si="51"/>
        <v/>
      </c>
      <c r="Z113" s="315" t="str">
        <f t="shared" ca="1" si="52"/>
        <v/>
      </c>
      <c r="AA113" s="316" t="str">
        <f t="shared" ca="1" si="53"/>
        <v/>
      </c>
      <c r="AC113" s="310" t="e">
        <f t="shared" ca="1" si="54"/>
        <v>#N/A</v>
      </c>
      <c r="AD113" s="323" t="e">
        <f t="shared" ca="1" si="55"/>
        <v>#N/A</v>
      </c>
      <c r="AE113" s="324">
        <f t="shared" ca="1" si="34"/>
        <v>45.624366479046991</v>
      </c>
      <c r="AG113" s="306">
        <f t="shared" ca="1" si="56"/>
        <v>70.414149148508926</v>
      </c>
      <c r="AH113" s="304">
        <f t="shared" ca="1" si="57"/>
        <v>80.026710089165164</v>
      </c>
    </row>
    <row r="114" spans="1:34" x14ac:dyDescent="0.2">
      <c r="A114" s="347">
        <f t="shared" ca="1" si="35"/>
        <v>0.01</v>
      </c>
      <c r="B114" s="304">
        <f t="shared" ca="1" si="36"/>
        <v>1.1000000000000008</v>
      </c>
      <c r="D114" s="306">
        <f t="shared" ca="1" si="37"/>
        <v>15.950294321343215</v>
      </c>
      <c r="E114" s="307">
        <f t="shared" ca="1" si="38"/>
        <v>68.392774556127861</v>
      </c>
      <c r="F114" s="304">
        <f t="shared" ca="1" si="39"/>
        <v>70.228081993051788</v>
      </c>
      <c r="G114" s="306">
        <f t="shared" ca="1" si="40"/>
        <v>16.994296492634401</v>
      </c>
      <c r="H114" s="307">
        <f t="shared" ca="1" si="41"/>
        <v>83.223317810775811</v>
      </c>
      <c r="I114" s="304">
        <f t="shared" ca="1" si="42"/>
        <v>84.940724865714202</v>
      </c>
      <c r="J114" s="306">
        <f t="shared" ca="1" si="43"/>
        <v>8.970950137484472</v>
      </c>
      <c r="K114" s="307">
        <f t="shared" ca="1" si="44"/>
        <v>46.453180018426941</v>
      </c>
      <c r="L114" s="304">
        <f t="shared" ca="1" si="29"/>
        <v>47.31147725651369</v>
      </c>
      <c r="M114" s="306">
        <f t="shared" ca="1" si="45"/>
        <v>1.3693644907457765</v>
      </c>
      <c r="N114" s="304">
        <f t="shared" ca="1" si="46"/>
        <v>78.458805934814265</v>
      </c>
      <c r="P114" s="310">
        <f t="shared" ca="1" si="47"/>
        <v>4</v>
      </c>
      <c r="Q114" s="304">
        <f t="shared" ca="1" si="48"/>
        <v>723.79999999999984</v>
      </c>
      <c r="R114" s="306">
        <f t="shared" ca="1" si="49"/>
        <v>0.36324149691260549</v>
      </c>
      <c r="S114" s="307">
        <f t="shared" ca="1" si="50"/>
        <v>8.6583307908685008</v>
      </c>
      <c r="T114" s="304">
        <f t="shared" ca="1" si="30"/>
        <v>84.938225058420002</v>
      </c>
      <c r="U114" s="311">
        <f t="shared" ca="1" si="31"/>
        <v>0</v>
      </c>
      <c r="V114" s="306">
        <f t="shared" ca="1" si="32"/>
        <v>1.2193226719448513</v>
      </c>
      <c r="W114" s="304">
        <f t="shared" ca="1" si="33"/>
        <v>33.299658783642286</v>
      </c>
      <c r="Y114" s="314" t="str">
        <f t="shared" ca="1" si="51"/>
        <v/>
      </c>
      <c r="Z114" s="315" t="str">
        <f t="shared" ca="1" si="52"/>
        <v/>
      </c>
      <c r="AA114" s="316" t="str">
        <f t="shared" ca="1" si="53"/>
        <v/>
      </c>
      <c r="AC114" s="310" t="e">
        <f t="shared" ca="1" si="54"/>
        <v>#N/A</v>
      </c>
      <c r="AD114" s="323" t="e">
        <f t="shared" ca="1" si="55"/>
        <v>#N/A</v>
      </c>
      <c r="AE114" s="324">
        <f t="shared" ca="1" si="34"/>
        <v>46.453180018426941</v>
      </c>
      <c r="AG114" s="306">
        <f t="shared" ca="1" si="56"/>
        <v>70.200712045419053</v>
      </c>
      <c r="AH114" s="304">
        <f t="shared" ca="1" si="57"/>
        <v>79.812817499534702</v>
      </c>
    </row>
    <row r="115" spans="1:34" x14ac:dyDescent="0.2">
      <c r="A115" s="347">
        <f t="shared" ca="1" si="35"/>
        <v>0.01</v>
      </c>
      <c r="B115" s="304">
        <f t="shared" ca="1" si="36"/>
        <v>1.1100000000000008</v>
      </c>
      <c r="D115" s="306">
        <f t="shared" ca="1" si="37"/>
        <v>15.925434423459011</v>
      </c>
      <c r="E115" s="307">
        <f t="shared" ca="1" si="38"/>
        <v>68.178958876446174</v>
      </c>
      <c r="F115" s="304">
        <f t="shared" ca="1" si="39"/>
        <v>70.014212093345961</v>
      </c>
      <c r="G115" s="306">
        <f t="shared" ca="1" si="40"/>
        <v>17.153550836868991</v>
      </c>
      <c r="H115" s="307">
        <f t="shared" ca="1" si="41"/>
        <v>83.90510739954027</v>
      </c>
      <c r="I115" s="304">
        <f t="shared" ca="1" si="42"/>
        <v>85.640594078050597</v>
      </c>
      <c r="J115" s="306">
        <f t="shared" ca="1" si="43"/>
        <v>9.1416893741319889</v>
      </c>
      <c r="K115" s="307">
        <f t="shared" ca="1" si="44"/>
        <v>47.288822144478523</v>
      </c>
      <c r="L115" s="304">
        <f t="shared" ca="1" si="29"/>
        <v>48.164335191355441</v>
      </c>
      <c r="M115" s="306">
        <f t="shared" ca="1" si="45"/>
        <v>1.3691353108233966</v>
      </c>
      <c r="N115" s="304">
        <f t="shared" ca="1" si="46"/>
        <v>78.44567489251277</v>
      </c>
      <c r="P115" s="310">
        <f t="shared" ca="1" si="47"/>
        <v>4</v>
      </c>
      <c r="Q115" s="304">
        <f t="shared" ca="1" si="48"/>
        <v>722.19999999999982</v>
      </c>
      <c r="R115" s="306">
        <f t="shared" ca="1" si="49"/>
        <v>0.3624385314593585</v>
      </c>
      <c r="S115" s="307">
        <f t="shared" ca="1" si="50"/>
        <v>8.6547064055539078</v>
      </c>
      <c r="T115" s="304">
        <f t="shared" ca="1" si="30"/>
        <v>84.902669838483845</v>
      </c>
      <c r="U115" s="311">
        <f t="shared" ca="1" si="31"/>
        <v>0</v>
      </c>
      <c r="V115" s="306">
        <f t="shared" ca="1" si="32"/>
        <v>1.2192207839034079</v>
      </c>
      <c r="W115" s="304">
        <f t="shared" ca="1" si="33"/>
        <v>33.847836038587573</v>
      </c>
      <c r="Y115" s="314" t="str">
        <f t="shared" ca="1" si="51"/>
        <v/>
      </c>
      <c r="Z115" s="315" t="str">
        <f t="shared" ca="1" si="52"/>
        <v/>
      </c>
      <c r="AA115" s="316" t="str">
        <f t="shared" ca="1" si="53"/>
        <v/>
      </c>
      <c r="AC115" s="310" t="e">
        <f t="shared" ca="1" si="54"/>
        <v>#N/A</v>
      </c>
      <c r="AD115" s="323" t="e">
        <f t="shared" ca="1" si="55"/>
        <v>#N/A</v>
      </c>
      <c r="AE115" s="324">
        <f t="shared" ca="1" si="34"/>
        <v>47.288822144478523</v>
      </c>
      <c r="AG115" s="306">
        <f t="shared" ca="1" si="56"/>
        <v>69.986696326724115</v>
      </c>
      <c r="AH115" s="304">
        <f t="shared" ca="1" si="57"/>
        <v>79.598349029410826</v>
      </c>
    </row>
    <row r="116" spans="1:34" x14ac:dyDescent="0.2">
      <c r="A116" s="347">
        <f t="shared" ca="1" si="35"/>
        <v>0.01</v>
      </c>
      <c r="B116" s="304">
        <f t="shared" ca="1" si="36"/>
        <v>1.1200000000000008</v>
      </c>
      <c r="D116" s="306">
        <f t="shared" ca="1" si="37"/>
        <v>15.900235860304191</v>
      </c>
      <c r="E116" s="307">
        <f t="shared" ca="1" si="38"/>
        <v>67.964625803386042</v>
      </c>
      <c r="F116" s="304">
        <f t="shared" ca="1" si="39"/>
        <v>69.799769777611672</v>
      </c>
      <c r="G116" s="306">
        <f t="shared" ca="1" si="40"/>
        <v>17.312553195472034</v>
      </c>
      <c r="H116" s="307">
        <f t="shared" ca="1" si="41"/>
        <v>84.584753657574126</v>
      </c>
      <c r="I116" s="304">
        <f t="shared" ca="1" si="42"/>
        <v>86.338317388391047</v>
      </c>
      <c r="J116" s="306">
        <f t="shared" ca="1" si="43"/>
        <v>9.3140198942936934</v>
      </c>
      <c r="K116" s="307">
        <f t="shared" ca="1" si="44"/>
        <v>48.131271449764093</v>
      </c>
      <c r="L116" s="304">
        <f t="shared" ca="1" si="29"/>
        <v>49.02418033952403</v>
      </c>
      <c r="M116" s="306">
        <f t="shared" ca="1" si="45"/>
        <v>1.3689077278363968</v>
      </c>
      <c r="N116" s="304">
        <f t="shared" ca="1" si="46"/>
        <v>78.432635347868697</v>
      </c>
      <c r="P116" s="310">
        <f t="shared" ca="1" si="47"/>
        <v>4</v>
      </c>
      <c r="Q116" s="304">
        <f t="shared" ca="1" si="48"/>
        <v>720.59999999999991</v>
      </c>
      <c r="R116" s="306">
        <f t="shared" ca="1" si="49"/>
        <v>0.36163556600611158</v>
      </c>
      <c r="S116" s="307">
        <f t="shared" ca="1" si="50"/>
        <v>8.6510900498938472</v>
      </c>
      <c r="T116" s="304">
        <f t="shared" ca="1" si="30"/>
        <v>84.867193389458649</v>
      </c>
      <c r="U116" s="311">
        <f t="shared" ca="1" si="31"/>
        <v>0</v>
      </c>
      <c r="V116" s="306">
        <f t="shared" ca="1" si="32"/>
        <v>1.2191180744751082</v>
      </c>
      <c r="W116" s="304">
        <f t="shared" ca="1" si="33"/>
        <v>34.39870870986713</v>
      </c>
      <c r="Y116" s="314" t="str">
        <f t="shared" ca="1" si="51"/>
        <v/>
      </c>
      <c r="Z116" s="315" t="str">
        <f t="shared" ca="1" si="52"/>
        <v/>
      </c>
      <c r="AA116" s="316" t="str">
        <f t="shared" ca="1" si="53"/>
        <v/>
      </c>
      <c r="AC116" s="310" t="e">
        <f t="shared" ca="1" si="54"/>
        <v>#N/A</v>
      </c>
      <c r="AD116" s="323" t="e">
        <f t="shared" ca="1" si="55"/>
        <v>#N/A</v>
      </c>
      <c r="AE116" s="324">
        <f t="shared" ca="1" si="34"/>
        <v>48.131271449764093</v>
      </c>
      <c r="AG116" s="306">
        <f t="shared" ca="1" si="56"/>
        <v>69.772107443636514</v>
      </c>
      <c r="AH116" s="304">
        <f t="shared" ca="1" si="57"/>
        <v>79.38331008007934</v>
      </c>
    </row>
    <row r="117" spans="1:34" x14ac:dyDescent="0.2">
      <c r="A117" s="347">
        <f t="shared" ca="1" si="35"/>
        <v>0.01</v>
      </c>
      <c r="B117" s="304">
        <f t="shared" ca="1" si="36"/>
        <v>1.1300000000000008</v>
      </c>
      <c r="D117" s="306">
        <f t="shared" ca="1" si="37"/>
        <v>15.874702727757839</v>
      </c>
      <c r="E117" s="307">
        <f t="shared" ca="1" si="38"/>
        <v>67.749780146454896</v>
      </c>
      <c r="F117" s="304">
        <f t="shared" ca="1" si="39"/>
        <v>69.584760519726274</v>
      </c>
      <c r="G117" s="306">
        <f t="shared" ca="1" si="40"/>
        <v>17.471300222749612</v>
      </c>
      <c r="H117" s="307">
        <f t="shared" ca="1" si="41"/>
        <v>85.26225145903868</v>
      </c>
      <c r="I117" s="304">
        <f t="shared" ca="1" si="42"/>
        <v>87.03388911991577</v>
      </c>
      <c r="J117" s="306">
        <f t="shared" ca="1" si="43"/>
        <v>9.4879391613848014</v>
      </c>
      <c r="K117" s="307">
        <f t="shared" ca="1" si="44"/>
        <v>48.980506475347156</v>
      </c>
      <c r="L117" s="304">
        <f t="shared" ca="1" si="29"/>
        <v>49.890991211957932</v>
      </c>
      <c r="M117" s="306">
        <f t="shared" ca="1" si="45"/>
        <v>1.368681712369163</v>
      </c>
      <c r="N117" s="304">
        <f t="shared" ca="1" si="46"/>
        <v>78.419685615491517</v>
      </c>
      <c r="P117" s="310">
        <f t="shared" ca="1" si="47"/>
        <v>4</v>
      </c>
      <c r="Q117" s="304">
        <f t="shared" ca="1" si="48"/>
        <v>718.99999999999989</v>
      </c>
      <c r="R117" s="306">
        <f t="shared" ca="1" si="49"/>
        <v>0.36083260055286454</v>
      </c>
      <c r="S117" s="307">
        <f t="shared" ca="1" si="50"/>
        <v>8.647481723888319</v>
      </c>
      <c r="T117" s="304">
        <f t="shared" ca="1" si="30"/>
        <v>84.831795711344412</v>
      </c>
      <c r="U117" s="311">
        <f t="shared" ca="1" si="31"/>
        <v>0</v>
      </c>
      <c r="V117" s="306">
        <f t="shared" ca="1" si="32"/>
        <v>1.219014546484005</v>
      </c>
      <c r="W117" s="304">
        <f t="shared" ca="1" si="33"/>
        <v>34.952229037583948</v>
      </c>
      <c r="Y117" s="314" t="str">
        <f t="shared" ca="1" si="51"/>
        <v/>
      </c>
      <c r="Z117" s="315" t="str">
        <f t="shared" ca="1" si="52"/>
        <v/>
      </c>
      <c r="AA117" s="316" t="str">
        <f t="shared" ca="1" si="53"/>
        <v/>
      </c>
      <c r="AC117" s="310" t="e">
        <f t="shared" ca="1" si="54"/>
        <v>#N/A</v>
      </c>
      <c r="AD117" s="323" t="e">
        <f t="shared" ca="1" si="55"/>
        <v>#N/A</v>
      </c>
      <c r="AE117" s="324">
        <f t="shared" ca="1" si="34"/>
        <v>48.980506475347156</v>
      </c>
      <c r="AG117" s="306">
        <f t="shared" ca="1" si="56"/>
        <v>69.556950854902695</v>
      </c>
      <c r="AH117" s="304">
        <f t="shared" ca="1" si="57"/>
        <v>79.16770606163287</v>
      </c>
    </row>
    <row r="118" spans="1:34" x14ac:dyDescent="0.2">
      <c r="A118" s="347">
        <f t="shared" ca="1" si="35"/>
        <v>0.01</v>
      </c>
      <c r="B118" s="304">
        <f t="shared" ca="1" si="36"/>
        <v>1.1400000000000008</v>
      </c>
      <c r="D118" s="306">
        <f t="shared" ca="1" si="37"/>
        <v>15.848839045775756</v>
      </c>
      <c r="E118" s="307">
        <f t="shared" ca="1" si="38"/>
        <v>67.534426735636316</v>
      </c>
      <c r="F118" s="304">
        <f t="shared" ca="1" si="39"/>
        <v>69.369189800731675</v>
      </c>
      <c r="G118" s="306">
        <f t="shared" ca="1" si="40"/>
        <v>17.629788613207371</v>
      </c>
      <c r="H118" s="307">
        <f t="shared" ca="1" si="41"/>
        <v>85.937595726395045</v>
      </c>
      <c r="I118" s="304">
        <f t="shared" ca="1" si="42"/>
        <v>87.727303650458154</v>
      </c>
      <c r="J118" s="306">
        <f t="shared" ca="1" si="43"/>
        <v>9.6634446055645871</v>
      </c>
      <c r="K118" s="307">
        <f t="shared" ca="1" si="44"/>
        <v>49.836505711274327</v>
      </c>
      <c r="L118" s="304">
        <f t="shared" ca="1" si="29"/>
        <v>50.764746263078024</v>
      </c>
      <c r="M118" s="306">
        <f t="shared" ca="1" si="45"/>
        <v>1.368457235774263</v>
      </c>
      <c r="N118" s="304">
        <f t="shared" ca="1" si="46"/>
        <v>78.406824054004289</v>
      </c>
      <c r="P118" s="310">
        <f t="shared" ca="1" si="47"/>
        <v>4</v>
      </c>
      <c r="Q118" s="304">
        <f t="shared" ca="1" si="48"/>
        <v>717.39999999999986</v>
      </c>
      <c r="R118" s="306">
        <f t="shared" ca="1" si="49"/>
        <v>0.36002963509961755</v>
      </c>
      <c r="S118" s="307">
        <f t="shared" ca="1" si="50"/>
        <v>8.6438814275373232</v>
      </c>
      <c r="T118" s="304">
        <f t="shared" ca="1" si="30"/>
        <v>84.79647680414115</v>
      </c>
      <c r="U118" s="311">
        <f t="shared" ca="1" si="31"/>
        <v>0</v>
      </c>
      <c r="V118" s="306">
        <f t="shared" ca="1" si="32"/>
        <v>1.2189102027611127</v>
      </c>
      <c r="W118" s="304">
        <f t="shared" ca="1" si="33"/>
        <v>35.508349298041537</v>
      </c>
      <c r="Y118" s="314" t="str">
        <f t="shared" ca="1" si="51"/>
        <v/>
      </c>
      <c r="Z118" s="315" t="str">
        <f t="shared" ca="1" si="52"/>
        <v/>
      </c>
      <c r="AA118" s="316" t="str">
        <f t="shared" ca="1" si="53"/>
        <v/>
      </c>
      <c r="AC118" s="310" t="e">
        <f t="shared" ca="1" si="54"/>
        <v>#N/A</v>
      </c>
      <c r="AD118" s="323" t="e">
        <f t="shared" ca="1" si="55"/>
        <v>#N/A</v>
      </c>
      <c r="AE118" s="324">
        <f t="shared" ca="1" si="34"/>
        <v>49.836505711274327</v>
      </c>
      <c r="AG118" s="306">
        <f t="shared" ca="1" si="56"/>
        <v>69.341232026429665</v>
      </c>
      <c r="AH118" s="304">
        <f t="shared" ca="1" si="57"/>
        <v>78.951542392553165</v>
      </c>
    </row>
    <row r="119" spans="1:34" x14ac:dyDescent="0.2">
      <c r="A119" s="347">
        <f t="shared" ca="1" si="35"/>
        <v>0.01</v>
      </c>
      <c r="B119" s="304">
        <f t="shared" ca="1" si="36"/>
        <v>1.1500000000000008</v>
      </c>
      <c r="D119" s="306">
        <f t="shared" ca="1" si="37"/>
        <v>15.822648761111063</v>
      </c>
      <c r="E119" s="307">
        <f t="shared" ca="1" si="38"/>
        <v>67.318570420546209</v>
      </c>
      <c r="F119" s="304">
        <f t="shared" ca="1" si="39"/>
        <v>69.153063108466341</v>
      </c>
      <c r="G119" s="306">
        <f t="shared" ca="1" si="40"/>
        <v>17.78801510081848</v>
      </c>
      <c r="H119" s="307">
        <f t="shared" ca="1" si="41"/>
        <v>86.610781430600511</v>
      </c>
      <c r="I119" s="304">
        <f t="shared" ca="1" si="42"/>
        <v>88.418555412572772</v>
      </c>
      <c r="J119" s="306">
        <f t="shared" ca="1" si="43"/>
        <v>9.8405336241347161</v>
      </c>
      <c r="K119" s="307">
        <f t="shared" ca="1" si="44"/>
        <v>50.699247597059305</v>
      </c>
      <c r="L119" s="304">
        <f t="shared" ca="1" si="29"/>
        <v>51.645423891334744</v>
      </c>
      <c r="M119" s="306">
        <f t="shared" ca="1" si="45"/>
        <v>1.3682342701454953</v>
      </c>
      <c r="N119" s="304">
        <f t="shared" ca="1" si="46"/>
        <v>78.394049064499413</v>
      </c>
      <c r="P119" s="310">
        <f t="shared" ca="1" si="47"/>
        <v>4</v>
      </c>
      <c r="Q119" s="304">
        <f t="shared" ca="1" si="48"/>
        <v>715.79999999999984</v>
      </c>
      <c r="R119" s="306">
        <f t="shared" ca="1" si="49"/>
        <v>0.35922666964637057</v>
      </c>
      <c r="S119" s="307">
        <f t="shared" ca="1" si="50"/>
        <v>8.6402891608408599</v>
      </c>
      <c r="T119" s="304">
        <f t="shared" ca="1" si="30"/>
        <v>84.761236667848834</v>
      </c>
      <c r="U119" s="311">
        <f t="shared" ca="1" si="31"/>
        <v>0</v>
      </c>
      <c r="V119" s="306">
        <f t="shared" ca="1" si="32"/>
        <v>1.2188050461443296</v>
      </c>
      <c r="W119" s="304">
        <f t="shared" ca="1" si="33"/>
        <v>36.067021807045094</v>
      </c>
      <c r="Y119" s="314" t="str">
        <f t="shared" ca="1" si="51"/>
        <v/>
      </c>
      <c r="Z119" s="315" t="str">
        <f t="shared" ca="1" si="52"/>
        <v/>
      </c>
      <c r="AA119" s="316" t="str">
        <f t="shared" ca="1" si="53"/>
        <v/>
      </c>
      <c r="AC119" s="310" t="e">
        <f t="shared" ca="1" si="54"/>
        <v>#N/A</v>
      </c>
      <c r="AD119" s="323" t="e">
        <f t="shared" ca="1" si="55"/>
        <v>#N/A</v>
      </c>
      <c r="AE119" s="324">
        <f t="shared" ca="1" si="34"/>
        <v>50.699247597059305</v>
      </c>
      <c r="AG119" s="306">
        <f t="shared" ca="1" si="56"/>
        <v>69.124956430910458</v>
      </c>
      <c r="AH119" s="304">
        <f t="shared" ca="1" si="57"/>
        <v>78.73482449929412</v>
      </c>
    </row>
    <row r="120" spans="1:34" x14ac:dyDescent="0.2">
      <c r="A120" s="347">
        <f t="shared" ca="1" si="35"/>
        <v>0.01</v>
      </c>
      <c r="B120" s="304">
        <f t="shared" ca="1" si="36"/>
        <v>1.1600000000000008</v>
      </c>
      <c r="D120" s="306">
        <f t="shared" ca="1" si="37"/>
        <v>15.796135749910777</v>
      </c>
      <c r="E120" s="307">
        <f t="shared" ca="1" si="38"/>
        <v>67.102216069608929</v>
      </c>
      <c r="F120" s="304">
        <f t="shared" ca="1" si="39"/>
        <v>68.936385937196405</v>
      </c>
      <c r="G120" s="306">
        <f t="shared" ca="1" si="40"/>
        <v>17.945976458317588</v>
      </c>
      <c r="H120" s="307">
        <f t="shared" ca="1" si="41"/>
        <v>87.281803591296594</v>
      </c>
      <c r="I120" s="304">
        <f t="shared" ca="1" si="42"/>
        <v>89.107638893599713</v>
      </c>
      <c r="J120" s="306">
        <f t="shared" ca="1" si="43"/>
        <v>10.019203581930396</v>
      </c>
      <c r="K120" s="307">
        <f t="shared" ca="1" si="44"/>
        <v>51.568710522168793</v>
      </c>
      <c r="L120" s="304">
        <f t="shared" ca="1" si="29"/>
        <v>52.533002439755997</v>
      </c>
      <c r="M120" s="306">
        <f t="shared" ca="1" si="45"/>
        <v>1.3680127882921107</v>
      </c>
      <c r="N120" s="304">
        <f t="shared" ca="1" si="46"/>
        <v>78.381359089061746</v>
      </c>
      <c r="P120" s="310">
        <f t="shared" ca="1" si="47"/>
        <v>4</v>
      </c>
      <c r="Q120" s="304">
        <f t="shared" ca="1" si="48"/>
        <v>714.19999999999982</v>
      </c>
      <c r="R120" s="306">
        <f t="shared" ca="1" si="49"/>
        <v>0.35842370419312358</v>
      </c>
      <c r="S120" s="307">
        <f t="shared" ca="1" si="50"/>
        <v>8.6367049237989288</v>
      </c>
      <c r="T120" s="304">
        <f t="shared" ca="1" si="30"/>
        <v>84.726075302467493</v>
      </c>
      <c r="U120" s="311">
        <f t="shared" ca="1" si="31"/>
        <v>0</v>
      </c>
      <c r="V120" s="306">
        <f t="shared" ca="1" si="32"/>
        <v>1.2186990794783545</v>
      </c>
      <c r="W120" s="304">
        <f t="shared" ca="1" si="33"/>
        <v>36.628198923184691</v>
      </c>
      <c r="Y120" s="314" t="str">
        <f t="shared" ca="1" si="51"/>
        <v/>
      </c>
      <c r="Z120" s="315" t="str">
        <f t="shared" ca="1" si="52"/>
        <v/>
      </c>
      <c r="AA120" s="316" t="str">
        <f t="shared" ca="1" si="53"/>
        <v/>
      </c>
      <c r="AC120" s="310" t="e">
        <f t="shared" ca="1" si="54"/>
        <v>#N/A</v>
      </c>
      <c r="AD120" s="323" t="e">
        <f t="shared" ca="1" si="55"/>
        <v>#N/A</v>
      </c>
      <c r="AE120" s="324">
        <f t="shared" ca="1" si="34"/>
        <v>51.568710522168793</v>
      </c>
      <c r="AG120" s="306">
        <f t="shared" ca="1" si="56"/>
        <v>68.908129547448524</v>
      </c>
      <c r="AH120" s="304">
        <f t="shared" ca="1" si="57"/>
        <v>78.517557815865743</v>
      </c>
    </row>
    <row r="121" spans="1:34" x14ac:dyDescent="0.2">
      <c r="A121" s="347">
        <f t="shared" ca="1" si="35"/>
        <v>0.01</v>
      </c>
      <c r="B121" s="304">
        <f t="shared" ca="1" si="36"/>
        <v>1.1700000000000008</v>
      </c>
      <c r="D121" s="306">
        <f t="shared" ca="1" si="37"/>
        <v>15.769303820195514</v>
      </c>
      <c r="E121" s="307">
        <f t="shared" ca="1" si="38"/>
        <v>66.885368569251995</v>
      </c>
      <c r="F121" s="304">
        <f t="shared" ca="1" si="39"/>
        <v>68.719163787245805</v>
      </c>
      <c r="G121" s="306">
        <f t="shared" ca="1" si="40"/>
        <v>18.103669496519544</v>
      </c>
      <c r="H121" s="307">
        <f t="shared" ca="1" si="41"/>
        <v>87.950657276989119</v>
      </c>
      <c r="I121" s="304">
        <f t="shared" ca="1" si="42"/>
        <v>89.794548635725164</v>
      </c>
      <c r="J121" s="306">
        <f t="shared" ca="1" si="43"/>
        <v>10.199451811704582</v>
      </c>
      <c r="K121" s="307">
        <f t="shared" ca="1" si="44"/>
        <v>52.44487282651022</v>
      </c>
      <c r="L121" s="304">
        <f t="shared" ca="1" si="29"/>
        <v>53.427460196495531</v>
      </c>
      <c r="M121" s="306">
        <f t="shared" ca="1" si="45"/>
        <v>1.3677927637141527</v>
      </c>
      <c r="N121" s="304">
        <f t="shared" ca="1" si="46"/>
        <v>78.368752609355596</v>
      </c>
      <c r="P121" s="310">
        <f t="shared" ca="1" si="47"/>
        <v>4</v>
      </c>
      <c r="Q121" s="304">
        <f t="shared" ca="1" si="48"/>
        <v>712.59999999999991</v>
      </c>
      <c r="R121" s="306">
        <f t="shared" ca="1" si="49"/>
        <v>0.3576207387398766</v>
      </c>
      <c r="S121" s="307">
        <f t="shared" ca="1" si="50"/>
        <v>8.6331287164115302</v>
      </c>
      <c r="T121" s="304">
        <f t="shared" ca="1" si="30"/>
        <v>84.690992707997111</v>
      </c>
      <c r="U121" s="311">
        <f t="shared" ca="1" si="31"/>
        <v>0</v>
      </c>
      <c r="V121" s="306">
        <f t="shared" ca="1" si="32"/>
        <v>1.2185923056146104</v>
      </c>
      <c r="W121" s="304">
        <f t="shared" ca="1" si="33"/>
        <v>37.191833051100531</v>
      </c>
      <c r="Y121" s="314" t="str">
        <f t="shared" ca="1" si="51"/>
        <v/>
      </c>
      <c r="Z121" s="315" t="str">
        <f t="shared" ca="1" si="52"/>
        <v/>
      </c>
      <c r="AA121" s="316" t="str">
        <f t="shared" ca="1" si="53"/>
        <v/>
      </c>
      <c r="AC121" s="310" t="e">
        <f t="shared" ca="1" si="54"/>
        <v>#N/A</v>
      </c>
      <c r="AD121" s="323" t="e">
        <f t="shared" ca="1" si="55"/>
        <v>#N/A</v>
      </c>
      <c r="AE121" s="324">
        <f t="shared" ca="1" si="34"/>
        <v>52.44487282651022</v>
      </c>
      <c r="AG121" s="306">
        <f t="shared" ca="1" si="56"/>
        <v>68.690756861181541</v>
      </c>
      <c r="AH121" s="304">
        <f t="shared" ca="1" si="57"/>
        <v>78.299747783419079</v>
      </c>
    </row>
    <row r="122" spans="1:34" x14ac:dyDescent="0.2">
      <c r="A122" s="347">
        <f t="shared" ca="1" si="35"/>
        <v>0.01</v>
      </c>
      <c r="B122" s="304">
        <f t="shared" ca="1" si="36"/>
        <v>1.1800000000000008</v>
      </c>
      <c r="D122" s="306">
        <f t="shared" ca="1" si="37"/>
        <v>15.742156714227933</v>
      </c>
      <c r="E122" s="307">
        <f t="shared" ca="1" si="38"/>
        <v>66.668032823118651</v>
      </c>
      <c r="F122" s="304">
        <f t="shared" ca="1" si="39"/>
        <v>68.501402164625333</v>
      </c>
      <c r="G122" s="306">
        <f t="shared" ca="1" si="40"/>
        <v>18.261091063661823</v>
      </c>
      <c r="H122" s="307">
        <f t="shared" ca="1" si="41"/>
        <v>88.6173376052203</v>
      </c>
      <c r="I122" s="304">
        <f t="shared" ca="1" si="42"/>
        <v>90.479279236038025</v>
      </c>
      <c r="J122" s="306">
        <f t="shared" ca="1" si="43"/>
        <v>10.381275614505489</v>
      </c>
      <c r="K122" s="307">
        <f t="shared" ca="1" si="44"/>
        <v>53.327712800921269</v>
      </c>
      <c r="L122" s="304">
        <f t="shared" ca="1" si="29"/>
        <v>54.328775395382038</v>
      </c>
      <c r="M122" s="306">
        <f t="shared" ca="1" si="45"/>
        <v>1.3675741705788522</v>
      </c>
      <c r="N122" s="304">
        <f t="shared" ca="1" si="46"/>
        <v>78.356228145272354</v>
      </c>
      <c r="P122" s="310">
        <f t="shared" ca="1" si="47"/>
        <v>4</v>
      </c>
      <c r="Q122" s="304">
        <f t="shared" ca="1" si="48"/>
        <v>710.99999999999989</v>
      </c>
      <c r="R122" s="306">
        <f t="shared" ca="1" si="49"/>
        <v>0.35681777328662961</v>
      </c>
      <c r="S122" s="307">
        <f t="shared" ca="1" si="50"/>
        <v>8.629560538678664</v>
      </c>
      <c r="T122" s="304">
        <f t="shared" ca="1" si="30"/>
        <v>84.655988884437704</v>
      </c>
      <c r="U122" s="311">
        <f t="shared" ca="1" si="31"/>
        <v>0</v>
      </c>
      <c r="V122" s="306">
        <f t="shared" ca="1" si="32"/>
        <v>1.218484727411159</v>
      </c>
      <c r="W122" s="304">
        <f t="shared" ca="1" si="33"/>
        <v>37.757876644729215</v>
      </c>
      <c r="Y122" s="314" t="str">
        <f t="shared" ca="1" si="51"/>
        <v/>
      </c>
      <c r="Z122" s="315" t="str">
        <f t="shared" ca="1" si="52"/>
        <v/>
      </c>
      <c r="AA122" s="316" t="str">
        <f t="shared" ca="1" si="53"/>
        <v/>
      </c>
      <c r="AC122" s="310" t="e">
        <f t="shared" ca="1" si="54"/>
        <v>#N/A</v>
      </c>
      <c r="AD122" s="323" t="e">
        <f t="shared" ca="1" si="55"/>
        <v>#N/A</v>
      </c>
      <c r="AE122" s="324">
        <f t="shared" ca="1" si="34"/>
        <v>53.327712800921269</v>
      </c>
      <c r="AG122" s="306">
        <f t="shared" ca="1" si="56"/>
        <v>68.472843862904227</v>
      </c>
      <c r="AH122" s="304">
        <f t="shared" ca="1" si="57"/>
        <v>78.081399849831882</v>
      </c>
    </row>
    <row r="123" spans="1:34" x14ac:dyDescent="0.2">
      <c r="A123" s="347">
        <f t="shared" ca="1" si="35"/>
        <v>0.01</v>
      </c>
      <c r="B123" s="304">
        <f t="shared" ca="1" si="36"/>
        <v>1.1900000000000008</v>
      </c>
      <c r="D123" s="306">
        <f t="shared" ca="1" si="37"/>
        <v>15.714698110776107</v>
      </c>
      <c r="E123" s="307">
        <f t="shared" ca="1" si="38"/>
        <v>66.450213751297767</v>
      </c>
      <c r="F123" s="304">
        <f t="shared" ca="1" si="39"/>
        <v>68.28310658066161</v>
      </c>
      <c r="G123" s="306">
        <f t="shared" ca="1" si="40"/>
        <v>18.418238044769584</v>
      </c>
      <c r="H123" s="307">
        <f t="shared" ca="1" si="41"/>
        <v>89.281839742733283</v>
      </c>
      <c r="I123" s="304">
        <f t="shared" ca="1" si="42"/>
        <v>91.161825346583015</v>
      </c>
      <c r="J123" s="306">
        <f t="shared" ca="1" si="43"/>
        <v>10.564672260047645</v>
      </c>
      <c r="K123" s="307">
        <f t="shared" ca="1" si="44"/>
        <v>54.217208687661035</v>
      </c>
      <c r="L123" s="304">
        <f t="shared" ca="1" si="29"/>
        <v>55.236926216468703</v>
      </c>
      <c r="M123" s="306">
        <f t="shared" ca="1" si="45"/>
        <v>1.367356983698029</v>
      </c>
      <c r="N123" s="304">
        <f t="shared" ca="1" si="46"/>
        <v>78.343784253635576</v>
      </c>
      <c r="P123" s="310">
        <f t="shared" ca="1" si="47"/>
        <v>4</v>
      </c>
      <c r="Q123" s="304">
        <f t="shared" ca="1" si="48"/>
        <v>709.39999999999986</v>
      </c>
      <c r="R123" s="306">
        <f t="shared" ca="1" si="49"/>
        <v>0.35601480783338263</v>
      </c>
      <c r="S123" s="307">
        <f t="shared" ca="1" si="50"/>
        <v>8.6260003906003302</v>
      </c>
      <c r="T123" s="304">
        <f t="shared" ca="1" si="30"/>
        <v>84.621063831789243</v>
      </c>
      <c r="U123" s="311">
        <f t="shared" ca="1" si="31"/>
        <v>0</v>
      </c>
      <c r="V123" s="306">
        <f t="shared" ca="1" si="32"/>
        <v>1.2183763477326244</v>
      </c>
      <c r="W123" s="304">
        <f t="shared" ca="1" si="33"/>
        <v>38.326282210531701</v>
      </c>
      <c r="Y123" s="314" t="str">
        <f t="shared" ca="1" si="51"/>
        <v/>
      </c>
      <c r="Z123" s="315" t="str">
        <f t="shared" ca="1" si="52"/>
        <v/>
      </c>
      <c r="AA123" s="316" t="str">
        <f t="shared" ca="1" si="53"/>
        <v/>
      </c>
      <c r="AC123" s="310" t="e">
        <f t="shared" ca="1" si="54"/>
        <v>#N/A</v>
      </c>
      <c r="AD123" s="323" t="e">
        <f t="shared" ca="1" si="55"/>
        <v>#N/A</v>
      </c>
      <c r="AE123" s="324">
        <f t="shared" ca="1" si="34"/>
        <v>54.217208687661035</v>
      </c>
      <c r="AG123" s="306">
        <f t="shared" ca="1" si="56"/>
        <v>68.254396048691007</v>
      </c>
      <c r="AH123" s="304">
        <f t="shared" ca="1" si="57"/>
        <v>77.862519469295719</v>
      </c>
    </row>
    <row r="124" spans="1:34" x14ac:dyDescent="0.2">
      <c r="A124" s="347">
        <f t="shared" ca="1" si="35"/>
        <v>0.01</v>
      </c>
      <c r="B124" s="304">
        <f t="shared" ca="1" si="36"/>
        <v>1.2000000000000008</v>
      </c>
      <c r="D124" s="306">
        <f t="shared" ca="1" si="37"/>
        <v>15.686931627276747</v>
      </c>
      <c r="E124" s="307">
        <f t="shared" ca="1" si="38"/>
        <v>66.231916289569725</v>
      </c>
      <c r="F124" s="304">
        <f t="shared" ca="1" si="39"/>
        <v>68.064282551624885</v>
      </c>
      <c r="G124" s="306">
        <f t="shared" ca="1" si="40"/>
        <v>18.575107361042352</v>
      </c>
      <c r="H124" s="307">
        <f t="shared" ca="1" si="41"/>
        <v>89.944158905628981</v>
      </c>
      <c r="I124" s="304">
        <f t="shared" ca="1" si="42"/>
        <v>91.842181674409758</v>
      </c>
      <c r="J124" s="306">
        <f t="shared" ca="1" si="43"/>
        <v>10.749638987076706</v>
      </c>
      <c r="K124" s="307">
        <f t="shared" ca="1" si="44"/>
        <v>55.113338680902849</v>
      </c>
      <c r="L124" s="304">
        <f t="shared" ca="1" si="29"/>
        <v>56.15189078658333</v>
      </c>
      <c r="M124" s="306">
        <f t="shared" ca="1" si="45"/>
        <v>1.3671411785064445</v>
      </c>
      <c r="N124" s="304">
        <f t="shared" ca="1" si="46"/>
        <v>78.331419526960758</v>
      </c>
      <c r="P124" s="310">
        <f t="shared" ca="1" si="47"/>
        <v>4</v>
      </c>
      <c r="Q124" s="304">
        <f t="shared" ca="1" si="48"/>
        <v>707.79999999999984</v>
      </c>
      <c r="R124" s="306">
        <f t="shared" ca="1" si="49"/>
        <v>0.35521184238013565</v>
      </c>
      <c r="S124" s="307">
        <f t="shared" ca="1" si="50"/>
        <v>8.6224482721765288</v>
      </c>
      <c r="T124" s="304">
        <f t="shared" ca="1" si="30"/>
        <v>84.586217550051757</v>
      </c>
      <c r="U124" s="311">
        <f t="shared" ca="1" si="31"/>
        <v>0</v>
      </c>
      <c r="V124" s="306">
        <f t="shared" ca="1" si="32"/>
        <v>1.2182671694501086</v>
      </c>
      <c r="W124" s="304">
        <f t="shared" ca="1" si="33"/>
        <v>38.897002310701531</v>
      </c>
      <c r="Y124" s="314" t="str">
        <f t="shared" ca="1" si="51"/>
        <v/>
      </c>
      <c r="Z124" s="315" t="str">
        <f t="shared" ca="1" si="52"/>
        <v/>
      </c>
      <c r="AA124" s="316" t="str">
        <f t="shared" ca="1" si="53"/>
        <v/>
      </c>
      <c r="AC124" s="310" t="e">
        <f t="shared" ca="1" si="54"/>
        <v>#N/A</v>
      </c>
      <c r="AD124" s="323" t="e">
        <f t="shared" ca="1" si="55"/>
        <v>#N/A</v>
      </c>
      <c r="AE124" s="324">
        <f t="shared" ca="1" si="34"/>
        <v>55.113338680902849</v>
      </c>
      <c r="AG124" s="306">
        <f t="shared" ca="1" si="56"/>
        <v>68.035418919517866</v>
      </c>
      <c r="AH124" s="304">
        <f t="shared" ca="1" si="57"/>
        <v>77.643112101903696</v>
      </c>
    </row>
    <row r="125" spans="1:34" x14ac:dyDescent="0.2">
      <c r="A125" s="347">
        <f t="shared" ca="1" si="35"/>
        <v>0.01</v>
      </c>
      <c r="B125" s="304">
        <f t="shared" ca="1" si="36"/>
        <v>1.2100000000000009</v>
      </c>
      <c r="D125" s="306">
        <f t="shared" ca="1" si="37"/>
        <v>15.658860821903721</v>
      </c>
      <c r="E125" s="307">
        <f t="shared" ca="1" si="38"/>
        <v>66.013145388668292</v>
      </c>
      <c r="F125" s="304">
        <f t="shared" ca="1" si="39"/>
        <v>67.844935598357011</v>
      </c>
      <c r="G125" s="306">
        <f t="shared" ca="1" si="40"/>
        <v>18.731695969261391</v>
      </c>
      <c r="H125" s="307">
        <f t="shared" ca="1" si="41"/>
        <v>90.604290359515659</v>
      </c>
      <c r="I125" s="304">
        <f t="shared" ca="1" si="42"/>
        <v>92.520342981618185</v>
      </c>
      <c r="J125" s="306">
        <f t="shared" ca="1" si="43"/>
        <v>10.936173003728225</v>
      </c>
      <c r="K125" s="307">
        <f t="shared" ca="1" si="44"/>
        <v>56.016080927228572</v>
      </c>
      <c r="L125" s="304">
        <f t="shared" ca="1" si="29"/>
        <v>57.073647179878861</v>
      </c>
      <c r="M125" s="306">
        <f t="shared" ca="1" si="45"/>
        <v>1.3669267310410587</v>
      </c>
      <c r="N125" s="304">
        <f t="shared" ca="1" si="46"/>
        <v>78.319132592266882</v>
      </c>
      <c r="P125" s="310">
        <f t="shared" ca="1" si="47"/>
        <v>4</v>
      </c>
      <c r="Q125" s="304">
        <f t="shared" ca="1" si="48"/>
        <v>706.19999999999982</v>
      </c>
      <c r="R125" s="306">
        <f t="shared" ca="1" si="49"/>
        <v>0.35440887692688861</v>
      </c>
      <c r="S125" s="307">
        <f t="shared" ca="1" si="50"/>
        <v>8.6189041834072597</v>
      </c>
      <c r="T125" s="304">
        <f t="shared" ca="1" si="30"/>
        <v>84.551450039225216</v>
      </c>
      <c r="U125" s="311">
        <f t="shared" ca="1" si="31"/>
        <v>0</v>
      </c>
      <c r="V125" s="306">
        <f t="shared" ca="1" si="32"/>
        <v>1.2181571954411117</v>
      </c>
      <c r="W125" s="304">
        <f t="shared" ca="1" si="33"/>
        <v>39.469989566353917</v>
      </c>
      <c r="Y125" s="314" t="str">
        <f t="shared" ca="1" si="51"/>
        <v/>
      </c>
      <c r="Z125" s="315" t="str">
        <f t="shared" ca="1" si="52"/>
        <v/>
      </c>
      <c r="AA125" s="316" t="str">
        <f t="shared" ca="1" si="53"/>
        <v/>
      </c>
      <c r="AC125" s="310" t="e">
        <f t="shared" ca="1" si="54"/>
        <v>#N/A</v>
      </c>
      <c r="AD125" s="323" t="e">
        <f t="shared" ca="1" si="55"/>
        <v>#N/A</v>
      </c>
      <c r="AE125" s="324">
        <f t="shared" ca="1" si="34"/>
        <v>56.016080927228572</v>
      </c>
      <c r="AG125" s="306">
        <f t="shared" ca="1" si="56"/>
        <v>67.81591798088435</v>
      </c>
      <c r="AH125" s="304">
        <f t="shared" ca="1" si="57"/>
        <v>77.423183213239696</v>
      </c>
    </row>
    <row r="126" spans="1:34" x14ac:dyDescent="0.2">
      <c r="A126" s="347">
        <f t="shared" ca="1" si="35"/>
        <v>0.01</v>
      </c>
      <c r="B126" s="304">
        <f t="shared" ca="1" si="36"/>
        <v>1.2200000000000009</v>
      </c>
      <c r="D126" s="306">
        <f t="shared" ca="1" si="37"/>
        <v>15.63048919554647</v>
      </c>
      <c r="E126" s="307">
        <f t="shared" ca="1" si="38"/>
        <v>65.793906013557091</v>
      </c>
      <c r="F126" s="304">
        <f t="shared" ca="1" si="39"/>
        <v>67.625071245898724</v>
      </c>
      <c r="G126" s="306">
        <f t="shared" ca="1" si="40"/>
        <v>18.888000861216856</v>
      </c>
      <c r="H126" s="307">
        <f t="shared" ca="1" si="41"/>
        <v>91.262229419651234</v>
      </c>
      <c r="I126" s="304">
        <f t="shared" ca="1" si="42"/>
        <v>93.196304085400214</v>
      </c>
      <c r="J126" s="306">
        <f t="shared" ca="1" si="43"/>
        <v>11.124271487880616</v>
      </c>
      <c r="K126" s="307">
        <f t="shared" ca="1" si="44"/>
        <v>56.925413526124409</v>
      </c>
      <c r="L126" s="304">
        <f t="shared" ca="1" si="29"/>
        <v>58.00217341838443</v>
      </c>
      <c r="M126" s="306">
        <f t="shared" ca="1" si="45"/>
        <v>1.366713617921149</v>
      </c>
      <c r="N126" s="304">
        <f t="shared" ca="1" si="46"/>
        <v>78.30692210993719</v>
      </c>
      <c r="P126" s="310">
        <f t="shared" ca="1" si="47"/>
        <v>4</v>
      </c>
      <c r="Q126" s="304">
        <f t="shared" ca="1" si="48"/>
        <v>704.5999999999998</v>
      </c>
      <c r="R126" s="306">
        <f t="shared" ca="1" si="49"/>
        <v>0.35360591147364162</v>
      </c>
      <c r="S126" s="307">
        <f t="shared" ca="1" si="50"/>
        <v>8.6153681242925231</v>
      </c>
      <c r="T126" s="304">
        <f t="shared" ca="1" si="30"/>
        <v>84.51676129930965</v>
      </c>
      <c r="U126" s="311">
        <f t="shared" ca="1" si="31"/>
        <v>0</v>
      </c>
      <c r="V126" s="306">
        <f t="shared" ca="1" si="32"/>
        <v>1.2180464285894512</v>
      </c>
      <c r="W126" s="304">
        <f t="shared" ca="1" si="33"/>
        <v>40.04519666069487</v>
      </c>
      <c r="Y126" s="314" t="str">
        <f t="shared" ca="1" si="51"/>
        <v/>
      </c>
      <c r="Z126" s="315" t="str">
        <f t="shared" ca="1" si="52"/>
        <v/>
      </c>
      <c r="AA126" s="316" t="str">
        <f t="shared" ca="1" si="53"/>
        <v/>
      </c>
      <c r="AC126" s="310" t="e">
        <f t="shared" ca="1" si="54"/>
        <v>#N/A</v>
      </c>
      <c r="AD126" s="323" t="e">
        <f t="shared" ca="1" si="55"/>
        <v>#N/A</v>
      </c>
      <c r="AE126" s="324">
        <f t="shared" ca="1" si="34"/>
        <v>56.925413526124409</v>
      </c>
      <c r="AG126" s="306">
        <f t="shared" ca="1" si="56"/>
        <v>67.595898742434912</v>
      </c>
      <c r="AH126" s="304">
        <f t="shared" ca="1" si="57"/>
        <v>77.202738273968421</v>
      </c>
    </row>
    <row r="127" spans="1:34" x14ac:dyDescent="0.2">
      <c r="A127" s="347">
        <f t="shared" ca="1" si="35"/>
        <v>0.01</v>
      </c>
      <c r="B127" s="304">
        <f t="shared" ca="1" si="36"/>
        <v>1.2300000000000009</v>
      </c>
      <c r="D127" s="306">
        <f t="shared" ca="1" si="37"/>
        <v>15.601820193702833</v>
      </c>
      <c r="E127" s="307">
        <f t="shared" ca="1" si="38"/>
        <v>65.574203142720705</v>
      </c>
      <c r="F127" s="304">
        <f t="shared" ca="1" si="39"/>
        <v>67.404695023117156</v>
      </c>
      <c r="G127" s="306">
        <f t="shared" ca="1" si="40"/>
        <v>19.044019063153883</v>
      </c>
      <c r="H127" s="307">
        <f t="shared" ca="1" si="41"/>
        <v>91.917971451078444</v>
      </c>
      <c r="I127" s="304">
        <f t="shared" ca="1" si="42"/>
        <v>93.870059858077425</v>
      </c>
      <c r="J127" s="306">
        <f t="shared" ca="1" si="43"/>
        <v>11.31393158750247</v>
      </c>
      <c r="K127" s="307">
        <f t="shared" ca="1" si="44"/>
        <v>57.841314530478058</v>
      </c>
      <c r="L127" s="304">
        <f t="shared" ca="1" si="29"/>
        <v>58.937447472556684</v>
      </c>
      <c r="M127" s="306">
        <f t="shared" ca="1" si="45"/>
        <v>1.3665018163292428</v>
      </c>
      <c r="N127" s="304">
        <f t="shared" ca="1" si="46"/>
        <v>78.294786772626821</v>
      </c>
      <c r="P127" s="310">
        <f t="shared" ca="1" si="47"/>
        <v>4</v>
      </c>
      <c r="Q127" s="304">
        <f t="shared" ca="1" si="48"/>
        <v>702.99999999999989</v>
      </c>
      <c r="R127" s="306">
        <f t="shared" ca="1" si="49"/>
        <v>0.35280294602039469</v>
      </c>
      <c r="S127" s="307">
        <f t="shared" ca="1" si="50"/>
        <v>8.6118400948323188</v>
      </c>
      <c r="T127" s="304">
        <f t="shared" ca="1" si="30"/>
        <v>84.482151330305058</v>
      </c>
      <c r="U127" s="311">
        <f t="shared" ca="1" si="31"/>
        <v>0</v>
      </c>
      <c r="V127" s="306">
        <f t="shared" ca="1" si="32"/>
        <v>1.2179348717851801</v>
      </c>
      <c r="W127" s="304">
        <f t="shared" ca="1" si="33"/>
        <v>40.622576342170092</v>
      </c>
      <c r="Y127" s="314" t="str">
        <f t="shared" ca="1" si="51"/>
        <v/>
      </c>
      <c r="Z127" s="315" t="str">
        <f t="shared" ca="1" si="52"/>
        <v/>
      </c>
      <c r="AA127" s="316" t="str">
        <f t="shared" ca="1" si="53"/>
        <v/>
      </c>
      <c r="AC127" s="310" t="e">
        <f t="shared" ca="1" si="54"/>
        <v>#N/A</v>
      </c>
      <c r="AD127" s="323" t="e">
        <f t="shared" ca="1" si="55"/>
        <v>#N/A</v>
      </c>
      <c r="AE127" s="324">
        <f t="shared" ca="1" si="34"/>
        <v>57.841314530478058</v>
      </c>
      <c r="AG127" s="306">
        <f t="shared" ca="1" si="56"/>
        <v>67.37536671758069</v>
      </c>
      <c r="AH127" s="304">
        <f t="shared" ca="1" si="57"/>
        <v>76.981782759427034</v>
      </c>
    </row>
    <row r="128" spans="1:34" x14ac:dyDescent="0.2">
      <c r="A128" s="347">
        <f t="shared" ca="1" si="35"/>
        <v>0.01</v>
      </c>
      <c r="B128" s="304">
        <f t="shared" ca="1" si="36"/>
        <v>1.2400000000000009</v>
      </c>
      <c r="D128" s="306">
        <f t="shared" ca="1" si="37"/>
        <v>15.572857208290635</v>
      </c>
      <c r="E128" s="307">
        <f t="shared" ca="1" si="38"/>
        <v>65.354041767469312</v>
      </c>
      <c r="F128" s="304">
        <f t="shared" ca="1" si="39"/>
        <v>67.183812462333023</v>
      </c>
      <c r="G128" s="306">
        <f t="shared" ca="1" si="40"/>
        <v>19.19974763523679</v>
      </c>
      <c r="H128" s="307">
        <f t="shared" ca="1" si="41"/>
        <v>92.571511868753134</v>
      </c>
      <c r="I128" s="304">
        <f t="shared" ca="1" si="42"/>
        <v>94.541605227135236</v>
      </c>
      <c r="J128" s="306">
        <f t="shared" ca="1" si="43"/>
        <v>11.505150420994424</v>
      </c>
      <c r="K128" s="307">
        <f t="shared" ca="1" si="44"/>
        <v>58.763761947077214</v>
      </c>
      <c r="L128" s="304">
        <f t="shared" ca="1" si="29"/>
        <v>59.879447261831565</v>
      </c>
      <c r="M128" s="306">
        <f t="shared" ca="1" si="45"/>
        <v>1.3662913039928295</v>
      </c>
      <c r="N128" s="304">
        <f t="shared" ca="1" si="46"/>
        <v>78.282725304214893</v>
      </c>
      <c r="P128" s="310">
        <f t="shared" ca="1" si="47"/>
        <v>4</v>
      </c>
      <c r="Q128" s="304">
        <f t="shared" ca="1" si="48"/>
        <v>701.39999999999986</v>
      </c>
      <c r="R128" s="306">
        <f t="shared" ca="1" si="49"/>
        <v>0.35199998056714771</v>
      </c>
      <c r="S128" s="307">
        <f t="shared" ca="1" si="50"/>
        <v>8.608320095026647</v>
      </c>
      <c r="T128" s="304">
        <f t="shared" ca="1" si="30"/>
        <v>84.447620132211412</v>
      </c>
      <c r="U128" s="311">
        <f t="shared" ca="1" si="31"/>
        <v>0</v>
      </c>
      <c r="V128" s="306">
        <f t="shared" ca="1" si="32"/>
        <v>1.2178225279245045</v>
      </c>
      <c r="W128" s="304">
        <f t="shared" ca="1" si="33"/>
        <v>41.202081427593527</v>
      </c>
      <c r="Y128" s="314" t="str">
        <f t="shared" ca="1" si="51"/>
        <v/>
      </c>
      <c r="Z128" s="315" t="str">
        <f t="shared" ca="1" si="52"/>
        <v/>
      </c>
      <c r="AA128" s="316" t="str">
        <f t="shared" ca="1" si="53"/>
        <v/>
      </c>
      <c r="AC128" s="310" t="e">
        <f t="shared" ca="1" si="54"/>
        <v>#N/A</v>
      </c>
      <c r="AD128" s="323" t="e">
        <f t="shared" ca="1" si="55"/>
        <v>#N/A</v>
      </c>
      <c r="AE128" s="324">
        <f t="shared" ca="1" si="34"/>
        <v>58.763761947077214</v>
      </c>
      <c r="AG128" s="306">
        <f t="shared" ca="1" si="56"/>
        <v>67.154327423120932</v>
      </c>
      <c r="AH128" s="304">
        <f t="shared" ca="1" si="57"/>
        <v>76.7603221492177</v>
      </c>
    </row>
    <row r="129" spans="1:34" x14ac:dyDescent="0.2">
      <c r="A129" s="347">
        <f t="shared" ca="1" si="35"/>
        <v>0.01</v>
      </c>
      <c r="B129" s="304">
        <f t="shared" ca="1" si="36"/>
        <v>1.2500000000000009</v>
      </c>
      <c r="D129" s="306">
        <f t="shared" ca="1" si="37"/>
        <v>15.543603579381907</v>
      </c>
      <c r="E129" s="307">
        <f t="shared" ca="1" si="38"/>
        <v>65.133426891256633</v>
      </c>
      <c r="F129" s="304">
        <f t="shared" ca="1" si="39"/>
        <v>66.962429098948064</v>
      </c>
      <c r="G129" s="306">
        <f t="shared" ca="1" si="40"/>
        <v>19.355183671030609</v>
      </c>
      <c r="H129" s="307">
        <f t="shared" ca="1" si="41"/>
        <v>93.222846137665698</v>
      </c>
      <c r="I129" s="304">
        <f t="shared" ca="1" si="42"/>
        <v>95.210935175252956</v>
      </c>
      <c r="J129" s="306">
        <f t="shared" ca="1" si="43"/>
        <v>11.697925077525761</v>
      </c>
      <c r="K129" s="307">
        <f t="shared" ca="1" si="44"/>
        <v>59.692733737109307</v>
      </c>
      <c r="L129" s="304">
        <f t="shared" ca="1" si="29"/>
        <v>60.828150655176373</v>
      </c>
      <c r="M129" s="306">
        <f t="shared" ca="1" si="45"/>
        <v>1.366082059166811</v>
      </c>
      <c r="N129" s="304">
        <f t="shared" ca="1" si="46"/>
        <v>78.270736458799078</v>
      </c>
      <c r="P129" s="310">
        <f t="shared" ca="1" si="47"/>
        <v>4</v>
      </c>
      <c r="Q129" s="304">
        <f t="shared" ca="1" si="48"/>
        <v>699.79999999999984</v>
      </c>
      <c r="R129" s="306">
        <f t="shared" ca="1" si="49"/>
        <v>0.35119701511390067</v>
      </c>
      <c r="S129" s="307">
        <f t="shared" ca="1" si="50"/>
        <v>8.6048081248755075</v>
      </c>
      <c r="T129" s="304">
        <f t="shared" ca="1" si="30"/>
        <v>84.413167705028727</v>
      </c>
      <c r="U129" s="311">
        <f t="shared" ca="1" si="31"/>
        <v>0</v>
      </c>
      <c r="V129" s="306">
        <f t="shared" ca="1" si="32"/>
        <v>1.2177093999097031</v>
      </c>
      <c r="W129" s="304">
        <f t="shared" ca="1" si="33"/>
        <v>41.783664805255022</v>
      </c>
      <c r="Y129" s="314" t="str">
        <f t="shared" ca="1" si="51"/>
        <v/>
      </c>
      <c r="Z129" s="315" t="str">
        <f t="shared" ca="1" si="52"/>
        <v/>
      </c>
      <c r="AA129" s="316" t="str">
        <f t="shared" ca="1" si="53"/>
        <v/>
      </c>
      <c r="AC129" s="310" t="e">
        <f t="shared" ca="1" si="54"/>
        <v>#N/A</v>
      </c>
      <c r="AD129" s="323" t="e">
        <f t="shared" ca="1" si="55"/>
        <v>#N/A</v>
      </c>
      <c r="AE129" s="324">
        <f t="shared" ca="1" si="34"/>
        <v>59.692733737109307</v>
      </c>
      <c r="AG129" s="306">
        <f t="shared" ca="1" si="56"/>
        <v>66.932786378864961</v>
      </c>
      <c r="AH129" s="304">
        <f t="shared" ca="1" si="57"/>
        <v>76.538361926801798</v>
      </c>
    </row>
    <row r="130" spans="1:34" x14ac:dyDescent="0.2">
      <c r="A130" s="347">
        <f t="shared" ca="1" si="35"/>
        <v>0.01</v>
      </c>
      <c r="B130" s="304">
        <f t="shared" ca="1" si="36"/>
        <v>1.2600000000000009</v>
      </c>
      <c r="D130" s="306">
        <f t="shared" ca="1" si="37"/>
        <v>15.514062596863463</v>
      </c>
      <c r="E130" s="307">
        <f t="shared" ca="1" si="38"/>
        <v>64.912363529010491</v>
      </c>
      <c r="F130" s="304">
        <f t="shared" ca="1" si="39"/>
        <v>66.740550471072751</v>
      </c>
      <c r="G130" s="306">
        <f t="shared" ca="1" si="40"/>
        <v>19.510324296999244</v>
      </c>
      <c r="H130" s="307">
        <f t="shared" ca="1" si="41"/>
        <v>93.871969772955808</v>
      </c>
      <c r="I130" s="304">
        <f t="shared" ca="1" si="42"/>
        <v>95.878044740330466</v>
      </c>
      <c r="J130" s="306">
        <f t="shared" ca="1" si="43"/>
        <v>11.89225261736591</v>
      </c>
      <c r="K130" s="307">
        <f t="shared" ca="1" si="44"/>
        <v>60.628207816662417</v>
      </c>
      <c r="L130" s="304">
        <f t="shared" ca="1" si="29"/>
        <v>61.783535471642054</v>
      </c>
      <c r="M130" s="306">
        <f t="shared" ca="1" si="45"/>
        <v>1.3658740606166551</v>
      </c>
      <c r="N130" s="304">
        <f t="shared" ca="1" si="46"/>
        <v>78.258819019730311</v>
      </c>
      <c r="P130" s="310">
        <f t="shared" ca="1" si="47"/>
        <v>4</v>
      </c>
      <c r="Q130" s="304">
        <f t="shared" ca="1" si="48"/>
        <v>698.19999999999982</v>
      </c>
      <c r="R130" s="306">
        <f t="shared" ca="1" si="49"/>
        <v>0.35039404966065368</v>
      </c>
      <c r="S130" s="307">
        <f t="shared" ca="1" si="50"/>
        <v>8.6013041843789004</v>
      </c>
      <c r="T130" s="304">
        <f t="shared" ca="1" si="30"/>
        <v>84.378794048757015</v>
      </c>
      <c r="U130" s="311">
        <f t="shared" ca="1" si="31"/>
        <v>0</v>
      </c>
      <c r="V130" s="306">
        <f t="shared" ca="1" si="32"/>
        <v>1.2175954906490445</v>
      </c>
      <c r="W130" s="304">
        <f t="shared" ca="1" si="33"/>
        <v>42.367279438007159</v>
      </c>
      <c r="Y130" s="314" t="str">
        <f t="shared" ca="1" si="51"/>
        <v/>
      </c>
      <c r="Z130" s="315" t="str">
        <f t="shared" ca="1" si="52"/>
        <v/>
      </c>
      <c r="AA130" s="316" t="str">
        <f t="shared" ca="1" si="53"/>
        <v/>
      </c>
      <c r="AC130" s="310" t="e">
        <f t="shared" ca="1" si="54"/>
        <v>#N/A</v>
      </c>
      <c r="AD130" s="323" t="e">
        <f t="shared" ca="1" si="55"/>
        <v>#N/A</v>
      </c>
      <c r="AE130" s="324">
        <f t="shared" ca="1" si="34"/>
        <v>60.628207816662417</v>
      </c>
      <c r="AG130" s="306">
        <f t="shared" ca="1" si="56"/>
        <v>66.710749107254003</v>
      </c>
      <c r="AH130" s="304">
        <f t="shared" ca="1" si="57"/>
        <v>76.315907579095168</v>
      </c>
    </row>
    <row r="131" spans="1:34" x14ac:dyDescent="0.2">
      <c r="A131" s="347">
        <f t="shared" ca="1" si="35"/>
        <v>0.01</v>
      </c>
      <c r="B131" s="304">
        <f t="shared" ca="1" si="36"/>
        <v>1.2700000000000009</v>
      </c>
      <c r="D131" s="306">
        <f t="shared" ca="1" si="37"/>
        <v>15.484237502027657</v>
      </c>
      <c r="E131" s="307">
        <f t="shared" ca="1" si="38"/>
        <v>64.690856706475572</v>
      </c>
      <c r="F131" s="304">
        <f t="shared" ca="1" si="39"/>
        <v>66.518182119154119</v>
      </c>
      <c r="G131" s="306">
        <f t="shared" ca="1" si="40"/>
        <v>19.66516667201952</v>
      </c>
      <c r="H131" s="307">
        <f t="shared" ca="1" si="41"/>
        <v>94.518878340020564</v>
      </c>
      <c r="I131" s="304">
        <f t="shared" ca="1" si="42"/>
        <v>96.542929015510595</v>
      </c>
      <c r="J131" s="306">
        <f t="shared" ca="1" si="43"/>
        <v>12.088130072211005</v>
      </c>
      <c r="K131" s="307">
        <f t="shared" ca="1" si="44"/>
        <v>61.5701620572273</v>
      </c>
      <c r="L131" s="304">
        <f t="shared" ca="1" si="29"/>
        <v>62.745579480915822</v>
      </c>
      <c r="M131" s="306">
        <f t="shared" ca="1" si="45"/>
        <v>1.3656672876022184</v>
      </c>
      <c r="N131" s="304">
        <f t="shared" ca="1" si="46"/>
        <v>78.246971798685891</v>
      </c>
      <c r="P131" s="310">
        <f t="shared" ca="1" si="47"/>
        <v>4</v>
      </c>
      <c r="Q131" s="304">
        <f t="shared" ca="1" si="48"/>
        <v>696.5999999999998</v>
      </c>
      <c r="R131" s="306">
        <f t="shared" ca="1" si="49"/>
        <v>0.3495910842074067</v>
      </c>
      <c r="S131" s="307">
        <f t="shared" ca="1" si="50"/>
        <v>8.5978082735368258</v>
      </c>
      <c r="T131" s="304">
        <f t="shared" ca="1" si="30"/>
        <v>84.344499163396264</v>
      </c>
      <c r="U131" s="311">
        <f t="shared" ca="1" si="31"/>
        <v>0</v>
      </c>
      <c r="V131" s="306">
        <f t="shared" ca="1" si="32"/>
        <v>1.2174808030567064</v>
      </c>
      <c r="W131" s="304">
        <f t="shared" ca="1" si="33"/>
        <v>42.952878366330268</v>
      </c>
      <c r="Y131" s="314" t="str">
        <f t="shared" ca="1" si="51"/>
        <v/>
      </c>
      <c r="Z131" s="315" t="str">
        <f t="shared" ca="1" si="52"/>
        <v/>
      </c>
      <c r="AA131" s="316" t="str">
        <f t="shared" ca="1" si="53"/>
        <v/>
      </c>
      <c r="AC131" s="310" t="e">
        <f t="shared" ca="1" si="54"/>
        <v>#N/A</v>
      </c>
      <c r="AD131" s="323" t="e">
        <f t="shared" ca="1" si="55"/>
        <v>#N/A</v>
      </c>
      <c r="AE131" s="324">
        <f t="shared" ca="1" si="34"/>
        <v>61.5701620572273</v>
      </c>
      <c r="AG131" s="306">
        <f t="shared" ca="1" si="56"/>
        <v>66.488221132983824</v>
      </c>
      <c r="AH131" s="304">
        <f t="shared" ca="1" si="57"/>
        <v>76.09296459606503</v>
      </c>
    </row>
    <row r="132" spans="1:34" x14ac:dyDescent="0.2">
      <c r="A132" s="347">
        <f t="shared" ca="1" si="35"/>
        <v>0.01</v>
      </c>
      <c r="B132" s="304">
        <f t="shared" ca="1" si="36"/>
        <v>1.2800000000000009</v>
      </c>
      <c r="D132" s="306">
        <f t="shared" ca="1" si="37"/>
        <v>15.454131489096394</v>
      </c>
      <c r="E132" s="307">
        <f t="shared" ca="1" si="38"/>
        <v>64.468911459567849</v>
      </c>
      <c r="F132" s="304">
        <f t="shared" ca="1" si="39"/>
        <v>66.295329585604136</v>
      </c>
      <c r="G132" s="306">
        <f t="shared" ca="1" si="40"/>
        <v>19.819707986910483</v>
      </c>
      <c r="H132" s="307">
        <f t="shared" ca="1" si="41"/>
        <v>95.163567454616242</v>
      </c>
      <c r="I132" s="304">
        <f t="shared" ca="1" si="42"/>
        <v>97.205583149198276</v>
      </c>
      <c r="J132" s="306">
        <f t="shared" ca="1" si="43"/>
        <v>12.285554445505655</v>
      </c>
      <c r="K132" s="307">
        <f t="shared" ca="1" si="44"/>
        <v>62.518574286200483</v>
      </c>
      <c r="L132" s="304">
        <f t="shared" ref="L132:L195" ca="1" si="58">SQRT(pos_x^2+pos_z^2)</f>
        <v>63.714260403873887</v>
      </c>
      <c r="M132" s="306">
        <f t="shared" ca="1" si="45"/>
        <v>1.3654617198622094</v>
      </c>
      <c r="N132" s="304">
        <f t="shared" ca="1" si="46"/>
        <v>78.235193634779336</v>
      </c>
      <c r="P132" s="310">
        <f t="shared" ca="1" si="47"/>
        <v>4</v>
      </c>
      <c r="Q132" s="304">
        <f t="shared" ca="1" si="48"/>
        <v>694.99999999999989</v>
      </c>
      <c r="R132" s="306">
        <f t="shared" ca="1" si="49"/>
        <v>0.34878811875415977</v>
      </c>
      <c r="S132" s="307">
        <f t="shared" ca="1" si="50"/>
        <v>8.5943203923492835</v>
      </c>
      <c r="T132" s="304">
        <f t="shared" ref="T132:T195" ca="1" si="59">m*g</f>
        <v>84.310283048946474</v>
      </c>
      <c r="U132" s="311">
        <f t="shared" ref="U132:U195" ca="1" si="60">IF(pos_xz&lt;L_rampe,Poids*COS(Beta),0)</f>
        <v>0</v>
      </c>
      <c r="V132" s="306">
        <f t="shared" ref="V132:V195" ca="1" si="61">Rho_moyen*(20000-Alt_rampe-pos_z)/(20000+Alt_rampe+pos_z)</f>
        <v>1.2173653400526938</v>
      </c>
      <c r="W132" s="304">
        <f t="shared" ref="W132:W195" ca="1" si="62">1/2*Rho*Sref*Cx*vit_xz^2</f>
        <v>43.540414711376442</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62.518574286200483</v>
      </c>
      <c r="AG132" s="306">
        <f t="shared" ca="1" si="56"/>
        <v>66.265207982627345</v>
      </c>
      <c r="AH132" s="304">
        <f t="shared" ca="1" si="57"/>
        <v>75.869538470328138</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15.423747706681667</v>
      </c>
      <c r="E133" s="307">
        <f t="shared" ref="E133:E196" ca="1" si="67">IF(AND(L132&lt;L_rampe,Poussee&lt;Poids*SIN(M132)),0,(-W132+Poussee)/m*SIN(M132)+U132/m*COS(M132)-Poids/m)</f>
        <v>64.246532833740417</v>
      </c>
      <c r="F133" s="304">
        <f t="shared" ref="F133:F196" ca="1" si="68">SQRT(acc_x^2+acc_z^2)</f>
        <v>66.071998414428592</v>
      </c>
      <c r="G133" s="306">
        <f t="shared" ref="G133:G196" ca="1" si="69">G132+acc_x*pas</f>
        <v>19.973945463977302</v>
      </c>
      <c r="H133" s="307">
        <f t="shared" ref="H133:H196" ca="1" si="70">H132+acc_z*pas</f>
        <v>95.80603278295365</v>
      </c>
      <c r="I133" s="304">
        <f t="shared" ref="I133:I196" ca="1" si="71">SQRT(vit_x^2+vit_z^2)</f>
        <v>97.866002345075529</v>
      </c>
      <c r="J133" s="306">
        <f t="shared" ref="J133:J196" ca="1" si="72">J132+0.5*(vit_x+G132)*pas*(K132&gt;=0)</f>
        <v>12.484522712760095</v>
      </c>
      <c r="K133" s="307">
        <f t="shared" ref="K133:K196" ca="1" si="73">K132+0.5*(vit_z+H132)*pas</f>
        <v>63.473422287388331</v>
      </c>
      <c r="L133" s="304">
        <f t="shared" ca="1" si="58"/>
        <v>64.689555913134456</v>
      </c>
      <c r="M133" s="306">
        <f t="shared" ref="M133:M196" ca="1" si="74">IF(AND(L132&gt;L_rampe,G133&gt;0),ATAN2(G133,H133),$M$4)</f>
        <v>1.3652573375992554</v>
      </c>
      <c r="N133" s="304">
        <f t="shared" ref="N133:N196" ca="1" si="75">DEGREES(Beta)</f>
        <v>78.22348339370474</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8.5908405408162736</v>
      </c>
      <c r="T133" s="304">
        <f t="shared" ca="1" si="59"/>
        <v>84.276145705407643</v>
      </c>
      <c r="U133" s="311">
        <f t="shared" ca="1" si="60"/>
        <v>0</v>
      </c>
      <c r="V133" s="306">
        <f t="shared" ca="1" si="61"/>
        <v>1.2172491045627547</v>
      </c>
      <c r="W133" s="304">
        <f t="shared" ca="1" si="62"/>
        <v>44.129841677990974</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63.473422287388331</v>
      </c>
      <c r="AG133" s="306">
        <f t="shared" ref="AG133:AG196" ca="1" si="85">IF(AND(L132&lt;L_rampe,Poussee&lt;Poids*SIN(M132)),0,(-W132+Poussee)/m-Poids*SIN(M132)/m)</f>
        <v>66.041715184258237</v>
      </c>
      <c r="AH133" s="304">
        <f t="shared" ref="AH133:AH196" ca="1" si="86">IF(AND(L132&lt;L_rampe,Poussee&lt;Poids*SIN(M132)), g*SIN(M132), (-W132+Poussee)/m)</f>
        <v>75.645634696750619</v>
      </c>
    </row>
    <row r="134" spans="1:34" x14ac:dyDescent="0.2">
      <c r="A134" s="347">
        <f t="shared" ca="1" si="64"/>
        <v>0.01</v>
      </c>
      <c r="B134" s="304">
        <f t="shared" ca="1" si="65"/>
        <v>1.3000000000000009</v>
      </c>
      <c r="D134" s="306">
        <f t="shared" ca="1" si="66"/>
        <v>15.393089259185778</v>
      </c>
      <c r="E134" s="307">
        <f t="shared" ca="1" si="67"/>
        <v>64.023725883360115</v>
      </c>
      <c r="F134" s="304">
        <f t="shared" ca="1" si="68"/>
        <v>65.848194150856528</v>
      </c>
      <c r="G134" s="306">
        <f t="shared" ca="1" si="69"/>
        <v>20.127876356569161</v>
      </c>
      <c r="H134" s="307">
        <f t="shared" ca="1" si="70"/>
        <v>96.446270041787258</v>
      </c>
      <c r="I134" s="304">
        <f t="shared" ca="1" si="71"/>
        <v>98.52418186211284</v>
      </c>
      <c r="J134" s="306">
        <f t="shared" ca="1" si="72"/>
        <v>12.685031821862827</v>
      </c>
      <c r="K134" s="307">
        <f t="shared" ca="1" si="73"/>
        <v>64.434683801512037</v>
      </c>
      <c r="L134" s="304">
        <f t="shared" ca="1" si="58"/>
        <v>65.671443633610721</v>
      </c>
      <c r="M134" s="306">
        <f t="shared" ca="1" si="74"/>
        <v>1.3650541214655529</v>
      </c>
      <c r="N134" s="304">
        <f t="shared" ca="1" si="75"/>
        <v>78.21183996691461</v>
      </c>
      <c r="P134" s="310">
        <f t="shared" ca="1" si="76"/>
        <v>4</v>
      </c>
      <c r="Q134" s="304">
        <f t="shared" ca="1" si="77"/>
        <v>691.79999999999984</v>
      </c>
      <c r="R134" s="306">
        <f t="shared" ca="1" si="78"/>
        <v>0.34718218784766575</v>
      </c>
      <c r="S134" s="307">
        <f t="shared" ca="1" si="79"/>
        <v>8.5873687189377961</v>
      </c>
      <c r="T134" s="304">
        <f t="shared" ca="1" si="59"/>
        <v>84.242087132779787</v>
      </c>
      <c r="U134" s="311">
        <f t="shared" ca="1" si="60"/>
        <v>0</v>
      </c>
      <c r="V134" s="306">
        <f t="shared" ca="1" si="61"/>
        <v>1.2171320995183008</v>
      </c>
      <c r="W134" s="304">
        <f t="shared" ca="1" si="62"/>
        <v>44.721112557711997</v>
      </c>
      <c r="Y134" s="314" t="str">
        <f t="shared" ca="1" si="80"/>
        <v/>
      </c>
      <c r="Z134" s="315" t="str">
        <f t="shared" ca="1" si="81"/>
        <v/>
      </c>
      <c r="AA134" s="316" t="str">
        <f t="shared" ca="1" si="82"/>
        <v/>
      </c>
      <c r="AC134" s="310" t="e">
        <f t="shared" ca="1" si="83"/>
        <v>#N/A</v>
      </c>
      <c r="AD134" s="323" t="e">
        <f t="shared" ca="1" si="84"/>
        <v>#N/A</v>
      </c>
      <c r="AE134" s="324">
        <f t="shared" ca="1" si="63"/>
        <v>64.434683801512037</v>
      </c>
      <c r="AG134" s="306">
        <f t="shared" ca="1" si="85"/>
        <v>65.817748267074961</v>
      </c>
      <c r="AH134" s="304">
        <f t="shared" ca="1" si="86"/>
        <v>75.421258772049285</v>
      </c>
    </row>
    <row r="135" spans="1:34" x14ac:dyDescent="0.2">
      <c r="A135" s="347">
        <f t="shared" ca="1" si="64"/>
        <v>0.01</v>
      </c>
      <c r="B135" s="304">
        <f t="shared" ca="1" si="65"/>
        <v>1.3100000000000009</v>
      </c>
      <c r="D135" s="306">
        <f t="shared" ca="1" si="66"/>
        <v>15.362159208143742</v>
      </c>
      <c r="E135" s="307">
        <f t="shared" ca="1" si="67"/>
        <v>63.800495671094552</v>
      </c>
      <c r="F135" s="304">
        <f t="shared" ca="1" si="68"/>
        <v>65.623922340970367</v>
      </c>
      <c r="G135" s="306">
        <f t="shared" ca="1" si="69"/>
        <v>20.281497948650596</v>
      </c>
      <c r="H135" s="307">
        <f t="shared" ca="1" si="70"/>
        <v>97.084274998498202</v>
      </c>
      <c r="I135" s="304">
        <f t="shared" ca="1" si="71"/>
        <v>99.18011701457678</v>
      </c>
      <c r="J135" s="306">
        <f t="shared" ca="1" si="72"/>
        <v>12.887078693388926</v>
      </c>
      <c r="K135" s="307">
        <f t="shared" ca="1" si="73"/>
        <v>65.402336526713469</v>
      </c>
      <c r="L135" s="304">
        <f t="shared" ca="1" si="58"/>
        <v>66.65990114306409</v>
      </c>
      <c r="M135" s="306">
        <f t="shared" ca="1" si="74"/>
        <v>1.3648520525490677</v>
      </c>
      <c r="N135" s="304">
        <f t="shared" ca="1" si="75"/>
        <v>78.200262270829228</v>
      </c>
      <c r="P135" s="310">
        <f t="shared" ca="1" si="76"/>
        <v>4</v>
      </c>
      <c r="Q135" s="304">
        <f t="shared" ca="1" si="77"/>
        <v>690.19999999999982</v>
      </c>
      <c r="R135" s="306">
        <f t="shared" ca="1" si="78"/>
        <v>0.34637922239441876</v>
      </c>
      <c r="S135" s="307">
        <f t="shared" ca="1" si="79"/>
        <v>8.5839049267138527</v>
      </c>
      <c r="T135" s="304">
        <f t="shared" ca="1" si="59"/>
        <v>84.208107331062905</v>
      </c>
      <c r="U135" s="311">
        <f t="shared" ca="1" si="60"/>
        <v>0</v>
      </c>
      <c r="V135" s="306">
        <f t="shared" ca="1" si="61"/>
        <v>1.2170143278563244</v>
      </c>
      <c r="W135" s="304">
        <f t="shared" ca="1" si="62"/>
        <v>45.314180731747562</v>
      </c>
      <c r="Y135" s="314" t="str">
        <f t="shared" ca="1" si="80"/>
        <v/>
      </c>
      <c r="Z135" s="315" t="str">
        <f t="shared" ca="1" si="81"/>
        <v/>
      </c>
      <c r="AA135" s="316" t="str">
        <f t="shared" ca="1" si="82"/>
        <v/>
      </c>
      <c r="AC135" s="310" t="e">
        <f t="shared" ca="1" si="83"/>
        <v>#N/A</v>
      </c>
      <c r="AD135" s="323" t="e">
        <f t="shared" ca="1" si="84"/>
        <v>#N/A</v>
      </c>
      <c r="AE135" s="324">
        <f t="shared" ca="1" si="63"/>
        <v>65.402336526713469</v>
      </c>
      <c r="AG135" s="306">
        <f t="shared" ca="1" si="85"/>
        <v>65.593312761025388</v>
      </c>
      <c r="AH135" s="304">
        <f t="shared" ca="1" si="86"/>
        <v>75.196416194394445</v>
      </c>
    </row>
    <row r="136" spans="1:34" x14ac:dyDescent="0.2">
      <c r="A136" s="347">
        <f t="shared" ca="1" si="64"/>
        <v>0.01</v>
      </c>
      <c r="B136" s="304">
        <f t="shared" ca="1" si="65"/>
        <v>1.320000000000001</v>
      </c>
      <c r="D136" s="306">
        <f t="shared" ca="1" si="66"/>
        <v>15.330960573510989</v>
      </c>
      <c r="E136" s="307">
        <f t="shared" ca="1" si="67"/>
        <v>63.576847267309617</v>
      </c>
      <c r="F136" s="304">
        <f t="shared" ca="1" si="68"/>
        <v>65.399188531337018</v>
      </c>
      <c r="G136" s="306">
        <f t="shared" ca="1" si="69"/>
        <v>20.434807554385706</v>
      </c>
      <c r="H136" s="307">
        <f t="shared" ca="1" si="70"/>
        <v>97.720043471171294</v>
      </c>
      <c r="I136" s="304">
        <f t="shared" ca="1" si="71"/>
        <v>99.833803172033797</v>
      </c>
      <c r="J136" s="306">
        <f t="shared" ca="1" si="72"/>
        <v>13.090660220904107</v>
      </c>
      <c r="K136" s="307">
        <f t="shared" ca="1" si="73"/>
        <v>66.37635811906182</v>
      </c>
      <c r="L136" s="304">
        <f t="shared" ca="1" si="58"/>
        <v>67.654905972657332</v>
      </c>
      <c r="M136" s="306">
        <f t="shared" ca="1" si="74"/>
        <v>1.364651112360264</v>
      </c>
      <c r="N136" s="304">
        <f t="shared" ca="1" si="75"/>
        <v>78.188749246076213</v>
      </c>
      <c r="P136" s="310">
        <f t="shared" ca="1" si="76"/>
        <v>4</v>
      </c>
      <c r="Q136" s="304">
        <f t="shared" ca="1" si="77"/>
        <v>688.5999999999998</v>
      </c>
      <c r="R136" s="306">
        <f t="shared" ca="1" si="78"/>
        <v>0.34557625694117178</v>
      </c>
      <c r="S136" s="307">
        <f t="shared" ca="1" si="79"/>
        <v>8.5804491641444418</v>
      </c>
      <c r="T136" s="304">
        <f t="shared" ca="1" si="59"/>
        <v>84.174206300256984</v>
      </c>
      <c r="U136" s="311">
        <f t="shared" ca="1" si="60"/>
        <v>0</v>
      </c>
      <c r="V136" s="306">
        <f t="shared" ca="1" si="61"/>
        <v>1.2168957925193156</v>
      </c>
      <c r="W136" s="304">
        <f t="shared" ca="1" si="62"/>
        <v>45.908999673929735</v>
      </c>
      <c r="Y136" s="314" t="str">
        <f t="shared" ca="1" si="80"/>
        <v/>
      </c>
      <c r="Z136" s="315" t="str">
        <f t="shared" ca="1" si="81"/>
        <v/>
      </c>
      <c r="AA136" s="316" t="str">
        <f t="shared" ca="1" si="82"/>
        <v/>
      </c>
      <c r="AC136" s="310" t="e">
        <f t="shared" ca="1" si="83"/>
        <v>#N/A</v>
      </c>
      <c r="AD136" s="323" t="e">
        <f t="shared" ca="1" si="84"/>
        <v>#N/A</v>
      </c>
      <c r="AE136" s="324">
        <f t="shared" ca="1" si="63"/>
        <v>66.37635811906182</v>
      </c>
      <c r="AG136" s="306">
        <f t="shared" ca="1" si="85"/>
        <v>65.368414196432653</v>
      </c>
      <c r="AH136" s="304">
        <f t="shared" ca="1" si="86"/>
        <v>74.971112463014563</v>
      </c>
    </row>
    <row r="137" spans="1:34" x14ac:dyDescent="0.2">
      <c r="A137" s="347">
        <f t="shared" ca="1" si="64"/>
        <v>0.01</v>
      </c>
      <c r="B137" s="304">
        <f t="shared" ca="1" si="65"/>
        <v>1.330000000000001</v>
      </c>
      <c r="D137" s="306">
        <f t="shared" ca="1" si="66"/>
        <v>15.29949633489843</v>
      </c>
      <c r="E137" s="307">
        <f t="shared" ca="1" si="67"/>
        <v>63.352785749476283</v>
      </c>
      <c r="F137" s="304">
        <f t="shared" ca="1" si="68"/>
        <v>65.173998268639423</v>
      </c>
      <c r="G137" s="306">
        <f t="shared" ca="1" si="69"/>
        <v>20.587802517734691</v>
      </c>
      <c r="H137" s="307">
        <f t="shared" ca="1" si="70"/>
        <v>98.353571328666064</v>
      </c>
      <c r="I137" s="304">
        <f t="shared" ca="1" si="71"/>
        <v>100.48523575935046</v>
      </c>
      <c r="J137" s="306">
        <f t="shared" ca="1" si="72"/>
        <v>13.295773271264709</v>
      </c>
      <c r="K137" s="307">
        <f t="shared" ca="1" si="73"/>
        <v>67.356726193061007</v>
      </c>
      <c r="L137" s="304">
        <f t="shared" ca="1" si="58"/>
        <v>68.656435607507817</v>
      </c>
      <c r="M137" s="306">
        <f t="shared" ca="1" si="74"/>
        <v>1.3644512828193351</v>
      </c>
      <c r="N137" s="304">
        <f t="shared" ca="1" si="75"/>
        <v>78.177299856758964</v>
      </c>
      <c r="P137" s="310">
        <f t="shared" ca="1" si="76"/>
        <v>4</v>
      </c>
      <c r="Q137" s="304">
        <f t="shared" ca="1" si="77"/>
        <v>686.99999999999977</v>
      </c>
      <c r="R137" s="306">
        <f t="shared" ca="1" si="78"/>
        <v>0.34477329148792474</v>
      </c>
      <c r="S137" s="307">
        <f t="shared" ca="1" si="79"/>
        <v>8.5770014312295633</v>
      </c>
      <c r="T137" s="304">
        <f t="shared" ca="1" si="59"/>
        <v>84.140384040362022</v>
      </c>
      <c r="U137" s="311">
        <f t="shared" ca="1" si="60"/>
        <v>0</v>
      </c>
      <c r="V137" s="306">
        <f t="shared" ca="1" si="61"/>
        <v>1.2167764964551808</v>
      </c>
      <c r="W137" s="304">
        <f t="shared" ca="1" si="62"/>
        <v>46.505522953646135</v>
      </c>
      <c r="Y137" s="314" t="str">
        <f t="shared" ca="1" si="80"/>
        <v/>
      </c>
      <c r="Z137" s="315" t="str">
        <f t="shared" ca="1" si="81"/>
        <v/>
      </c>
      <c r="AA137" s="316" t="str">
        <f t="shared" ca="1" si="82"/>
        <v/>
      </c>
      <c r="AC137" s="310" t="e">
        <f t="shared" ca="1" si="83"/>
        <v>#N/A</v>
      </c>
      <c r="AD137" s="323" t="e">
        <f t="shared" ca="1" si="84"/>
        <v>#N/A</v>
      </c>
      <c r="AE137" s="324">
        <f t="shared" ca="1" si="63"/>
        <v>67.356726193061007</v>
      </c>
      <c r="AG137" s="306">
        <f t="shared" ca="1" si="85"/>
        <v>65.143058103621428</v>
      </c>
      <c r="AH137" s="304">
        <f t="shared" ca="1" si="86"/>
        <v>74.745353077802378</v>
      </c>
    </row>
    <row r="138" spans="1:34" x14ac:dyDescent="0.2">
      <c r="A138" s="347">
        <f t="shared" ca="1" si="64"/>
        <v>0.01</v>
      </c>
      <c r="B138" s="304">
        <f t="shared" ca="1" si="65"/>
        <v>1.340000000000001</v>
      </c>
      <c r="D138" s="306">
        <f t="shared" ca="1" si="66"/>
        <v>15.267769432757765</v>
      </c>
      <c r="E138" s="307">
        <f t="shared" ca="1" si="67"/>
        <v>63.128316201587339</v>
      </c>
      <c r="F138" s="304">
        <f t="shared" ca="1" si="68"/>
        <v>64.948357099309646</v>
      </c>
      <c r="G138" s="306">
        <f t="shared" ca="1" si="69"/>
        <v>20.74048021206227</v>
      </c>
      <c r="H138" s="307">
        <f t="shared" ca="1" si="70"/>
        <v>98.98485449068194</v>
      </c>
      <c r="I138" s="304">
        <f t="shared" ca="1" si="71"/>
        <v>101.1344102566897</v>
      </c>
      <c r="J138" s="306">
        <f t="shared" ca="1" si="72"/>
        <v>13.502414684913694</v>
      </c>
      <c r="K138" s="307">
        <f t="shared" ca="1" si="73"/>
        <v>68.343418322157746</v>
      </c>
      <c r="L138" s="304">
        <f t="shared" ca="1" si="58"/>
        <v>69.664467487240728</v>
      </c>
      <c r="M138" s="306">
        <f t="shared" ca="1" si="74"/>
        <v>1.3642525462439152</v>
      </c>
      <c r="N138" s="304">
        <f t="shared" ca="1" si="75"/>
        <v>78.165913089752507</v>
      </c>
      <c r="P138" s="310">
        <f t="shared" ca="1" si="76"/>
        <v>4</v>
      </c>
      <c r="Q138" s="304">
        <f t="shared" ca="1" si="77"/>
        <v>685.39999999999986</v>
      </c>
      <c r="R138" s="306">
        <f t="shared" ca="1" si="78"/>
        <v>0.34397032603467781</v>
      </c>
      <c r="S138" s="307">
        <f t="shared" ca="1" si="79"/>
        <v>8.5735617279692171</v>
      </c>
      <c r="T138" s="304">
        <f t="shared" ca="1" si="59"/>
        <v>84.106640551378021</v>
      </c>
      <c r="U138" s="311">
        <f t="shared" ca="1" si="60"/>
        <v>0</v>
      </c>
      <c r="V138" s="306">
        <f t="shared" ca="1" si="61"/>
        <v>1.2166564426171613</v>
      </c>
      <c r="W138" s="304">
        <f t="shared" ca="1" si="62"/>
        <v>47.103704238747731</v>
      </c>
      <c r="Y138" s="314" t="str">
        <f t="shared" ca="1" si="80"/>
        <v/>
      </c>
      <c r="Z138" s="315" t="str">
        <f t="shared" ca="1" si="81"/>
        <v/>
      </c>
      <c r="AA138" s="316" t="str">
        <f t="shared" ca="1" si="82"/>
        <v/>
      </c>
      <c r="AC138" s="310" t="e">
        <f t="shared" ca="1" si="83"/>
        <v>#N/A</v>
      </c>
      <c r="AD138" s="323" t="e">
        <f t="shared" ca="1" si="84"/>
        <v>#N/A</v>
      </c>
      <c r="AE138" s="324">
        <f t="shared" ca="1" si="63"/>
        <v>68.343418322157746</v>
      </c>
      <c r="AG138" s="306">
        <f t="shared" ca="1" si="85"/>
        <v>64.91725001254548</v>
      </c>
      <c r="AH138" s="304">
        <f t="shared" ca="1" si="86"/>
        <v>74.519143538922876</v>
      </c>
    </row>
    <row r="139" spans="1:34" x14ac:dyDescent="0.2">
      <c r="A139" s="347">
        <f t="shared" ca="1" si="64"/>
        <v>0.01</v>
      </c>
      <c r="B139" s="304">
        <f t="shared" ca="1" si="65"/>
        <v>1.350000000000001</v>
      </c>
      <c r="D139" s="306">
        <f t="shared" ca="1" si="66"/>
        <v>15.235782769518933</v>
      </c>
      <c r="E139" s="307">
        <f t="shared" ca="1" si="67"/>
        <v>62.903443713582959</v>
      </c>
      <c r="F139" s="304">
        <f t="shared" ca="1" si="68"/>
        <v>64.722270569162433</v>
      </c>
      <c r="G139" s="306">
        <f t="shared" ca="1" si="69"/>
        <v>20.892838039757461</v>
      </c>
      <c r="H139" s="307">
        <f t="shared" ca="1" si="70"/>
        <v>99.613888927817769</v>
      </c>
      <c r="I139" s="304">
        <f t="shared" ca="1" si="71"/>
        <v>101.78132219950353</v>
      </c>
      <c r="J139" s="306">
        <f t="shared" ca="1" si="72"/>
        <v>13.710581276172793</v>
      </c>
      <c r="K139" s="307">
        <f t="shared" ca="1" si="73"/>
        <v>69.336412039250249</v>
      </c>
      <c r="L139" s="304">
        <f t="shared" ca="1" si="58"/>
        <v>70.678979006542164</v>
      </c>
      <c r="M139" s="306">
        <f t="shared" ca="1" si="74"/>
        <v>1.3640548853372501</v>
      </c>
      <c r="N139" s="304">
        <f t="shared" ca="1" si="75"/>
        <v>78.154587954025871</v>
      </c>
      <c r="P139" s="310">
        <f t="shared" ca="1" si="76"/>
        <v>4</v>
      </c>
      <c r="Q139" s="304">
        <f t="shared" ca="1" si="77"/>
        <v>683.79999999999984</v>
      </c>
      <c r="R139" s="306">
        <f t="shared" ca="1" si="78"/>
        <v>0.34316736058143082</v>
      </c>
      <c r="S139" s="307">
        <f t="shared" ca="1" si="79"/>
        <v>8.5701300543634034</v>
      </c>
      <c r="T139" s="304">
        <f t="shared" ca="1" si="59"/>
        <v>84.072975833304994</v>
      </c>
      <c r="U139" s="311">
        <f t="shared" ca="1" si="60"/>
        <v>0</v>
      </c>
      <c r="V139" s="306">
        <f t="shared" ca="1" si="61"/>
        <v>1.2165356339637488</v>
      </c>
      <c r="W139" s="304">
        <f t="shared" ca="1" si="62"/>
        <v>47.703497298433334</v>
      </c>
      <c r="Y139" s="314" t="str">
        <f t="shared" ca="1" si="80"/>
        <v/>
      </c>
      <c r="Z139" s="315" t="str">
        <f t="shared" ca="1" si="81"/>
        <v/>
      </c>
      <c r="AA139" s="316" t="str">
        <f t="shared" ca="1" si="82"/>
        <v/>
      </c>
      <c r="AC139" s="310" t="e">
        <f t="shared" ca="1" si="83"/>
        <v>#N/A</v>
      </c>
      <c r="AD139" s="323" t="e">
        <f t="shared" ca="1" si="84"/>
        <v>#N/A</v>
      </c>
      <c r="AE139" s="324">
        <f t="shared" ca="1" si="63"/>
        <v>69.336412039250249</v>
      </c>
      <c r="AG139" s="306">
        <f t="shared" ca="1" si="85"/>
        <v>64.69099545241609</v>
      </c>
      <c r="AH139" s="304">
        <f t="shared" ca="1" si="86"/>
        <v>74.29248934642294</v>
      </c>
    </row>
    <row r="140" spans="1:34" x14ac:dyDescent="0.2">
      <c r="A140" s="347">
        <f t="shared" ca="1" si="64"/>
        <v>0.01</v>
      </c>
      <c r="B140" s="304">
        <f t="shared" ca="1" si="65"/>
        <v>1.360000000000001</v>
      </c>
      <c r="D140" s="306">
        <f t="shared" ca="1" si="66"/>
        <v>15.203539210682065</v>
      </c>
      <c r="E140" s="307">
        <f t="shared" ca="1" si="67"/>
        <v>62.678173380785339</v>
      </c>
      <c r="F140" s="304">
        <f t="shared" ca="1" si="68"/>
        <v>64.495744223030215</v>
      </c>
      <c r="G140" s="306">
        <f t="shared" ca="1" si="69"/>
        <v>21.044873431864282</v>
      </c>
      <c r="H140" s="307">
        <f t="shared" ca="1" si="70"/>
        <v>100.24067066162563</v>
      </c>
      <c r="I140" s="304">
        <f t="shared" ca="1" si="71"/>
        <v>102.42596717852207</v>
      </c>
      <c r="J140" s="306">
        <f t="shared" ca="1" si="72"/>
        <v>13.920269833530901</v>
      </c>
      <c r="K140" s="307">
        <f t="shared" ca="1" si="73"/>
        <v>70.335684837197462</v>
      </c>
      <c r="L140" s="304">
        <f t="shared" ca="1" si="58"/>
        <v>71.699947515712168</v>
      </c>
      <c r="M140" s="306">
        <f t="shared" ca="1" si="74"/>
        <v>1.3638582831768045</v>
      </c>
      <c r="N140" s="304">
        <f t="shared" ca="1" si="75"/>
        <v>78.143323479989178</v>
      </c>
      <c r="P140" s="310">
        <f t="shared" ca="1" si="76"/>
        <v>4</v>
      </c>
      <c r="Q140" s="304">
        <f t="shared" ca="1" si="77"/>
        <v>682.19999999999982</v>
      </c>
      <c r="R140" s="306">
        <f t="shared" ca="1" si="78"/>
        <v>0.34236439512818384</v>
      </c>
      <c r="S140" s="307">
        <f t="shared" ca="1" si="79"/>
        <v>8.566706410412122</v>
      </c>
      <c r="T140" s="304">
        <f t="shared" ca="1" si="59"/>
        <v>84.039389886142928</v>
      </c>
      <c r="U140" s="311">
        <f t="shared" ca="1" si="60"/>
        <v>0</v>
      </c>
      <c r="V140" s="306">
        <f t="shared" ca="1" si="61"/>
        <v>1.2164140734586057</v>
      </c>
      <c r="W140" s="304">
        <f t="shared" ca="1" si="62"/>
        <v>48.304856006110477</v>
      </c>
      <c r="Y140" s="314" t="str">
        <f t="shared" ca="1" si="80"/>
        <v/>
      </c>
      <c r="Z140" s="315" t="str">
        <f t="shared" ca="1" si="81"/>
        <v/>
      </c>
      <c r="AA140" s="316" t="str">
        <f t="shared" ca="1" si="82"/>
        <v/>
      </c>
      <c r="AC140" s="310" t="e">
        <f t="shared" ca="1" si="83"/>
        <v>#N/A</v>
      </c>
      <c r="AD140" s="323" t="e">
        <f t="shared" ca="1" si="84"/>
        <v>#N/A</v>
      </c>
      <c r="AE140" s="324">
        <f t="shared" ca="1" si="63"/>
        <v>70.335684837197462</v>
      </c>
      <c r="AG140" s="306">
        <f t="shared" ca="1" si="85"/>
        <v>64.464299951331753</v>
      </c>
      <c r="AH140" s="304">
        <f t="shared" ca="1" si="86"/>
        <v>74.065395999842892</v>
      </c>
    </row>
    <row r="141" spans="1:34" x14ac:dyDescent="0.2">
      <c r="A141" s="347">
        <f t="shared" ca="1" si="64"/>
        <v>0.01</v>
      </c>
      <c r="B141" s="304">
        <f t="shared" ca="1" si="65"/>
        <v>1.370000000000001</v>
      </c>
      <c r="D141" s="306">
        <f t="shared" ca="1" si="66"/>
        <v>15.171041585866012</v>
      </c>
      <c r="E141" s="307">
        <f t="shared" ca="1" si="67"/>
        <v>62.452510303342024</v>
      </c>
      <c r="F141" s="304">
        <f t="shared" ca="1" si="68"/>
        <v>64.268783604399403</v>
      </c>
      <c r="G141" s="306">
        <f t="shared" ca="1" si="69"/>
        <v>21.196583847722941</v>
      </c>
      <c r="H141" s="307">
        <f t="shared" ca="1" si="70"/>
        <v>100.86519576465905</v>
      </c>
      <c r="I141" s="304">
        <f t="shared" ca="1" si="71"/>
        <v>103.06834083973867</v>
      </c>
      <c r="J141" s="306">
        <f t="shared" ca="1" si="72"/>
        <v>14.131477119928837</v>
      </c>
      <c r="K141" s="307">
        <f t="shared" ca="1" si="73"/>
        <v>71.341214169328879</v>
      </c>
      <c r="L141" s="304">
        <f t="shared" ca="1" si="58"/>
        <v>72.727350321217699</v>
      </c>
      <c r="M141" s="306">
        <f t="shared" ca="1" si="74"/>
        <v>1.3636627232032907</v>
      </c>
      <c r="N141" s="304">
        <f t="shared" ca="1" si="75"/>
        <v>78.132118718865158</v>
      </c>
      <c r="P141" s="310">
        <f t="shared" ca="1" si="76"/>
        <v>4</v>
      </c>
      <c r="Q141" s="304">
        <f t="shared" ca="1" si="77"/>
        <v>680.5999999999998</v>
      </c>
      <c r="R141" s="306">
        <f t="shared" ca="1" si="78"/>
        <v>0.34156142967493686</v>
      </c>
      <c r="S141" s="307">
        <f t="shared" ca="1" si="79"/>
        <v>8.563290796115373</v>
      </c>
      <c r="T141" s="304">
        <f t="shared" ca="1" si="59"/>
        <v>84.005882709891807</v>
      </c>
      <c r="U141" s="311">
        <f t="shared" ca="1" si="60"/>
        <v>0</v>
      </c>
      <c r="V141" s="306">
        <f t="shared" ca="1" si="61"/>
        <v>1.2162917640704813</v>
      </c>
      <c r="W141" s="304">
        <f t="shared" ca="1" si="62"/>
        <v>48.907734342231919</v>
      </c>
      <c r="Y141" s="314" t="str">
        <f t="shared" ca="1" si="80"/>
        <v/>
      </c>
      <c r="Z141" s="315" t="str">
        <f t="shared" ca="1" si="81"/>
        <v/>
      </c>
      <c r="AA141" s="316" t="str">
        <f t="shared" ca="1" si="82"/>
        <v/>
      </c>
      <c r="AC141" s="310" t="e">
        <f t="shared" ca="1" si="83"/>
        <v>#N/A</v>
      </c>
      <c r="AD141" s="323" t="e">
        <f t="shared" ca="1" si="84"/>
        <v>#N/A</v>
      </c>
      <c r="AE141" s="324">
        <f t="shared" ca="1" si="63"/>
        <v>71.341214169328879</v>
      </c>
      <c r="AG141" s="306">
        <f t="shared" ca="1" si="85"/>
        <v>64.237169035908991</v>
      </c>
      <c r="AH141" s="304">
        <f t="shared" ca="1" si="86"/>
        <v>73.837868997829887</v>
      </c>
    </row>
    <row r="142" spans="1:34" x14ac:dyDescent="0.2">
      <c r="A142" s="347">
        <f t="shared" ca="1" si="64"/>
        <v>0.01</v>
      </c>
      <c r="B142" s="304">
        <f t="shared" ca="1" si="65"/>
        <v>1.380000000000001</v>
      </c>
      <c r="D142" s="306">
        <f t="shared" ca="1" si="66"/>
        <v>15.138292689815163</v>
      </c>
      <c r="E142" s="307">
        <f t="shared" ca="1" si="67"/>
        <v>62.226459585677276</v>
      </c>
      <c r="F142" s="304">
        <f t="shared" ca="1" si="68"/>
        <v>64.041394255047564</v>
      </c>
      <c r="G142" s="306">
        <f t="shared" ca="1" si="69"/>
        <v>21.347966774621092</v>
      </c>
      <c r="H142" s="307">
        <f t="shared" ca="1" si="70"/>
        <v>101.48746036051583</v>
      </c>
      <c r="I142" s="304">
        <f t="shared" ca="1" si="71"/>
        <v>103.70843888439164</v>
      </c>
      <c r="J142" s="306">
        <f t="shared" ca="1" si="72"/>
        <v>14.344199873040557</v>
      </c>
      <c r="K142" s="307">
        <f t="shared" ca="1" si="73"/>
        <v>72.35297744995475</v>
      </c>
      <c r="L142" s="304">
        <f t="shared" ca="1" si="58"/>
        <v>73.76116468624528</v>
      </c>
      <c r="M142" s="306">
        <f t="shared" ca="1" si="74"/>
        <v>1.3634681892100953</v>
      </c>
      <c r="N142" s="304">
        <f t="shared" ca="1" si="75"/>
        <v>78.120972742083225</v>
      </c>
      <c r="P142" s="310">
        <f t="shared" ca="1" si="76"/>
        <v>4</v>
      </c>
      <c r="Q142" s="304">
        <f t="shared" ca="1" si="77"/>
        <v>678.99999999999977</v>
      </c>
      <c r="R142" s="306">
        <f t="shared" ca="1" si="78"/>
        <v>0.34075846422168982</v>
      </c>
      <c r="S142" s="307">
        <f t="shared" ca="1" si="79"/>
        <v>8.5598832114731565</v>
      </c>
      <c r="T142" s="304">
        <f t="shared" ca="1" si="59"/>
        <v>83.972454304551675</v>
      </c>
      <c r="U142" s="311">
        <f t="shared" ca="1" si="60"/>
        <v>0</v>
      </c>
      <c r="V142" s="306">
        <f t="shared" ca="1" si="61"/>
        <v>1.2161687087731301</v>
      </c>
      <c r="W142" s="304">
        <f t="shared" ca="1" si="62"/>
        <v>49.512086397108284</v>
      </c>
      <c r="Y142" s="314" t="str">
        <f t="shared" ca="1" si="80"/>
        <v/>
      </c>
      <c r="Z142" s="315" t="str">
        <f t="shared" ca="1" si="81"/>
        <v/>
      </c>
      <c r="AA142" s="316" t="str">
        <f t="shared" ca="1" si="82"/>
        <v/>
      </c>
      <c r="AC142" s="310" t="e">
        <f t="shared" ca="1" si="83"/>
        <v>#N/A</v>
      </c>
      <c r="AD142" s="323" t="e">
        <f t="shared" ca="1" si="84"/>
        <v>#N/A</v>
      </c>
      <c r="AE142" s="324">
        <f t="shared" ca="1" si="63"/>
        <v>72.35297744995475</v>
      </c>
      <c r="AG142" s="306">
        <f t="shared" ca="1" si="85"/>
        <v>64.009608230914338</v>
      </c>
      <c r="AH142" s="304">
        <f t="shared" ca="1" si="86"/>
        <v>73.609913837753041</v>
      </c>
    </row>
    <row r="143" spans="1:34" x14ac:dyDescent="0.2">
      <c r="A143" s="347">
        <f t="shared" ca="1" si="64"/>
        <v>0.01</v>
      </c>
      <c r="B143" s="304">
        <f t="shared" ca="1" si="65"/>
        <v>1.390000000000001</v>
      </c>
      <c r="D143" s="306">
        <f t="shared" ca="1" si="66"/>
        <v>15.105295283366717</v>
      </c>
      <c r="E143" s="307">
        <f t="shared" ca="1" si="67"/>
        <v>62.000026335951915</v>
      </c>
      <c r="F143" s="304">
        <f t="shared" ca="1" si="68"/>
        <v>63.813581714682272</v>
      </c>
      <c r="G143" s="306">
        <f t="shared" ca="1" si="69"/>
        <v>21.499019727454758</v>
      </c>
      <c r="H143" s="307">
        <f t="shared" ca="1" si="70"/>
        <v>102.10746062387534</v>
      </c>
      <c r="I143" s="304">
        <f t="shared" ca="1" si="71"/>
        <v>104.34625706894207</v>
      </c>
      <c r="J143" s="306">
        <f t="shared" ca="1" si="72"/>
        <v>14.558434805550936</v>
      </c>
      <c r="K143" s="307">
        <f t="shared" ca="1" si="73"/>
        <v>73.37095205487671</v>
      </c>
      <c r="L143" s="304">
        <f t="shared" ca="1" si="58"/>
        <v>74.801367831253557</v>
      </c>
      <c r="M143" s="306">
        <f t="shared" ca="1" si="74"/>
        <v>1.3632746653330892</v>
      </c>
      <c r="N143" s="304">
        <f t="shared" ca="1" si="75"/>
        <v>78.109884640695768</v>
      </c>
      <c r="P143" s="310">
        <f t="shared" ca="1" si="76"/>
        <v>4</v>
      </c>
      <c r="Q143" s="304">
        <f t="shared" ca="1" si="77"/>
        <v>677.39999999999986</v>
      </c>
      <c r="R143" s="306">
        <f t="shared" ca="1" si="78"/>
        <v>0.33995549876844289</v>
      </c>
      <c r="S143" s="307">
        <f t="shared" ca="1" si="79"/>
        <v>8.5564836564854723</v>
      </c>
      <c r="T143" s="304">
        <f t="shared" ca="1" si="59"/>
        <v>83.939104670122489</v>
      </c>
      <c r="U143" s="311">
        <f t="shared" ca="1" si="60"/>
        <v>0</v>
      </c>
      <c r="V143" s="306">
        <f t="shared" ca="1" si="61"/>
        <v>1.2160449105452296</v>
      </c>
      <c r="W143" s="304">
        <f t="shared" ca="1" si="62"/>
        <v>50.117866373695925</v>
      </c>
      <c r="Y143" s="314" t="str">
        <f t="shared" ca="1" si="80"/>
        <v/>
      </c>
      <c r="Z143" s="315" t="str">
        <f t="shared" ca="1" si="81"/>
        <v/>
      </c>
      <c r="AA143" s="316" t="str">
        <f t="shared" ca="1" si="82"/>
        <v/>
      </c>
      <c r="AC143" s="310" t="e">
        <f t="shared" ca="1" si="83"/>
        <v>#N/A</v>
      </c>
      <c r="AD143" s="323" t="e">
        <f t="shared" ca="1" si="84"/>
        <v>#N/A</v>
      </c>
      <c r="AE143" s="324">
        <f t="shared" ca="1" si="63"/>
        <v>73.37095205487671</v>
      </c>
      <c r="AG143" s="306">
        <f t="shared" ca="1" si="85"/>
        <v>63.781623058897821</v>
      </c>
      <c r="AH143" s="304">
        <f t="shared" ca="1" si="86"/>
        <v>73.381536015320691</v>
      </c>
    </row>
    <row r="144" spans="1:34" x14ac:dyDescent="0.2">
      <c r="A144" s="347">
        <f t="shared" ca="1" si="64"/>
        <v>0.01</v>
      </c>
      <c r="B144" s="304">
        <f t="shared" ca="1" si="65"/>
        <v>1.400000000000001</v>
      </c>
      <c r="D144" s="306">
        <f t="shared" ca="1" si="66"/>
        <v>15.072052094379909</v>
      </c>
      <c r="E144" s="307">
        <f t="shared" ca="1" si="67"/>
        <v>61.773215665530785</v>
      </c>
      <c r="F144" s="304">
        <f t="shared" ca="1" si="68"/>
        <v>63.585351520581213</v>
      </c>
      <c r="G144" s="306">
        <f t="shared" ca="1" si="69"/>
        <v>21.649740248398558</v>
      </c>
      <c r="H144" s="307">
        <f t="shared" ca="1" si="70"/>
        <v>102.72519278053065</v>
      </c>
      <c r="I144" s="304">
        <f t="shared" ca="1" si="71"/>
        <v>104.9817912050481</v>
      </c>
      <c r="J144" s="306">
        <f t="shared" ca="1" si="72"/>
        <v>14.774178605430203</v>
      </c>
      <c r="K144" s="307">
        <f t="shared" ca="1" si="73"/>
        <v>74.395115321898743</v>
      </c>
      <c r="L144" s="304">
        <f t="shared" ca="1" si="58"/>
        <v>75.847936934525549</v>
      </c>
      <c r="M144" s="306">
        <f t="shared" ca="1" si="74"/>
        <v>1.3630821360408054</v>
      </c>
      <c r="N144" s="304">
        <f t="shared" ca="1" si="75"/>
        <v>78.098853524815269</v>
      </c>
      <c r="P144" s="310">
        <f t="shared" ca="1" si="76"/>
        <v>4</v>
      </c>
      <c r="Q144" s="304">
        <f t="shared" ca="1" si="77"/>
        <v>675.79999999999984</v>
      </c>
      <c r="R144" s="306">
        <f t="shared" ca="1" si="78"/>
        <v>0.3391525333151959</v>
      </c>
      <c r="S144" s="307">
        <f t="shared" ca="1" si="79"/>
        <v>8.5530921311523205</v>
      </c>
      <c r="T144" s="304">
        <f t="shared" ca="1" si="59"/>
        <v>83.905833806604264</v>
      </c>
      <c r="U144" s="311">
        <f t="shared" ca="1" si="60"/>
        <v>0</v>
      </c>
      <c r="V144" s="306">
        <f t="shared" ca="1" si="61"/>
        <v>1.2159203723702972</v>
      </c>
      <c r="W144" s="304">
        <f t="shared" ca="1" si="62"/>
        <v>50.725028590360274</v>
      </c>
      <c r="Y144" s="314" t="str">
        <f t="shared" ca="1" si="80"/>
        <v/>
      </c>
      <c r="Z144" s="315" t="str">
        <f t="shared" ca="1" si="81"/>
        <v/>
      </c>
      <c r="AA144" s="316" t="str">
        <f t="shared" ca="1" si="82"/>
        <v/>
      </c>
      <c r="AC144" s="310" t="e">
        <f t="shared" ca="1" si="83"/>
        <v>#N/A</v>
      </c>
      <c r="AD144" s="323" t="e">
        <f t="shared" ca="1" si="84"/>
        <v>#N/A</v>
      </c>
      <c r="AE144" s="324">
        <f t="shared" ca="1" si="63"/>
        <v>74.395115321898743</v>
      </c>
      <c r="AG144" s="306">
        <f t="shared" ca="1" si="85"/>
        <v>63.553219039827695</v>
      </c>
      <c r="AH144" s="304">
        <f t="shared" ca="1" si="86"/>
        <v>73.152741024199457</v>
      </c>
    </row>
    <row r="145" spans="1:34" x14ac:dyDescent="0.2">
      <c r="A145" s="347">
        <f t="shared" ca="1" si="64"/>
        <v>0.01</v>
      </c>
      <c r="B145" s="304">
        <f t="shared" ca="1" si="65"/>
        <v>1.410000000000001</v>
      </c>
      <c r="D145" s="306">
        <f t="shared" ca="1" si="66"/>
        <v>15.038565818628941</v>
      </c>
      <c r="E145" s="307">
        <f t="shared" ca="1" si="67"/>
        <v>61.546032688458169</v>
      </c>
      <c r="F145" s="304">
        <f t="shared" ca="1" si="68"/>
        <v>63.356709207233898</v>
      </c>
      <c r="G145" s="306">
        <f t="shared" ca="1" si="69"/>
        <v>21.800125906584846</v>
      </c>
      <c r="H145" s="307">
        <f t="shared" ca="1" si="70"/>
        <v>103.34065310741524</v>
      </c>
      <c r="I145" s="304">
        <f t="shared" ca="1" si="71"/>
        <v>105.61503715953559</v>
      </c>
      <c r="J145" s="306">
        <f t="shared" ca="1" si="72"/>
        <v>14.99142793620512</v>
      </c>
      <c r="K145" s="307">
        <f t="shared" ca="1" si="73"/>
        <v>75.425444551338472</v>
      </c>
      <c r="L145" s="304">
        <f t="shared" ca="1" si="58"/>
        <v>76.90084913272068</v>
      </c>
      <c r="M145" s="306">
        <f t="shared" ca="1" si="74"/>
        <v>1.3628905861249667</v>
      </c>
      <c r="N145" s="304">
        <f t="shared" ca="1" si="75"/>
        <v>78.087878523071623</v>
      </c>
      <c r="P145" s="310">
        <f t="shared" ca="1" si="76"/>
        <v>4</v>
      </c>
      <c r="Q145" s="304">
        <f t="shared" ca="1" si="77"/>
        <v>674.19999999999982</v>
      </c>
      <c r="R145" s="306">
        <f t="shared" ca="1" si="78"/>
        <v>0.33834956786194892</v>
      </c>
      <c r="S145" s="307">
        <f t="shared" ca="1" si="79"/>
        <v>8.5497086354737011</v>
      </c>
      <c r="T145" s="304">
        <f t="shared" ca="1" si="59"/>
        <v>83.872641713997012</v>
      </c>
      <c r="U145" s="311">
        <f t="shared" ca="1" si="60"/>
        <v>0</v>
      </c>
      <c r="V145" s="306">
        <f t="shared" ca="1" si="61"/>
        <v>1.2157950972366101</v>
      </c>
      <c r="W145" s="304">
        <f t="shared" ca="1" si="62"/>
        <v>51.33352748361434</v>
      </c>
      <c r="Y145" s="314" t="str">
        <f t="shared" ca="1" si="80"/>
        <v/>
      </c>
      <c r="Z145" s="315" t="str">
        <f t="shared" ca="1" si="81"/>
        <v/>
      </c>
      <c r="AA145" s="316" t="str">
        <f t="shared" ca="1" si="82"/>
        <v/>
      </c>
      <c r="AC145" s="310" t="e">
        <f t="shared" ca="1" si="83"/>
        <v>#N/A</v>
      </c>
      <c r="AD145" s="323" t="e">
        <f t="shared" ca="1" si="84"/>
        <v>#N/A</v>
      </c>
      <c r="AE145" s="324">
        <f t="shared" ca="1" si="63"/>
        <v>75.425444551338472</v>
      </c>
      <c r="AG145" s="306">
        <f t="shared" ca="1" si="85"/>
        <v>63.324401690726717</v>
      </c>
      <c r="AH145" s="304">
        <f t="shared" ca="1" si="86"/>
        <v>72.923534355635454</v>
      </c>
    </row>
    <row r="146" spans="1:34" x14ac:dyDescent="0.2">
      <c r="A146" s="347">
        <f t="shared" ca="1" si="64"/>
        <v>0.01</v>
      </c>
      <c r="B146" s="304">
        <f t="shared" ca="1" si="65"/>
        <v>1.420000000000001</v>
      </c>
      <c r="D146" s="306">
        <f t="shared" ca="1" si="66"/>
        <v>15.004839120661165</v>
      </c>
      <c r="E146" s="307">
        <f t="shared" ca="1" si="67"/>
        <v>61.31848252094035</v>
      </c>
      <c r="F146" s="304">
        <f t="shared" ca="1" si="68"/>
        <v>63.127660305984655</v>
      </c>
      <c r="G146" s="306">
        <f t="shared" ca="1" si="69"/>
        <v>21.950174297791456</v>
      </c>
      <c r="H146" s="307">
        <f t="shared" ca="1" si="70"/>
        <v>103.95383793262464</v>
      </c>
      <c r="I146" s="304">
        <f t="shared" ca="1" si="71"/>
        <v>106.24599085436502</v>
      </c>
      <c r="J146" s="306">
        <f t="shared" ca="1" si="72"/>
        <v>15.210179437227001</v>
      </c>
      <c r="K146" s="307">
        <f t="shared" ca="1" si="73"/>
        <v>76.46191700653867</v>
      </c>
      <c r="L146" s="304">
        <f t="shared" ca="1" si="58"/>
        <v>77.960081521426403</v>
      </c>
      <c r="M146" s="306">
        <f t="shared" ca="1" si="74"/>
        <v>1.3627000006913466</v>
      </c>
      <c r="N146" s="304">
        <f t="shared" ca="1" si="75"/>
        <v>78.076958782088525</v>
      </c>
      <c r="P146" s="310">
        <f t="shared" ca="1" si="76"/>
        <v>4</v>
      </c>
      <c r="Q146" s="304">
        <f t="shared" ca="1" si="77"/>
        <v>672.5999999999998</v>
      </c>
      <c r="R146" s="306">
        <f t="shared" ca="1" si="78"/>
        <v>0.33754660240870188</v>
      </c>
      <c r="S146" s="307">
        <f t="shared" ca="1" si="79"/>
        <v>8.5463331694496141</v>
      </c>
      <c r="T146" s="304">
        <f t="shared" ca="1" si="59"/>
        <v>83.839528392300721</v>
      </c>
      <c r="U146" s="311">
        <f t="shared" ca="1" si="60"/>
        <v>0</v>
      </c>
      <c r="V146" s="306">
        <f t="shared" ca="1" si="61"/>
        <v>1.2156690881371219</v>
      </c>
      <c r="W146" s="304">
        <f t="shared" ca="1" si="62"/>
        <v>51.94331761083177</v>
      </c>
      <c r="Y146" s="314" t="str">
        <f t="shared" ca="1" si="80"/>
        <v/>
      </c>
      <c r="Z146" s="315" t="str">
        <f t="shared" ca="1" si="81"/>
        <v/>
      </c>
      <c r="AA146" s="316" t="str">
        <f t="shared" ca="1" si="82"/>
        <v/>
      </c>
      <c r="AC146" s="310" t="e">
        <f t="shared" ca="1" si="83"/>
        <v>#N/A</v>
      </c>
      <c r="AD146" s="323" t="e">
        <f t="shared" ca="1" si="84"/>
        <v>#N/A</v>
      </c>
      <c r="AE146" s="324">
        <f t="shared" ca="1" si="63"/>
        <v>76.46191700653867</v>
      </c>
      <c r="AG146" s="306">
        <f t="shared" ca="1" si="85"/>
        <v>63.095176525309931</v>
      </c>
      <c r="AH146" s="304">
        <f t="shared" ca="1" si="86"/>
        <v>72.693921498077415</v>
      </c>
    </row>
    <row r="147" spans="1:34" x14ac:dyDescent="0.2">
      <c r="A147" s="347">
        <f t="shared" ca="1" si="64"/>
        <v>0.01</v>
      </c>
      <c r="B147" s="304">
        <f t="shared" ca="1" si="65"/>
        <v>1.430000000000001</v>
      </c>
      <c r="D147" s="306">
        <f t="shared" ca="1" si="66"/>
        <v>14.970874634622225</v>
      </c>
      <c r="E147" s="307">
        <f t="shared" ca="1" si="67"/>
        <v>61.090570280835863</v>
      </c>
      <c r="F147" s="304">
        <f t="shared" ca="1" si="68"/>
        <v>62.8982103446777</v>
      </c>
      <c r="G147" s="306">
        <f t="shared" ca="1" si="69"/>
        <v>22.099883044137677</v>
      </c>
      <c r="H147" s="307">
        <f t="shared" ca="1" si="70"/>
        <v>104.56474363543299</v>
      </c>
      <c r="I147" s="304">
        <f t="shared" ca="1" si="71"/>
        <v>106.87464826659496</v>
      </c>
      <c r="J147" s="306">
        <f t="shared" ca="1" si="72"/>
        <v>15.430429723936648</v>
      </c>
      <c r="K147" s="307">
        <f t="shared" ca="1" si="73"/>
        <v>77.504509914378957</v>
      </c>
      <c r="L147" s="304">
        <f t="shared" ca="1" si="58"/>
        <v>79.025611155709598</v>
      </c>
      <c r="M147" s="306">
        <f t="shared" ca="1" si="74"/>
        <v>1.3625103651509554</v>
      </c>
      <c r="N147" s="304">
        <f t="shared" ca="1" si="75"/>
        <v>78.066093465978426</v>
      </c>
      <c r="P147" s="310">
        <f t="shared" ca="1" si="76"/>
        <v>4</v>
      </c>
      <c r="Q147" s="304">
        <f t="shared" ca="1" si="77"/>
        <v>670.99999999999977</v>
      </c>
      <c r="R147" s="306">
        <f t="shared" ca="1" si="78"/>
        <v>0.33674363695545489</v>
      </c>
      <c r="S147" s="307">
        <f t="shared" ca="1" si="79"/>
        <v>8.5429657330800595</v>
      </c>
      <c r="T147" s="304">
        <f t="shared" ca="1" si="59"/>
        <v>83.80649384151539</v>
      </c>
      <c r="U147" s="311">
        <f t="shared" ca="1" si="60"/>
        <v>0</v>
      </c>
      <c r="V147" s="306">
        <f t="shared" ca="1" si="61"/>
        <v>1.2155423480693799</v>
      </c>
      <c r="W147" s="304">
        <f t="shared" ca="1" si="62"/>
        <v>52.554353652934928</v>
      </c>
      <c r="Y147" s="314" t="str">
        <f t="shared" ca="1" si="80"/>
        <v/>
      </c>
      <c r="Z147" s="315" t="str">
        <f t="shared" ca="1" si="81"/>
        <v/>
      </c>
      <c r="AA147" s="316" t="str">
        <f t="shared" ca="1" si="82"/>
        <v/>
      </c>
      <c r="AC147" s="310" t="e">
        <f t="shared" ca="1" si="83"/>
        <v>#N/A</v>
      </c>
      <c r="AD147" s="323" t="e">
        <f t="shared" ca="1" si="84"/>
        <v>#N/A</v>
      </c>
      <c r="AE147" s="324">
        <f t="shared" ca="1" si="63"/>
        <v>77.504509914378957</v>
      </c>
      <c r="AG147" s="306">
        <f t="shared" ca="1" si="85"/>
        <v>62.865549053624001</v>
      </c>
      <c r="AH147" s="304">
        <f t="shared" ca="1" si="86"/>
        <v>72.463907936802045</v>
      </c>
    </row>
    <row r="148" spans="1:34" x14ac:dyDescent="0.2">
      <c r="A148" s="347">
        <f t="shared" ca="1" si="64"/>
        <v>0.01</v>
      </c>
      <c r="B148" s="304">
        <f t="shared" ca="1" si="65"/>
        <v>1.4400000000000011</v>
      </c>
      <c r="D148" s="306">
        <f t="shared" ca="1" si="66"/>
        <v>14.936674965049139</v>
      </c>
      <c r="E148" s="307">
        <f t="shared" ca="1" si="67"/>
        <v>60.862301087152431</v>
      </c>
      <c r="F148" s="304">
        <f t="shared" ca="1" si="68"/>
        <v>62.668364847303316</v>
      </c>
      <c r="G148" s="306">
        <f t="shared" ca="1" si="69"/>
        <v>22.249249793788167</v>
      </c>
      <c r="H148" s="307">
        <f t="shared" ca="1" si="70"/>
        <v>105.17336664630452</v>
      </c>
      <c r="I148" s="304">
        <f t="shared" ca="1" si="71"/>
        <v>107.50100542834184</v>
      </c>
      <c r="J148" s="306">
        <f t="shared" ca="1" si="72"/>
        <v>15.652175388126278</v>
      </c>
      <c r="K148" s="307">
        <f t="shared" ca="1" si="73"/>
        <v>78.55320046578764</v>
      </c>
      <c r="L148" s="304">
        <f t="shared" ca="1" si="58"/>
        <v>80.097415050667436</v>
      </c>
      <c r="M148" s="306">
        <f t="shared" ca="1" si="74"/>
        <v>1.3623216652115322</v>
      </c>
      <c r="N148" s="304">
        <f t="shared" ca="1" si="75"/>
        <v>78.055281755855106</v>
      </c>
      <c r="P148" s="310">
        <f t="shared" ca="1" si="76"/>
        <v>4</v>
      </c>
      <c r="Q148" s="304">
        <f t="shared" ca="1" si="77"/>
        <v>669.39999999999986</v>
      </c>
      <c r="R148" s="306">
        <f t="shared" ca="1" si="78"/>
        <v>0.33594067150220797</v>
      </c>
      <c r="S148" s="307">
        <f t="shared" ca="1" si="79"/>
        <v>8.5396063263650372</v>
      </c>
      <c r="T148" s="304">
        <f t="shared" ca="1" si="59"/>
        <v>83.77353806164102</v>
      </c>
      <c r="U148" s="311">
        <f t="shared" ca="1" si="60"/>
        <v>0</v>
      </c>
      <c r="V148" s="306">
        <f t="shared" ca="1" si="61"/>
        <v>1.2154148800354443</v>
      </c>
      <c r="W148" s="304">
        <f t="shared" ca="1" si="62"/>
        <v>53.166590417057272</v>
      </c>
      <c r="Y148" s="314" t="str">
        <f t="shared" ca="1" si="80"/>
        <v/>
      </c>
      <c r="Z148" s="315" t="str">
        <f t="shared" ca="1" si="81"/>
        <v/>
      </c>
      <c r="AA148" s="316" t="str">
        <f t="shared" ca="1" si="82"/>
        <v/>
      </c>
      <c r="AC148" s="310" t="e">
        <f t="shared" ca="1" si="83"/>
        <v>#N/A</v>
      </c>
      <c r="AD148" s="323" t="e">
        <f t="shared" ca="1" si="84"/>
        <v>#N/A</v>
      </c>
      <c r="AE148" s="324">
        <f t="shared" ca="1" si="63"/>
        <v>78.55320046578764</v>
      </c>
      <c r="AG148" s="306">
        <f t="shared" ca="1" si="85"/>
        <v>62.635524781688169</v>
      </c>
      <c r="AH148" s="304">
        <f t="shared" ca="1" si="86"/>
        <v>72.233499153541317</v>
      </c>
    </row>
    <row r="149" spans="1:34" x14ac:dyDescent="0.2">
      <c r="A149" s="347">
        <f t="shared" ca="1" si="64"/>
        <v>0.01</v>
      </c>
      <c r="B149" s="304">
        <f t="shared" ca="1" si="65"/>
        <v>1.4500000000000011</v>
      </c>
      <c r="D149" s="306">
        <f t="shared" ca="1" si="66"/>
        <v>14.902242687633109</v>
      </c>
      <c r="E149" s="307">
        <f t="shared" ca="1" si="67"/>
        <v>60.633680059551125</v>
      </c>
      <c r="F149" s="304">
        <f t="shared" ca="1" si="68"/>
        <v>62.438129333646138</v>
      </c>
      <c r="G149" s="306">
        <f t="shared" ca="1" si="69"/>
        <v>22.398272220664499</v>
      </c>
      <c r="H149" s="307">
        <f t="shared" ca="1" si="70"/>
        <v>105.77970344690003</v>
      </c>
      <c r="I149" s="304">
        <f t="shared" ca="1" si="71"/>
        <v>108.12505842673613</v>
      </c>
      <c r="J149" s="306">
        <f t="shared" ca="1" si="72"/>
        <v>15.875412998198541</v>
      </c>
      <c r="K149" s="307">
        <f t="shared" ca="1" si="73"/>
        <v>79.607965816253667</v>
      </c>
      <c r="L149" s="304">
        <f t="shared" ca="1" si="58"/>
        <v>81.1754701819779</v>
      </c>
      <c r="M149" s="306">
        <f t="shared" ca="1" si="74"/>
        <v>1.3621338868693311</v>
      </c>
      <c r="N149" s="304">
        <f t="shared" ca="1" si="75"/>
        <v>78.04452284936302</v>
      </c>
      <c r="P149" s="310">
        <f t="shared" ca="1" si="76"/>
        <v>4</v>
      </c>
      <c r="Q149" s="304">
        <f t="shared" ca="1" si="77"/>
        <v>667.79999999999984</v>
      </c>
      <c r="R149" s="306">
        <f t="shared" ca="1" si="78"/>
        <v>0.33513770604896098</v>
      </c>
      <c r="S149" s="307">
        <f t="shared" ca="1" si="79"/>
        <v>8.5362549493045474</v>
      </c>
      <c r="T149" s="304">
        <f t="shared" ca="1" si="59"/>
        <v>83.740661052677609</v>
      </c>
      <c r="U149" s="311">
        <f t="shared" ca="1" si="60"/>
        <v>0</v>
      </c>
      <c r="V149" s="306">
        <f t="shared" ca="1" si="61"/>
        <v>1.215286687041806</v>
      </c>
      <c r="W149" s="304">
        <f t="shared" ca="1" si="62"/>
        <v>53.779982839179979</v>
      </c>
      <c r="Y149" s="314" t="str">
        <f t="shared" ca="1" si="80"/>
        <v/>
      </c>
      <c r="Z149" s="315" t="str">
        <f t="shared" ca="1" si="81"/>
        <v/>
      </c>
      <c r="AA149" s="316" t="str">
        <f t="shared" ca="1" si="82"/>
        <v/>
      </c>
      <c r="AC149" s="310" t="e">
        <f t="shared" ca="1" si="83"/>
        <v>#N/A</v>
      </c>
      <c r="AD149" s="323" t="e">
        <f t="shared" ca="1" si="84"/>
        <v>#N/A</v>
      </c>
      <c r="AE149" s="324">
        <f t="shared" ca="1" si="63"/>
        <v>79.607965816253667</v>
      </c>
      <c r="AG149" s="306">
        <f t="shared" ca="1" si="85"/>
        <v>62.405109211136924</v>
      </c>
      <c r="AH149" s="304">
        <f t="shared" ca="1" si="86"/>
        <v>72.002700626112045</v>
      </c>
    </row>
    <row r="150" spans="1:34" x14ac:dyDescent="0.2">
      <c r="A150" s="347">
        <f t="shared" ca="1" si="64"/>
        <v>0.01</v>
      </c>
      <c r="B150" s="304">
        <f t="shared" ca="1" si="65"/>
        <v>1.4600000000000011</v>
      </c>
      <c r="D150" s="306">
        <f t="shared" ca="1" si="66"/>
        <v>14.867580349953245</v>
      </c>
      <c r="E150" s="307">
        <f t="shared" ca="1" si="67"/>
        <v>60.40471231785726</v>
      </c>
      <c r="F150" s="304">
        <f t="shared" ca="1" si="68"/>
        <v>62.207509318935223</v>
      </c>
      <c r="G150" s="306">
        <f t="shared" ca="1" si="69"/>
        <v>22.546948024164031</v>
      </c>
      <c r="H150" s="307">
        <f t="shared" ca="1" si="70"/>
        <v>106.3837505700786</v>
      </c>
      <c r="I150" s="304">
        <f t="shared" ca="1" si="71"/>
        <v>108.74680340387506</v>
      </c>
      <c r="J150" s="306">
        <f t="shared" ca="1" si="72"/>
        <v>16.100139099422684</v>
      </c>
      <c r="K150" s="307">
        <f t="shared" ca="1" si="73"/>
        <v>80.668783086338564</v>
      </c>
      <c r="L150" s="304">
        <f t="shared" ca="1" si="58"/>
        <v>82.259753486449881</v>
      </c>
      <c r="M150" s="306">
        <f t="shared" ca="1" si="74"/>
        <v>1.3619470164011922</v>
      </c>
      <c r="N150" s="304">
        <f t="shared" ca="1" si="75"/>
        <v>78.033815960223023</v>
      </c>
      <c r="P150" s="310">
        <f t="shared" ca="1" si="76"/>
        <v>4</v>
      </c>
      <c r="Q150" s="304">
        <f t="shared" ca="1" si="77"/>
        <v>666.19999999999982</v>
      </c>
      <c r="R150" s="306">
        <f t="shared" ca="1" si="78"/>
        <v>0.33433474059571394</v>
      </c>
      <c r="S150" s="307">
        <f t="shared" ca="1" si="79"/>
        <v>8.53291160189859</v>
      </c>
      <c r="T150" s="304">
        <f t="shared" ca="1" si="59"/>
        <v>83.707862814625173</v>
      </c>
      <c r="U150" s="311">
        <f t="shared" ca="1" si="60"/>
        <v>0</v>
      </c>
      <c r="V150" s="306">
        <f t="shared" ca="1" si="61"/>
        <v>1.2151577720993041</v>
      </c>
      <c r="W150" s="304">
        <f t="shared" ca="1" si="62"/>
        <v>54.394485986742744</v>
      </c>
      <c r="Y150" s="314" t="str">
        <f t="shared" ca="1" si="80"/>
        <v/>
      </c>
      <c r="Z150" s="315" t="str">
        <f t="shared" ca="1" si="81"/>
        <v/>
      </c>
      <c r="AA150" s="316" t="str">
        <f t="shared" ca="1" si="82"/>
        <v/>
      </c>
      <c r="AC150" s="310" t="e">
        <f t="shared" ca="1" si="83"/>
        <v>#N/A</v>
      </c>
      <c r="AD150" s="323" t="e">
        <f t="shared" ca="1" si="84"/>
        <v>#N/A</v>
      </c>
      <c r="AE150" s="324">
        <f t="shared" ca="1" si="63"/>
        <v>80.668783086338564</v>
      </c>
      <c r="AG150" s="306">
        <f t="shared" ca="1" si="85"/>
        <v>62.174307838864522</v>
      </c>
      <c r="AH150" s="304">
        <f t="shared" ca="1" si="86"/>
        <v>71.77151782804772</v>
      </c>
    </row>
    <row r="151" spans="1:34" x14ac:dyDescent="0.2">
      <c r="A151" s="347">
        <f t="shared" ca="1" si="64"/>
        <v>0.01</v>
      </c>
      <c r="B151" s="304">
        <f t="shared" ca="1" si="65"/>
        <v>1.4700000000000011</v>
      </c>
      <c r="D151" s="306">
        <f t="shared" ca="1" si="66"/>
        <v>14.83269047218217</v>
      </c>
      <c r="E151" s="307">
        <f t="shared" ca="1" si="67"/>
        <v>60.17540298157779</v>
      </c>
      <c r="F151" s="304">
        <f t="shared" ca="1" si="68"/>
        <v>61.976510313495744</v>
      </c>
      <c r="G151" s="306">
        <f t="shared" ca="1" si="69"/>
        <v>22.695274928885851</v>
      </c>
      <c r="H151" s="307">
        <f t="shared" ca="1" si="70"/>
        <v>106.98550459989438</v>
      </c>
      <c r="I151" s="304">
        <f t="shared" ca="1" si="71"/>
        <v>109.36623655677165</v>
      </c>
      <c r="J151" s="306">
        <f t="shared" ca="1" si="72"/>
        <v>16.326350214187933</v>
      </c>
      <c r="K151" s="307">
        <f t="shared" ca="1" si="73"/>
        <v>81.735629362188433</v>
      </c>
      <c r="L151" s="304">
        <f t="shared" ca="1" si="58"/>
        <v>83.350241862572631</v>
      </c>
      <c r="M151" s="306">
        <f t="shared" ca="1" si="74"/>
        <v>1.3617610403568816</v>
      </c>
      <c r="N151" s="304">
        <f t="shared" ca="1" si="75"/>
        <v>78.023160317793483</v>
      </c>
      <c r="P151" s="310">
        <f t="shared" ca="1" si="76"/>
        <v>4</v>
      </c>
      <c r="Q151" s="304">
        <f t="shared" ca="1" si="77"/>
        <v>664.5999999999998</v>
      </c>
      <c r="R151" s="306">
        <f t="shared" ca="1" si="78"/>
        <v>0.33353177514246696</v>
      </c>
      <c r="S151" s="307">
        <f t="shared" ca="1" si="79"/>
        <v>8.529576284147165</v>
      </c>
      <c r="T151" s="304">
        <f t="shared" ca="1" si="59"/>
        <v>83.675143347483697</v>
      </c>
      <c r="U151" s="311">
        <f t="shared" ca="1" si="60"/>
        <v>0</v>
      </c>
      <c r="V151" s="306">
        <f t="shared" ca="1" si="61"/>
        <v>1.2150281382230446</v>
      </c>
      <c r="W151" s="304">
        <f t="shared" ca="1" si="62"/>
        <v>55.010055061228314</v>
      </c>
      <c r="Y151" s="314" t="str">
        <f t="shared" ca="1" si="80"/>
        <v/>
      </c>
      <c r="Z151" s="315" t="str">
        <f t="shared" ca="1" si="81"/>
        <v/>
      </c>
      <c r="AA151" s="316" t="str">
        <f t="shared" ca="1" si="82"/>
        <v/>
      </c>
      <c r="AC151" s="310" t="e">
        <f t="shared" ca="1" si="83"/>
        <v>#N/A</v>
      </c>
      <c r="AD151" s="323" t="e">
        <f t="shared" ca="1" si="84"/>
        <v>#N/A</v>
      </c>
      <c r="AE151" s="324">
        <f t="shared" ca="1" si="63"/>
        <v>81.735629362188433</v>
      </c>
      <c r="AG151" s="306">
        <f t="shared" ca="1" si="85"/>
        <v>61.94312615667107</v>
      </c>
      <c r="AH151" s="304">
        <f t="shared" ca="1" si="86"/>
        <v>71.539956228232356</v>
      </c>
    </row>
    <row r="152" spans="1:34" x14ac:dyDescent="0.2">
      <c r="A152" s="347">
        <f t="shared" ca="1" si="64"/>
        <v>0.01</v>
      </c>
      <c r="B152" s="304">
        <f t="shared" ca="1" si="65"/>
        <v>1.4800000000000011</v>
      </c>
      <c r="D152" s="306">
        <f t="shared" ca="1" si="66"/>
        <v>14.797575547765115</v>
      </c>
      <c r="E152" s="307">
        <f t="shared" ca="1" si="67"/>
        <v>59.945757169425406</v>
      </c>
      <c r="F152" s="304">
        <f t="shared" ca="1" si="68"/>
        <v>61.745137822402938</v>
      </c>
      <c r="G152" s="306">
        <f t="shared" ca="1" si="69"/>
        <v>22.843250684363504</v>
      </c>
      <c r="H152" s="307">
        <f t="shared" ca="1" si="70"/>
        <v>107.58496217158864</v>
      </c>
      <c r="I152" s="304">
        <f t="shared" ca="1" si="71"/>
        <v>109.9833541373004</v>
      </c>
      <c r="J152" s="306">
        <f t="shared" ca="1" si="72"/>
        <v>16.55404284225418</v>
      </c>
      <c r="K152" s="307">
        <f t="shared" ca="1" si="73"/>
        <v>82.808481696045845</v>
      </c>
      <c r="L152" s="304">
        <f t="shared" ca="1" si="58"/>
        <v>84.446912171064881</v>
      </c>
      <c r="M152" s="306">
        <f t="shared" ca="1" si="74"/>
        <v>1.3615759455516925</v>
      </c>
      <c r="N152" s="304">
        <f t="shared" ca="1" si="75"/>
        <v>78.012555166646351</v>
      </c>
      <c r="P152" s="310">
        <f t="shared" ca="1" si="76"/>
        <v>4</v>
      </c>
      <c r="Q152" s="304">
        <f t="shared" ca="1" si="77"/>
        <v>662.99999999999977</v>
      </c>
      <c r="R152" s="306">
        <f t="shared" ca="1" si="78"/>
        <v>0.33272880968921997</v>
      </c>
      <c r="S152" s="307">
        <f t="shared" ca="1" si="79"/>
        <v>8.5262489960502723</v>
      </c>
      <c r="T152" s="304">
        <f t="shared" ca="1" si="59"/>
        <v>83.642502651253182</v>
      </c>
      <c r="U152" s="311">
        <f t="shared" ca="1" si="60"/>
        <v>0</v>
      </c>
      <c r="V152" s="306">
        <f t="shared" ca="1" si="61"/>
        <v>1.2148977884323189</v>
      </c>
      <c r="W152" s="304">
        <f t="shared" ca="1" si="62"/>
        <v>55.626645400720975</v>
      </c>
      <c r="Y152" s="314" t="str">
        <f t="shared" ca="1" si="80"/>
        <v/>
      </c>
      <c r="Z152" s="315" t="str">
        <f t="shared" ca="1" si="81"/>
        <v/>
      </c>
      <c r="AA152" s="316" t="str">
        <f t="shared" ca="1" si="82"/>
        <v/>
      </c>
      <c r="AC152" s="310" t="e">
        <f t="shared" ca="1" si="83"/>
        <v>#N/A</v>
      </c>
      <c r="AD152" s="323" t="e">
        <f t="shared" ca="1" si="84"/>
        <v>#N/A</v>
      </c>
      <c r="AE152" s="324">
        <f t="shared" ca="1" si="63"/>
        <v>82.808481696045845</v>
      </c>
      <c r="AG152" s="306">
        <f t="shared" ca="1" si="85"/>
        <v>61.711569650910803</v>
      </c>
      <c r="AH152" s="304">
        <f t="shared" ca="1" si="86"/>
        <v>71.308021290536871</v>
      </c>
    </row>
    <row r="153" spans="1:34" x14ac:dyDescent="0.2">
      <c r="A153" s="347">
        <f t="shared" ca="1" si="64"/>
        <v>0.01</v>
      </c>
      <c r="B153" s="304">
        <f t="shared" ca="1" si="65"/>
        <v>1.4900000000000011</v>
      </c>
      <c r="D153" s="306">
        <f t="shared" ca="1" si="66"/>
        <v>14.762238044073245</v>
      </c>
      <c r="E153" s="307">
        <f t="shared" ca="1" si="67"/>
        <v>59.71577999884866</v>
      </c>
      <c r="F153" s="304">
        <f t="shared" ca="1" si="68"/>
        <v>61.513397345137562</v>
      </c>
      <c r="G153" s="306">
        <f t="shared" ca="1" si="69"/>
        <v>22.990873064804237</v>
      </c>
      <c r="H153" s="307">
        <f t="shared" ca="1" si="70"/>
        <v>108.18211997157712</v>
      </c>
      <c r="I153" s="304">
        <f t="shared" ca="1" si="71"/>
        <v>110.5981524521393</v>
      </c>
      <c r="J153" s="306">
        <f t="shared" ca="1" si="72"/>
        <v>16.78321346100002</v>
      </c>
      <c r="K153" s="307">
        <f t="shared" ca="1" si="73"/>
        <v>83.887317106761671</v>
      </c>
      <c r="L153" s="304">
        <f t="shared" ca="1" si="58"/>
        <v>85.549741235423284</v>
      </c>
      <c r="M153" s="306">
        <f t="shared" ca="1" si="74"/>
        <v>1.3613917190592966</v>
      </c>
      <c r="N153" s="304">
        <f t="shared" ca="1" si="75"/>
        <v>78.001999766157567</v>
      </c>
      <c r="P153" s="310">
        <f t="shared" ca="1" si="76"/>
        <v>4</v>
      </c>
      <c r="Q153" s="304">
        <f t="shared" ca="1" si="77"/>
        <v>661.39999999999986</v>
      </c>
      <c r="R153" s="306">
        <f t="shared" ca="1" si="78"/>
        <v>0.33192584423597304</v>
      </c>
      <c r="S153" s="307">
        <f t="shared" ca="1" si="79"/>
        <v>8.5229297376079121</v>
      </c>
      <c r="T153" s="304">
        <f t="shared" ca="1" si="59"/>
        <v>83.609940725933626</v>
      </c>
      <c r="U153" s="311">
        <f t="shared" ca="1" si="60"/>
        <v>0</v>
      </c>
      <c r="V153" s="306">
        <f t="shared" ca="1" si="61"/>
        <v>1.2147667257505221</v>
      </c>
      <c r="W153" s="304">
        <f t="shared" ca="1" si="62"/>
        <v>56.244212482438392</v>
      </c>
      <c r="Y153" s="314" t="str">
        <f t="shared" ca="1" si="80"/>
        <v/>
      </c>
      <c r="Z153" s="315" t="str">
        <f t="shared" ca="1" si="81"/>
        <v/>
      </c>
      <c r="AA153" s="316" t="str">
        <f t="shared" ca="1" si="82"/>
        <v/>
      </c>
      <c r="AC153" s="310" t="e">
        <f t="shared" ca="1" si="83"/>
        <v>#N/A</v>
      </c>
      <c r="AD153" s="323" t="e">
        <f t="shared" ca="1" si="84"/>
        <v>#N/A</v>
      </c>
      <c r="AE153" s="324">
        <f t="shared" ca="1" si="63"/>
        <v>83.887317106761671</v>
      </c>
      <c r="AG153" s="306">
        <f t="shared" ca="1" si="85"/>
        <v>61.479643802141879</v>
      </c>
      <c r="AH153" s="304">
        <f t="shared" ca="1" si="86"/>
        <v>71.075718473457499</v>
      </c>
    </row>
    <row r="154" spans="1:34" x14ac:dyDescent="0.2">
      <c r="A154" s="347">
        <f t="shared" ca="1" si="64"/>
        <v>0.01</v>
      </c>
      <c r="B154" s="304">
        <f t="shared" ca="1" si="65"/>
        <v>1.5000000000000011</v>
      </c>
      <c r="D154" s="306">
        <f t="shared" ca="1" si="66"/>
        <v>14.726680403032368</v>
      </c>
      <c r="E154" s="307">
        <f t="shared" ca="1" si="67"/>
        <v>59.485476585568563</v>
      </c>
      <c r="F154" s="304">
        <f t="shared" ca="1" si="68"/>
        <v>61.281294375243768</v>
      </c>
      <c r="G154" s="306">
        <f t="shared" ca="1" si="69"/>
        <v>23.138139868834561</v>
      </c>
      <c r="H154" s="307">
        <f t="shared" ca="1" si="70"/>
        <v>108.77697473743281</v>
      </c>
      <c r="I154" s="304">
        <f t="shared" ca="1" si="71"/>
        <v>111.21062786270855</v>
      </c>
      <c r="J154" s="306">
        <f t="shared" ca="1" si="72"/>
        <v>17.013858525668216</v>
      </c>
      <c r="K154" s="307">
        <f t="shared" ca="1" si="73"/>
        <v>84.972112580306714</v>
      </c>
      <c r="L154" s="304">
        <f t="shared" ca="1" si="58"/>
        <v>86.658705842470155</v>
      </c>
      <c r="M154" s="306">
        <f t="shared" ca="1" si="74"/>
        <v>1.3612083482048325</v>
      </c>
      <c r="N154" s="304">
        <f t="shared" ca="1" si="75"/>
        <v>77.991493390111074</v>
      </c>
      <c r="P154" s="310">
        <f t="shared" ca="1" si="76"/>
        <v>4</v>
      </c>
      <c r="Q154" s="304">
        <f t="shared" ca="1" si="77"/>
        <v>659.79999999999984</v>
      </c>
      <c r="R154" s="306">
        <f t="shared" ca="1" si="78"/>
        <v>0.331122878782726</v>
      </c>
      <c r="S154" s="307">
        <f t="shared" ca="1" si="79"/>
        <v>8.5196185088200842</v>
      </c>
      <c r="T154" s="304">
        <f t="shared" ca="1" si="59"/>
        <v>83.577457571525031</v>
      </c>
      <c r="U154" s="311">
        <f t="shared" ca="1" si="60"/>
        <v>0</v>
      </c>
      <c r="V154" s="306">
        <f t="shared" ca="1" si="61"/>
        <v>1.2146349532050702</v>
      </c>
      <c r="W154" s="304">
        <f t="shared" ca="1" si="62"/>
        <v>56.862711925236823</v>
      </c>
      <c r="Y154" s="314" t="str">
        <f t="shared" ca="1" si="80"/>
        <v/>
      </c>
      <c r="Z154" s="315" t="str">
        <f t="shared" ca="1" si="81"/>
        <v/>
      </c>
      <c r="AA154" s="316" t="str">
        <f t="shared" ca="1" si="82"/>
        <v/>
      </c>
      <c r="AC154" s="310" t="e">
        <f t="shared" ca="1" si="83"/>
        <v>#N/A</v>
      </c>
      <c r="AD154" s="323" t="e">
        <f t="shared" ca="1" si="84"/>
        <v>#N/A</v>
      </c>
      <c r="AE154" s="324">
        <f t="shared" ca="1" si="63"/>
        <v>84.972112580306714</v>
      </c>
      <c r="AG154" s="306">
        <f t="shared" ca="1" si="85"/>
        <v>61.247354084778401</v>
      </c>
      <c r="AH154" s="304">
        <f t="shared" ca="1" si="86"/>
        <v>70.843053229756691</v>
      </c>
    </row>
    <row r="155" spans="1:34" x14ac:dyDescent="0.2">
      <c r="A155" s="347">
        <f t="shared" ca="1" si="64"/>
        <v>0.01</v>
      </c>
      <c r="B155" s="304">
        <f t="shared" ca="1" si="65"/>
        <v>1.5100000000000011</v>
      </c>
      <c r="D155" s="306">
        <f t="shared" ca="1" si="66"/>
        <v>14.692615775164283</v>
      </c>
      <c r="E155" s="307">
        <f t="shared" ca="1" si="67"/>
        <v>59.262894539570979</v>
      </c>
      <c r="F155" s="304">
        <f t="shared" ca="1" si="68"/>
        <v>61.057052234159798</v>
      </c>
      <c r="G155" s="306">
        <f t="shared" ca="1" si="69"/>
        <v>23.285066026586204</v>
      </c>
      <c r="H155" s="307">
        <f t="shared" ca="1" si="70"/>
        <v>109.36960368282853</v>
      </c>
      <c r="I155" s="304">
        <f t="shared" ca="1" si="71"/>
        <v>111.82085900940602</v>
      </c>
      <c r="J155" s="306">
        <f t="shared" ca="1" si="72"/>
        <v>17.24597455514532</v>
      </c>
      <c r="K155" s="307">
        <f t="shared" ca="1" si="73"/>
        <v>86.062845472408014</v>
      </c>
      <c r="L155" s="304">
        <f t="shared" ca="1" si="58"/>
        <v>87.773783153993648</v>
      </c>
      <c r="M155" s="306">
        <f t="shared" ca="1" si="74"/>
        <v>1.3610258206924426</v>
      </c>
      <c r="N155" s="304">
        <f t="shared" ca="1" si="75"/>
        <v>77.981035334006108</v>
      </c>
      <c r="P155" s="310">
        <f t="shared" ca="1" si="76"/>
        <v>5</v>
      </c>
      <c r="Q155" s="304">
        <f t="shared" ca="1" si="77"/>
        <v>658.26999999999987</v>
      </c>
      <c r="R155" s="306">
        <f t="shared" ca="1" si="78"/>
        <v>0.33035504306805863</v>
      </c>
      <c r="S155" s="307">
        <f t="shared" ca="1" si="79"/>
        <v>8.5163149583894029</v>
      </c>
      <c r="T155" s="304">
        <f t="shared" ca="1" si="59"/>
        <v>83.545049741800042</v>
      </c>
      <c r="U155" s="311">
        <f t="shared" ca="1" si="60"/>
        <v>0</v>
      </c>
      <c r="V155" s="306">
        <f t="shared" ca="1" si="61"/>
        <v>1.2145024737784826</v>
      </c>
      <c r="W155" s="304">
        <f t="shared" ca="1" si="62"/>
        <v>57.482184025537812</v>
      </c>
      <c r="Y155" s="314" t="str">
        <f t="shared" ca="1" si="80"/>
        <v/>
      </c>
      <c r="Z155" s="315" t="str">
        <f t="shared" ca="1" si="81"/>
        <v/>
      </c>
      <c r="AA155" s="316" t="str">
        <f t="shared" ca="1" si="82"/>
        <v/>
      </c>
      <c r="AC155" s="310" t="e">
        <f t="shared" ca="1" si="83"/>
        <v>#N/A</v>
      </c>
      <c r="AD155" s="323" t="e">
        <f t="shared" ca="1" si="84"/>
        <v>#N/A</v>
      </c>
      <c r="AE155" s="324">
        <f t="shared" ca="1" si="63"/>
        <v>86.062845472408014</v>
      </c>
      <c r="AG155" s="306">
        <f t="shared" ca="1" si="85"/>
        <v>61.022928396922453</v>
      </c>
      <c r="AH155" s="304">
        <f t="shared" ca="1" si="86"/>
        <v>70.618253436284448</v>
      </c>
    </row>
    <row r="156" spans="1:34" x14ac:dyDescent="0.2">
      <c r="A156" s="347">
        <f t="shared" ca="1" si="64"/>
        <v>0.01</v>
      </c>
      <c r="B156" s="304">
        <f t="shared" ca="1" si="65"/>
        <v>1.5200000000000011</v>
      </c>
      <c r="D156" s="306">
        <f t="shared" ca="1" si="66"/>
        <v>14.660051467760816</v>
      </c>
      <c r="E156" s="307">
        <f t="shared" ca="1" si="67"/>
        <v>59.04804047831324</v>
      </c>
      <c r="F156" s="304">
        <f t="shared" ca="1" si="68"/>
        <v>60.840678771410133</v>
      </c>
      <c r="G156" s="306">
        <f t="shared" ca="1" si="69"/>
        <v>23.431666541263812</v>
      </c>
      <c r="H156" s="307">
        <f t="shared" ca="1" si="70"/>
        <v>109.96008408761166</v>
      </c>
      <c r="I156" s="304">
        <f t="shared" ca="1" si="71"/>
        <v>112.42892461219937</v>
      </c>
      <c r="J156" s="306">
        <f t="shared" ca="1" si="72"/>
        <v>17.479558217984572</v>
      </c>
      <c r="K156" s="307">
        <f t="shared" ca="1" si="73"/>
        <v>87.159493911260213</v>
      </c>
      <c r="L156" s="304">
        <f t="shared" ca="1" si="58"/>
        <v>88.894951118513575</v>
      </c>
      <c r="M156" s="306">
        <f t="shared" ca="1" si="74"/>
        <v>1.3608441245936334</v>
      </c>
      <c r="N156" s="304">
        <f t="shared" ca="1" si="75"/>
        <v>77.970624914390342</v>
      </c>
      <c r="P156" s="310">
        <f t="shared" ca="1" si="76"/>
        <v>5</v>
      </c>
      <c r="Q156" s="304">
        <f t="shared" ca="1" si="77"/>
        <v>656.80999999999983</v>
      </c>
      <c r="R156" s="306">
        <f t="shared" ca="1" si="78"/>
        <v>0.3296223370919707</v>
      </c>
      <c r="S156" s="307">
        <f t="shared" ca="1" si="79"/>
        <v>8.5130187350184841</v>
      </c>
      <c r="T156" s="304">
        <f t="shared" ca="1" si="59"/>
        <v>83.512713790531336</v>
      </c>
      <c r="U156" s="311">
        <f t="shared" ca="1" si="60"/>
        <v>0</v>
      </c>
      <c r="V156" s="306">
        <f t="shared" ca="1" si="61"/>
        <v>1.2143692903594798</v>
      </c>
      <c r="W156" s="304">
        <f t="shared" ca="1" si="62"/>
        <v>58.102671048475152</v>
      </c>
      <c r="Y156" s="314" t="str">
        <f t="shared" ca="1" si="80"/>
        <v/>
      </c>
      <c r="Z156" s="315" t="str">
        <f t="shared" ca="1" si="81"/>
        <v/>
      </c>
      <c r="AA156" s="316" t="str">
        <f t="shared" ca="1" si="82"/>
        <v/>
      </c>
      <c r="AC156" s="310" t="e">
        <f t="shared" ca="1" si="83"/>
        <v>#N/A</v>
      </c>
      <c r="AD156" s="323" t="e">
        <f t="shared" ca="1" si="84"/>
        <v>#N/A</v>
      </c>
      <c r="AE156" s="324">
        <f t="shared" ca="1" si="63"/>
        <v>87.159493911260213</v>
      </c>
      <c r="AG156" s="306">
        <f t="shared" ca="1" si="85"/>
        <v>60.806374695876315</v>
      </c>
      <c r="AH156" s="304">
        <f t="shared" ca="1" si="86"/>
        <v>70.401327029754356</v>
      </c>
    </row>
    <row r="157" spans="1:34" x14ac:dyDescent="0.2">
      <c r="A157" s="347">
        <f t="shared" ca="1" si="64"/>
        <v>0.01</v>
      </c>
      <c r="B157" s="304">
        <f t="shared" ca="1" si="65"/>
        <v>1.5300000000000011</v>
      </c>
      <c r="D157" s="306">
        <f t="shared" ca="1" si="66"/>
        <v>14.627279671607079</v>
      </c>
      <c r="E157" s="307">
        <f t="shared" ca="1" si="67"/>
        <v>58.832872662533873</v>
      </c>
      <c r="F157" s="304">
        <f t="shared" ca="1" si="68"/>
        <v>60.623957445199295</v>
      </c>
      <c r="G157" s="306">
        <f t="shared" ca="1" si="69"/>
        <v>23.577939337979885</v>
      </c>
      <c r="H157" s="307">
        <f t="shared" ca="1" si="70"/>
        <v>110.548412814237</v>
      </c>
      <c r="I157" s="304">
        <f t="shared" ca="1" si="71"/>
        <v>113.03482117990198</v>
      </c>
      <c r="J157" s="306">
        <f t="shared" ca="1" si="72"/>
        <v>17.714606247380789</v>
      </c>
      <c r="K157" s="307">
        <f t="shared" ca="1" si="73"/>
        <v>88.262036395769456</v>
      </c>
      <c r="L157" s="304">
        <f t="shared" ca="1" si="58"/>
        <v>90.02218806065467</v>
      </c>
      <c r="M157" s="306">
        <f t="shared" ca="1" si="74"/>
        <v>1.3606632482044125</v>
      </c>
      <c r="N157" s="304">
        <f t="shared" ca="1" si="75"/>
        <v>77.960261460674431</v>
      </c>
      <c r="P157" s="310">
        <f t="shared" ca="1" si="76"/>
        <v>5</v>
      </c>
      <c r="Q157" s="304">
        <f t="shared" ca="1" si="77"/>
        <v>655.3499999999998</v>
      </c>
      <c r="R157" s="306">
        <f t="shared" ca="1" si="78"/>
        <v>0.32888963111588282</v>
      </c>
      <c r="S157" s="307">
        <f t="shared" ca="1" si="79"/>
        <v>8.5097298387073259</v>
      </c>
      <c r="T157" s="304">
        <f t="shared" ca="1" si="59"/>
        <v>83.480449717718869</v>
      </c>
      <c r="U157" s="311">
        <f t="shared" ca="1" si="60"/>
        <v>0</v>
      </c>
      <c r="V157" s="306">
        <f t="shared" ca="1" si="61"/>
        <v>1.2142354057918079</v>
      </c>
      <c r="W157" s="304">
        <f t="shared" ca="1" si="62"/>
        <v>58.724131711186274</v>
      </c>
      <c r="Y157" s="314" t="str">
        <f t="shared" ca="1" si="80"/>
        <v/>
      </c>
      <c r="Z157" s="315" t="str">
        <f t="shared" ca="1" si="81"/>
        <v/>
      </c>
      <c r="AA157" s="316" t="str">
        <f t="shared" ca="1" si="82"/>
        <v/>
      </c>
      <c r="AC157" s="310" t="e">
        <f t="shared" ca="1" si="83"/>
        <v>#N/A</v>
      </c>
      <c r="AD157" s="323" t="e">
        <f t="shared" ca="1" si="84"/>
        <v>#N/A</v>
      </c>
      <c r="AE157" s="324">
        <f t="shared" ca="1" si="63"/>
        <v>88.262036395769456</v>
      </c>
      <c r="AG157" s="306">
        <f t="shared" ca="1" si="85"/>
        <v>60.589471866385935</v>
      </c>
      <c r="AH157" s="304">
        <f t="shared" ca="1" si="86"/>
        <v>70.18405287496762</v>
      </c>
    </row>
    <row r="158" spans="1:34" x14ac:dyDescent="0.2">
      <c r="A158" s="347">
        <f t="shared" ca="1" si="64"/>
        <v>0.01</v>
      </c>
      <c r="B158" s="304">
        <f t="shared" ca="1" si="65"/>
        <v>1.5400000000000011</v>
      </c>
      <c r="D158" s="306">
        <f t="shared" ca="1" si="66"/>
        <v>14.594302588223476</v>
      </c>
      <c r="E158" s="307">
        <f t="shared" ca="1" si="67"/>
        <v>58.61739580129256</v>
      </c>
      <c r="F158" s="304">
        <f t="shared" ca="1" si="68"/>
        <v>60.406893303347566</v>
      </c>
      <c r="G158" s="306">
        <f t="shared" ca="1" si="69"/>
        <v>23.723882363862121</v>
      </c>
      <c r="H158" s="307">
        <f t="shared" ca="1" si="70"/>
        <v>111.13458677224992</v>
      </c>
      <c r="I158" s="304">
        <f t="shared" ca="1" si="71"/>
        <v>113.63854527163359</v>
      </c>
      <c r="J158" s="306">
        <f t="shared" ca="1" si="72"/>
        <v>17.95111535589</v>
      </c>
      <c r="K158" s="307">
        <f t="shared" ca="1" si="73"/>
        <v>89.370451393701885</v>
      </c>
      <c r="L158" s="304">
        <f t="shared" ca="1" si="58"/>
        <v>91.155472270371689</v>
      </c>
      <c r="M158" s="306">
        <f t="shared" ca="1" si="74"/>
        <v>1.3604831800395258</v>
      </c>
      <c r="N158" s="304">
        <f t="shared" ca="1" si="75"/>
        <v>77.949944314801755</v>
      </c>
      <c r="P158" s="310">
        <f t="shared" ca="1" si="76"/>
        <v>5</v>
      </c>
      <c r="Q158" s="304">
        <f t="shared" ca="1" si="77"/>
        <v>653.88999999999987</v>
      </c>
      <c r="R158" s="306">
        <f t="shared" ca="1" si="78"/>
        <v>0.328156925139795</v>
      </c>
      <c r="S158" s="307">
        <f t="shared" ca="1" si="79"/>
        <v>8.5064482694559285</v>
      </c>
      <c r="T158" s="304">
        <f t="shared" ca="1" si="59"/>
        <v>83.448257523362656</v>
      </c>
      <c r="U158" s="311">
        <f t="shared" ca="1" si="60"/>
        <v>0</v>
      </c>
      <c r="V158" s="306">
        <f t="shared" ca="1" si="61"/>
        <v>1.2141008229230312</v>
      </c>
      <c r="W158" s="304">
        <f t="shared" ca="1" si="62"/>
        <v>59.346524854836339</v>
      </c>
      <c r="Y158" s="314" t="str">
        <f t="shared" ca="1" si="80"/>
        <v/>
      </c>
      <c r="Z158" s="315" t="str">
        <f t="shared" ca="1" si="81"/>
        <v/>
      </c>
      <c r="AA158" s="316" t="str">
        <f t="shared" ca="1" si="82"/>
        <v/>
      </c>
      <c r="AC158" s="310" t="e">
        <f t="shared" ca="1" si="83"/>
        <v>#N/A</v>
      </c>
      <c r="AD158" s="323" t="e">
        <f t="shared" ca="1" si="84"/>
        <v>#N/A</v>
      </c>
      <c r="AE158" s="324">
        <f t="shared" ca="1" si="63"/>
        <v>89.370451393701885</v>
      </c>
      <c r="AG158" s="306">
        <f t="shared" ca="1" si="85"/>
        <v>60.372224939259958</v>
      </c>
      <c r="AH158" s="304">
        <f t="shared" ca="1" si="86"/>
        <v>69.966435983143924</v>
      </c>
    </row>
    <row r="159" spans="1:34" x14ac:dyDescent="0.2">
      <c r="A159" s="347">
        <f t="shared" ca="1" si="64"/>
        <v>0.01</v>
      </c>
      <c r="B159" s="304">
        <f t="shared" ca="1" si="65"/>
        <v>1.5500000000000012</v>
      </c>
      <c r="D159" s="306">
        <f t="shared" ca="1" si="66"/>
        <v>14.561122398193833</v>
      </c>
      <c r="E159" s="307">
        <f t="shared" ca="1" si="67"/>
        <v>58.401614601851492</v>
      </c>
      <c r="F159" s="304">
        <f t="shared" ca="1" si="68"/>
        <v>60.189491388434043</v>
      </c>
      <c r="G159" s="306">
        <f t="shared" ca="1" si="69"/>
        <v>23.869493587844058</v>
      </c>
      <c r="H159" s="307">
        <f t="shared" ca="1" si="70"/>
        <v>111.71860291826843</v>
      </c>
      <c r="I159" s="304">
        <f t="shared" ca="1" si="71"/>
        <v>114.24009349676612</v>
      </c>
      <c r="J159" s="306">
        <f t="shared" ca="1" si="72"/>
        <v>18.189082235648531</v>
      </c>
      <c r="K159" s="307">
        <f t="shared" ca="1" si="73"/>
        <v>90.484717342154482</v>
      </c>
      <c r="L159" s="304">
        <f t="shared" ca="1" si="58"/>
        <v>92.294782003452269</v>
      </c>
      <c r="M159" s="306">
        <f t="shared" ca="1" si="74"/>
        <v>1.3603039088268751</v>
      </c>
      <c r="N159" s="304">
        <f t="shared" ca="1" si="75"/>
        <v>77.939672830928671</v>
      </c>
      <c r="P159" s="310">
        <f t="shared" ca="1" si="76"/>
        <v>5</v>
      </c>
      <c r="Q159" s="304">
        <f t="shared" ca="1" si="77"/>
        <v>652.42999999999984</v>
      </c>
      <c r="R159" s="306">
        <f t="shared" ca="1" si="78"/>
        <v>0.32742421916370706</v>
      </c>
      <c r="S159" s="307">
        <f t="shared" ca="1" si="79"/>
        <v>8.5031740272642917</v>
      </c>
      <c r="T159" s="304">
        <f t="shared" ca="1" si="59"/>
        <v>83.416137207462711</v>
      </c>
      <c r="U159" s="311">
        <f t="shared" ca="1" si="60"/>
        <v>0</v>
      </c>
      <c r="V159" s="306">
        <f t="shared" ca="1" si="61"/>
        <v>1.2139655446044606</v>
      </c>
      <c r="W159" s="304">
        <f t="shared" ca="1" si="62"/>
        <v>59.969809446853311</v>
      </c>
      <c r="Y159" s="314" t="str">
        <f t="shared" ca="1" si="80"/>
        <v/>
      </c>
      <c r="Z159" s="315" t="str">
        <f t="shared" ca="1" si="81"/>
        <v/>
      </c>
      <c r="AA159" s="316" t="str">
        <f t="shared" ca="1" si="82"/>
        <v/>
      </c>
      <c r="AC159" s="310" t="e">
        <f t="shared" ca="1" si="83"/>
        <v>#N/A</v>
      </c>
      <c r="AD159" s="323" t="e">
        <f t="shared" ca="1" si="84"/>
        <v>#N/A</v>
      </c>
      <c r="AE159" s="324">
        <f t="shared" ca="1" si="63"/>
        <v>90.484717342154482</v>
      </c>
      <c r="AG159" s="306">
        <f t="shared" ca="1" si="85"/>
        <v>60.154638939890432</v>
      </c>
      <c r="AH159" s="304">
        <f t="shared" ca="1" si="86"/>
        <v>69.748481360433232</v>
      </c>
    </row>
    <row r="160" spans="1:34" x14ac:dyDescent="0.2">
      <c r="A160" s="347">
        <f t="shared" ca="1" si="64"/>
        <v>0.01</v>
      </c>
      <c r="B160" s="304">
        <f t="shared" ca="1" si="65"/>
        <v>1.5600000000000012</v>
      </c>
      <c r="D160" s="306">
        <f t="shared" ca="1" si="66"/>
        <v>14.527741261634587</v>
      </c>
      <c r="E160" s="307">
        <f t="shared" ca="1" si="67"/>
        <v>58.18553376928152</v>
      </c>
      <c r="F160" s="304">
        <f t="shared" ca="1" si="68"/>
        <v>59.97175673749436</v>
      </c>
      <c r="G160" s="306">
        <f t="shared" ca="1" si="69"/>
        <v>24.014771000460403</v>
      </c>
      <c r="H160" s="307">
        <f t="shared" ca="1" si="70"/>
        <v>112.30045825596125</v>
      </c>
      <c r="I160" s="304">
        <f t="shared" ca="1" si="71"/>
        <v>114.83946251486658</v>
      </c>
      <c r="J160" s="306">
        <f t="shared" ca="1" si="72"/>
        <v>18.428503558590052</v>
      </c>
      <c r="K160" s="307">
        <f t="shared" ca="1" si="73"/>
        <v>91.604812648025629</v>
      </c>
      <c r="L160" s="304">
        <f t="shared" ca="1" si="58"/>
        <v>93.440095482019075</v>
      </c>
      <c r="M160" s="306">
        <f t="shared" ca="1" si="74"/>
        <v>1.3601254235021161</v>
      </c>
      <c r="N160" s="304">
        <f t="shared" ca="1" si="75"/>
        <v>77.929446375114964</v>
      </c>
      <c r="P160" s="310">
        <f t="shared" ca="1" si="76"/>
        <v>5</v>
      </c>
      <c r="Q160" s="304">
        <f t="shared" ca="1" si="77"/>
        <v>650.9699999999998</v>
      </c>
      <c r="R160" s="306">
        <f t="shared" ca="1" si="78"/>
        <v>0.32669151318761919</v>
      </c>
      <c r="S160" s="307">
        <f t="shared" ca="1" si="79"/>
        <v>8.4999071121324157</v>
      </c>
      <c r="T160" s="304">
        <f t="shared" ca="1" si="59"/>
        <v>83.384088770019005</v>
      </c>
      <c r="U160" s="311">
        <f t="shared" ca="1" si="60"/>
        <v>0</v>
      </c>
      <c r="V160" s="306">
        <f t="shared" ca="1" si="61"/>
        <v>1.213829573691078</v>
      </c>
      <c r="W160" s="304">
        <f t="shared" ca="1" si="62"/>
        <v>60.593944583139333</v>
      </c>
      <c r="Y160" s="314" t="str">
        <f t="shared" ca="1" si="80"/>
        <v/>
      </c>
      <c r="Z160" s="315" t="str">
        <f t="shared" ca="1" si="81"/>
        <v/>
      </c>
      <c r="AA160" s="316" t="str">
        <f t="shared" ca="1" si="82"/>
        <v/>
      </c>
      <c r="AC160" s="310" t="e">
        <f t="shared" ca="1" si="83"/>
        <v>#N/A</v>
      </c>
      <c r="AD160" s="323" t="e">
        <f t="shared" ca="1" si="84"/>
        <v>#N/A</v>
      </c>
      <c r="AE160" s="324">
        <f t="shared" ca="1" si="63"/>
        <v>91.604812648025629</v>
      </c>
      <c r="AG160" s="306">
        <f t="shared" ca="1" si="85"/>
        <v>59.936718887945702</v>
      </c>
      <c r="AH160" s="304">
        <f t="shared" ca="1" si="86"/>
        <v>69.530194007600059</v>
      </c>
    </row>
    <row r="161" spans="1:34" x14ac:dyDescent="0.2">
      <c r="A161" s="347">
        <f t="shared" ca="1" si="64"/>
        <v>0.01</v>
      </c>
      <c r="B161" s="304">
        <f t="shared" ca="1" si="65"/>
        <v>1.5700000000000012</v>
      </c>
      <c r="D161" s="306">
        <f t="shared" ca="1" si="66"/>
        <v>14.494161318646768</v>
      </c>
      <c r="E161" s="307">
        <f t="shared" ca="1" si="67"/>
        <v>57.969158006072718</v>
      </c>
      <c r="F161" s="304">
        <f t="shared" ca="1" si="68"/>
        <v>59.753694381719868</v>
      </c>
      <c r="G161" s="306">
        <f t="shared" ca="1" si="69"/>
        <v>24.159712613646871</v>
      </c>
      <c r="H161" s="307">
        <f t="shared" ca="1" si="70"/>
        <v>112.88014983602197</v>
      </c>
      <c r="I161" s="304">
        <f t="shared" ca="1" si="71"/>
        <v>115.43664903563676</v>
      </c>
      <c r="J161" s="306">
        <f t="shared" ca="1" si="72"/>
        <v>18.669375976660589</v>
      </c>
      <c r="K161" s="307">
        <f t="shared" ca="1" si="73"/>
        <v>92.730715688485546</v>
      </c>
      <c r="L161" s="304">
        <f t="shared" ca="1" si="58"/>
        <v>94.591390895031509</v>
      </c>
      <c r="M161" s="306">
        <f t="shared" ca="1" si="74"/>
        <v>1.3599477132034263</v>
      </c>
      <c r="N161" s="304">
        <f t="shared" ca="1" si="75"/>
        <v>77.919264325024031</v>
      </c>
      <c r="P161" s="310">
        <f t="shared" ca="1" si="76"/>
        <v>5</v>
      </c>
      <c r="Q161" s="304">
        <f t="shared" ca="1" si="77"/>
        <v>649.50999999999976</v>
      </c>
      <c r="R161" s="306">
        <f t="shared" ca="1" si="78"/>
        <v>0.32595880721153131</v>
      </c>
      <c r="S161" s="307">
        <f t="shared" ca="1" si="79"/>
        <v>8.4966475240603003</v>
      </c>
      <c r="T161" s="304">
        <f t="shared" ca="1" si="59"/>
        <v>83.352112211031553</v>
      </c>
      <c r="U161" s="311">
        <f t="shared" ca="1" si="60"/>
        <v>0</v>
      </c>
      <c r="V161" s="306">
        <f t="shared" ca="1" si="61"/>
        <v>1.2136929130414615</v>
      </c>
      <c r="W161" s="304">
        <f t="shared" ca="1" si="62"/>
        <v>61.218889490258832</v>
      </c>
      <c r="Y161" s="314" t="str">
        <f t="shared" ca="1" si="80"/>
        <v/>
      </c>
      <c r="Z161" s="315" t="str">
        <f t="shared" ca="1" si="81"/>
        <v/>
      </c>
      <c r="AA161" s="316" t="str">
        <f t="shared" ca="1" si="82"/>
        <v/>
      </c>
      <c r="AC161" s="310" t="e">
        <f t="shared" ca="1" si="83"/>
        <v>#N/A</v>
      </c>
      <c r="AD161" s="323" t="e">
        <f t="shared" ca="1" si="84"/>
        <v>#N/A</v>
      </c>
      <c r="AE161" s="324">
        <f t="shared" ca="1" si="63"/>
        <v>92.730715688485546</v>
      </c>
      <c r="AG161" s="306">
        <f t="shared" ca="1" si="85"/>
        <v>59.718469797064884</v>
      </c>
      <c r="AH161" s="304">
        <f t="shared" ca="1" si="86"/>
        <v>69.311578919709575</v>
      </c>
    </row>
    <row r="162" spans="1:34" x14ac:dyDescent="0.2">
      <c r="A162" s="347">
        <f t="shared" ca="1" si="64"/>
        <v>0.01</v>
      </c>
      <c r="B162" s="304">
        <f t="shared" ca="1" si="65"/>
        <v>1.5800000000000012</v>
      </c>
      <c r="D162" s="306">
        <f t="shared" ca="1" si="66"/>
        <v>14.460384689751706</v>
      </c>
      <c r="E162" s="307">
        <f t="shared" ca="1" si="67"/>
        <v>57.752492011749965</v>
      </c>
      <c r="F162" s="304">
        <f t="shared" ca="1" si="68"/>
        <v>59.535309346159018</v>
      </c>
      <c r="G162" s="306">
        <f t="shared" ca="1" si="69"/>
        <v>24.304316460544388</v>
      </c>
      <c r="H162" s="307">
        <f t="shared" ca="1" si="70"/>
        <v>113.45767475613947</v>
      </c>
      <c r="I162" s="304">
        <f t="shared" ca="1" si="71"/>
        <v>116.03164981884993</v>
      </c>
      <c r="J162" s="306">
        <f t="shared" ca="1" si="72"/>
        <v>18.911696122031547</v>
      </c>
      <c r="K162" s="307">
        <f t="shared" ca="1" si="73"/>
        <v>93.862404811446353</v>
      </c>
      <c r="L162" s="304">
        <f t="shared" ca="1" si="58"/>
        <v>95.748646398786704</v>
      </c>
      <c r="M162" s="306">
        <f t="shared" ca="1" si="74"/>
        <v>1.3597707672664343</v>
      </c>
      <c r="N162" s="304">
        <f t="shared" ca="1" si="75"/>
        <v>77.909126069632393</v>
      </c>
      <c r="P162" s="310">
        <f t="shared" ca="1" si="76"/>
        <v>5</v>
      </c>
      <c r="Q162" s="304">
        <f t="shared" ca="1" si="77"/>
        <v>648.04999999999984</v>
      </c>
      <c r="R162" s="306">
        <f t="shared" ca="1" si="78"/>
        <v>0.32522610123544349</v>
      </c>
      <c r="S162" s="307">
        <f t="shared" ca="1" si="79"/>
        <v>8.4933952630479457</v>
      </c>
      <c r="T162" s="304">
        <f t="shared" ca="1" si="59"/>
        <v>83.320207530500355</v>
      </c>
      <c r="U162" s="311">
        <f t="shared" ca="1" si="60"/>
        <v>0</v>
      </c>
      <c r="V162" s="306">
        <f t="shared" ca="1" si="61"/>
        <v>1.2135555655177086</v>
      </c>
      <c r="W162" s="304">
        <f t="shared" ca="1" si="62"/>
        <v>61.844603527602679</v>
      </c>
      <c r="Y162" s="314" t="str">
        <f t="shared" ca="1" si="80"/>
        <v/>
      </c>
      <c r="Z162" s="315" t="str">
        <f t="shared" ca="1" si="81"/>
        <v/>
      </c>
      <c r="AA162" s="316" t="str">
        <f t="shared" ca="1" si="82"/>
        <v/>
      </c>
      <c r="AC162" s="310" t="e">
        <f t="shared" ca="1" si="83"/>
        <v>#N/A</v>
      </c>
      <c r="AD162" s="323" t="e">
        <f t="shared" ca="1" si="84"/>
        <v>#N/A</v>
      </c>
      <c r="AE162" s="324">
        <f t="shared" ca="1" si="63"/>
        <v>93.862404811446353</v>
      </c>
      <c r="AG162" s="306">
        <f t="shared" ca="1" si="85"/>
        <v>59.499896674554321</v>
      </c>
      <c r="AH162" s="304">
        <f t="shared" ca="1" si="86"/>
        <v>69.092641085815956</v>
      </c>
    </row>
    <row r="163" spans="1:34" x14ac:dyDescent="0.2">
      <c r="A163" s="347">
        <f t="shared" ca="1" si="64"/>
        <v>0.01</v>
      </c>
      <c r="B163" s="304">
        <f t="shared" ca="1" si="65"/>
        <v>1.5900000000000012</v>
      </c>
      <c r="D163" s="306">
        <f t="shared" ca="1" si="66"/>
        <v>14.426413476311259</v>
      </c>
      <c r="E163" s="307">
        <f t="shared" ca="1" si="67"/>
        <v>57.535540482492863</v>
      </c>
      <c r="F163" s="304">
        <f t="shared" ca="1" si="68"/>
        <v>59.316606649420443</v>
      </c>
      <c r="G163" s="306">
        <f t="shared" ca="1" si="69"/>
        <v>24.448580595307501</v>
      </c>
      <c r="H163" s="307">
        <f t="shared" ca="1" si="70"/>
        <v>114.0330301609644</v>
      </c>
      <c r="I163" s="304">
        <f t="shared" ca="1" si="71"/>
        <v>116.62446167428455</v>
      </c>
      <c r="J163" s="306">
        <f t="shared" ca="1" si="72"/>
        <v>19.155460607310808</v>
      </c>
      <c r="K163" s="307">
        <f t="shared" ca="1" si="73"/>
        <v>94.999858336031878</v>
      </c>
      <c r="L163" s="304">
        <f t="shared" ca="1" si="58"/>
        <v>96.911840117419928</v>
      </c>
      <c r="M163" s="306">
        <f t="shared" ca="1" si="74"/>
        <v>1.359594575219311</v>
      </c>
      <c r="N163" s="304">
        <f t="shared" ca="1" si="75"/>
        <v>77.899031008948469</v>
      </c>
      <c r="P163" s="310">
        <f t="shared" ca="1" si="76"/>
        <v>5</v>
      </c>
      <c r="Q163" s="304">
        <f t="shared" ca="1" si="77"/>
        <v>646.5899999999998</v>
      </c>
      <c r="R163" s="306">
        <f t="shared" ca="1" si="78"/>
        <v>0.32449339525935555</v>
      </c>
      <c r="S163" s="307">
        <f t="shared" ca="1" si="79"/>
        <v>8.4901503290953517</v>
      </c>
      <c r="T163" s="304">
        <f t="shared" ca="1" si="59"/>
        <v>83.28837472842541</v>
      </c>
      <c r="U163" s="311">
        <f t="shared" ca="1" si="60"/>
        <v>0</v>
      </c>
      <c r="V163" s="306">
        <f t="shared" ca="1" si="61"/>
        <v>1.2134175339853648</v>
      </c>
      <c r="W163" s="304">
        <f t="shared" ca="1" si="62"/>
        <v>62.471046189529147</v>
      </c>
      <c r="Y163" s="314" t="str">
        <f t="shared" ca="1" si="80"/>
        <v/>
      </c>
      <c r="Z163" s="315" t="str">
        <f t="shared" ca="1" si="81"/>
        <v/>
      </c>
      <c r="AA163" s="316" t="str">
        <f t="shared" ca="1" si="82"/>
        <v/>
      </c>
      <c r="AC163" s="310" t="e">
        <f t="shared" ca="1" si="83"/>
        <v>#N/A</v>
      </c>
      <c r="AD163" s="323" t="e">
        <f t="shared" ca="1" si="84"/>
        <v>#N/A</v>
      </c>
      <c r="AE163" s="324">
        <f t="shared" ca="1" si="63"/>
        <v>94.999858336031878</v>
      </c>
      <c r="AG163" s="306">
        <f t="shared" ca="1" si="85"/>
        <v>59.281004521085933</v>
      </c>
      <c r="AH163" s="304">
        <f t="shared" ca="1" si="86"/>
        <v>68.873385488652872</v>
      </c>
    </row>
    <row r="164" spans="1:34" x14ac:dyDescent="0.2">
      <c r="A164" s="347">
        <f t="shared" ca="1" si="64"/>
        <v>0.01</v>
      </c>
      <c r="B164" s="304">
        <f t="shared" ca="1" si="65"/>
        <v>1.6000000000000012</v>
      </c>
      <c r="D164" s="306">
        <f t="shared" ca="1" si="66"/>
        <v>14.392249760932629</v>
      </c>
      <c r="E164" s="307">
        <f t="shared" ca="1" si="67"/>
        <v>57.318308110760569</v>
      </c>
      <c r="F164" s="304">
        <f t="shared" ca="1" si="68"/>
        <v>59.097591303378401</v>
      </c>
      <c r="G164" s="306">
        <f t="shared" ca="1" si="69"/>
        <v>24.592503092916829</v>
      </c>
      <c r="H164" s="307">
        <f t="shared" ca="1" si="70"/>
        <v>114.606213242072</v>
      </c>
      <c r="I164" s="304">
        <f t="shared" ca="1" si="71"/>
        <v>117.21508146165495</v>
      </c>
      <c r="J164" s="306">
        <f t="shared" ca="1" si="72"/>
        <v>19.400666025751928</v>
      </c>
      <c r="K164" s="307">
        <f t="shared" ca="1" si="73"/>
        <v>96.143054553047065</v>
      </c>
      <c r="L164" s="304">
        <f t="shared" ca="1" si="58"/>
        <v>98.080950143404252</v>
      </c>
      <c r="M164" s="306">
        <f t="shared" ca="1" si="74"/>
        <v>1.3594191267780082</v>
      </c>
      <c r="N164" s="304">
        <f t="shared" ca="1" si="75"/>
        <v>77.888978553739662</v>
      </c>
      <c r="P164" s="310">
        <f t="shared" ca="1" si="76"/>
        <v>5</v>
      </c>
      <c r="Q164" s="304">
        <f t="shared" ca="1" si="77"/>
        <v>645.12999999999977</v>
      </c>
      <c r="R164" s="306">
        <f t="shared" ca="1" si="78"/>
        <v>0.32376068928326768</v>
      </c>
      <c r="S164" s="307">
        <f t="shared" ca="1" si="79"/>
        <v>8.4869127222025185</v>
      </c>
      <c r="T164" s="304">
        <f t="shared" ca="1" si="59"/>
        <v>83.256613804806705</v>
      </c>
      <c r="U164" s="311">
        <f t="shared" ca="1" si="60"/>
        <v>0</v>
      </c>
      <c r="V164" s="306">
        <f t="shared" ca="1" si="61"/>
        <v>1.2132788213133467</v>
      </c>
      <c r="W164" s="304">
        <f t="shared" ca="1" si="62"/>
        <v>63.098177107480417</v>
      </c>
      <c r="Y164" s="314" t="str">
        <f t="shared" ca="1" si="80"/>
        <v/>
      </c>
      <c r="Z164" s="315" t="str">
        <f t="shared" ca="1" si="81"/>
        <v/>
      </c>
      <c r="AA164" s="316" t="str">
        <f t="shared" ca="1" si="82"/>
        <v/>
      </c>
      <c r="AC164" s="310" t="e">
        <f t="shared" ca="1" si="83"/>
        <v>#N/A</v>
      </c>
      <c r="AD164" s="323" t="e">
        <f t="shared" ca="1" si="84"/>
        <v>#N/A</v>
      </c>
      <c r="AE164" s="324">
        <f t="shared" ca="1" si="63"/>
        <v>96.143054553047065</v>
      </c>
      <c r="AG164" s="306">
        <f t="shared" ca="1" si="85"/>
        <v>59.061798330397508</v>
      </c>
      <c r="AH164" s="304">
        <f t="shared" ca="1" si="86"/>
        <v>68.653817104326166</v>
      </c>
    </row>
    <row r="165" spans="1:34" x14ac:dyDescent="0.2">
      <c r="A165" s="347">
        <f t="shared" ca="1" si="64"/>
        <v>0.01</v>
      </c>
      <c r="B165" s="304">
        <f t="shared" ca="1" si="65"/>
        <v>1.6100000000000012</v>
      </c>
      <c r="D165" s="306">
        <f t="shared" ca="1" si="66"/>
        <v>14.357895607859055</v>
      </c>
      <c r="E165" s="307">
        <f t="shared" ca="1" si="67"/>
        <v>57.100799584920821</v>
      </c>
      <c r="F165" s="304">
        <f t="shared" ca="1" si="68"/>
        <v>58.878268312879861</v>
      </c>
      <c r="G165" s="306">
        <f t="shared" ca="1" si="69"/>
        <v>24.736082048995421</v>
      </c>
      <c r="H165" s="307">
        <f t="shared" ca="1" si="70"/>
        <v>115.17722123792122</v>
      </c>
      <c r="I165" s="304">
        <f t="shared" ca="1" si="71"/>
        <v>117.8035060905391</v>
      </c>
      <c r="J165" s="306">
        <f t="shared" ca="1" si="72"/>
        <v>19.64730895146149</v>
      </c>
      <c r="K165" s="307">
        <f t="shared" ca="1" si="73"/>
        <v>97.291971725447027</v>
      </c>
      <c r="L165" s="304">
        <f t="shared" ca="1" si="58"/>
        <v>99.255954538049565</v>
      </c>
      <c r="M165" s="306">
        <f t="shared" ca="1" si="74"/>
        <v>1.359244411841648</v>
      </c>
      <c r="N165" s="304">
        <f t="shared" ca="1" si="75"/>
        <v>77.878968125268329</v>
      </c>
      <c r="P165" s="310">
        <f t="shared" ca="1" si="76"/>
        <v>5</v>
      </c>
      <c r="Q165" s="304">
        <f t="shared" ca="1" si="77"/>
        <v>643.66999999999985</v>
      </c>
      <c r="R165" s="306">
        <f t="shared" ca="1" si="78"/>
        <v>0.32302798330717986</v>
      </c>
      <c r="S165" s="307">
        <f t="shared" ca="1" si="79"/>
        <v>8.4836824423694459</v>
      </c>
      <c r="T165" s="304">
        <f t="shared" ca="1" si="59"/>
        <v>83.224924759644267</v>
      </c>
      <c r="U165" s="311">
        <f t="shared" ca="1" si="60"/>
        <v>0</v>
      </c>
      <c r="V165" s="306">
        <f t="shared" ca="1" si="61"/>
        <v>1.2131394303738685</v>
      </c>
      <c r="W165" s="304">
        <f t="shared" ca="1" si="62"/>
        <v>63.725956052075723</v>
      </c>
      <c r="Y165" s="314" t="str">
        <f t="shared" ca="1" si="80"/>
        <v/>
      </c>
      <c r="Z165" s="315" t="str">
        <f t="shared" ca="1" si="81"/>
        <v/>
      </c>
      <c r="AA165" s="316" t="str">
        <f t="shared" ca="1" si="82"/>
        <v/>
      </c>
      <c r="AC165" s="310" t="e">
        <f t="shared" ca="1" si="83"/>
        <v>#N/A</v>
      </c>
      <c r="AD165" s="323" t="e">
        <f t="shared" ca="1" si="84"/>
        <v>#N/A</v>
      </c>
      <c r="AE165" s="324">
        <f t="shared" ca="1" si="63"/>
        <v>97.291971725447027</v>
      </c>
      <c r="AG165" s="306">
        <f t="shared" ca="1" si="85"/>
        <v>58.842283088994947</v>
      </c>
      <c r="AH165" s="304">
        <f t="shared" ca="1" si="86"/>
        <v>68.4339409020087</v>
      </c>
    </row>
    <row r="166" spans="1:34" x14ac:dyDescent="0.2">
      <c r="A166" s="347">
        <f t="shared" ca="1" si="64"/>
        <v>0.01</v>
      </c>
      <c r="B166" s="304">
        <f t="shared" ca="1" si="65"/>
        <v>1.6200000000000012</v>
      </c>
      <c r="D166" s="306">
        <f t="shared" ca="1" si="66"/>
        <v>14.32335306334617</v>
      </c>
      <c r="E166" s="307">
        <f t="shared" ca="1" si="67"/>
        <v>56.883019588883414</v>
      </c>
      <c r="F166" s="304">
        <f t="shared" ca="1" si="68"/>
        <v>58.658642675453734</v>
      </c>
      <c r="G166" s="306">
        <f t="shared" ca="1" si="69"/>
        <v>24.879315579628884</v>
      </c>
      <c r="H166" s="307">
        <f t="shared" ca="1" si="70"/>
        <v>115.74605143381005</v>
      </c>
      <c r="I166" s="304">
        <f t="shared" ca="1" si="71"/>
        <v>118.38973252030331</v>
      </c>
      <c r="J166" s="306">
        <f t="shared" ca="1" si="72"/>
        <v>19.895385939604612</v>
      </c>
      <c r="K166" s="307">
        <f t="shared" ca="1" si="73"/>
        <v>98.446588088805683</v>
      </c>
      <c r="L166" s="304">
        <f t="shared" ca="1" si="58"/>
        <v>100.43683133200088</v>
      </c>
      <c r="M166" s="306">
        <f t="shared" ca="1" si="74"/>
        <v>1.3590704204880484</v>
      </c>
      <c r="N166" s="304">
        <f t="shared" ca="1" si="75"/>
        <v>77.868999155035297</v>
      </c>
      <c r="P166" s="310">
        <f t="shared" ca="1" si="76"/>
        <v>5</v>
      </c>
      <c r="Q166" s="304">
        <f t="shared" ca="1" si="77"/>
        <v>642.20999999999981</v>
      </c>
      <c r="R166" s="306">
        <f t="shared" ca="1" si="78"/>
        <v>0.32229527733109198</v>
      </c>
      <c r="S166" s="307">
        <f t="shared" ca="1" si="79"/>
        <v>8.4804594895961358</v>
      </c>
      <c r="T166" s="304">
        <f t="shared" ca="1" si="59"/>
        <v>83.193307592938098</v>
      </c>
      <c r="U166" s="311">
        <f t="shared" ca="1" si="60"/>
        <v>0</v>
      </c>
      <c r="V166" s="306">
        <f t="shared" ca="1" si="61"/>
        <v>1.2129993640423677</v>
      </c>
      <c r="W166" s="304">
        <f t="shared" ca="1" si="62"/>
        <v>64.354342935179957</v>
      </c>
      <c r="Y166" s="314" t="str">
        <f t="shared" ca="1" si="80"/>
        <v/>
      </c>
      <c r="Z166" s="315" t="str">
        <f t="shared" ca="1" si="81"/>
        <v/>
      </c>
      <c r="AA166" s="316" t="str">
        <f t="shared" ca="1" si="82"/>
        <v/>
      </c>
      <c r="AC166" s="310" t="e">
        <f t="shared" ca="1" si="83"/>
        <v>#N/A</v>
      </c>
      <c r="AD166" s="323" t="e">
        <f t="shared" ca="1" si="84"/>
        <v>#N/A</v>
      </c>
      <c r="AE166" s="324">
        <f t="shared" ca="1" si="63"/>
        <v>98.446588088805683</v>
      </c>
      <c r="AG166" s="306">
        <f t="shared" ca="1" si="85"/>
        <v>58.622463775856282</v>
      </c>
      <c r="AH166" s="304">
        <f t="shared" ca="1" si="86"/>
        <v>68.213761843637215</v>
      </c>
    </row>
    <row r="167" spans="1:34" x14ac:dyDescent="0.2">
      <c r="A167" s="347">
        <f t="shared" ca="1" si="64"/>
        <v>0.01</v>
      </c>
      <c r="B167" s="304">
        <f t="shared" ca="1" si="65"/>
        <v>1.6300000000000012</v>
      </c>
      <c r="D167" s="306">
        <f t="shared" ca="1" si="66"/>
        <v>14.288624156025401</v>
      </c>
      <c r="E167" s="307">
        <f t="shared" ca="1" si="67"/>
        <v>56.664972801738372</v>
      </c>
      <c r="F167" s="304">
        <f t="shared" ca="1" si="68"/>
        <v>58.438719381022565</v>
      </c>
      <c r="G167" s="306">
        <f t="shared" ca="1" si="69"/>
        <v>25.022201821189139</v>
      </c>
      <c r="H167" s="307">
        <f t="shared" ca="1" si="70"/>
        <v>116.31270116182743</v>
      </c>
      <c r="I167" s="304">
        <f t="shared" ca="1" si="71"/>
        <v>118.9737577600241</v>
      </c>
      <c r="J167" s="306">
        <f t="shared" ca="1" si="72"/>
        <v>20.144893526608701</v>
      </c>
      <c r="K167" s="307">
        <f t="shared" ca="1" si="73"/>
        <v>99.606881851783868</v>
      </c>
      <c r="L167" s="304">
        <f t="shared" ca="1" si="58"/>
        <v>101.62355852573572</v>
      </c>
      <c r="M167" s="306">
        <f t="shared" ca="1" si="74"/>
        <v>1.3588971429693897</v>
      </c>
      <c r="N167" s="304">
        <f t="shared" ca="1" si="75"/>
        <v>77.859071084531664</v>
      </c>
      <c r="P167" s="310">
        <f t="shared" ca="1" si="76"/>
        <v>5</v>
      </c>
      <c r="Q167" s="304">
        <f t="shared" ca="1" si="77"/>
        <v>640.74999999999977</v>
      </c>
      <c r="R167" s="306">
        <f t="shared" ca="1" si="78"/>
        <v>0.32156257135500405</v>
      </c>
      <c r="S167" s="307">
        <f t="shared" ca="1" si="79"/>
        <v>8.4772438638825864</v>
      </c>
      <c r="T167" s="304">
        <f t="shared" ca="1" si="59"/>
        <v>83.161762304688182</v>
      </c>
      <c r="U167" s="311">
        <f t="shared" ca="1" si="60"/>
        <v>0</v>
      </c>
      <c r="V167" s="306">
        <f t="shared" ca="1" si="61"/>
        <v>1.2128586251974303</v>
      </c>
      <c r="W167" s="304">
        <f t="shared" ca="1" si="62"/>
        <v>64.983297811948219</v>
      </c>
      <c r="Y167" s="314" t="str">
        <f t="shared" ca="1" si="80"/>
        <v/>
      </c>
      <c r="Z167" s="315" t="str">
        <f t="shared" ca="1" si="81"/>
        <v/>
      </c>
      <c r="AA167" s="316" t="str">
        <f t="shared" ca="1" si="82"/>
        <v/>
      </c>
      <c r="AC167" s="310" t="e">
        <f t="shared" ca="1" si="83"/>
        <v>#N/A</v>
      </c>
      <c r="AD167" s="323" t="e">
        <f t="shared" ca="1" si="84"/>
        <v>#N/A</v>
      </c>
      <c r="AE167" s="324">
        <f t="shared" ca="1" si="63"/>
        <v>99.606881851783868</v>
      </c>
      <c r="AG167" s="306">
        <f t="shared" ca="1" si="85"/>
        <v>58.402345362138227</v>
      </c>
      <c r="AH167" s="304">
        <f t="shared" ca="1" si="86"/>
        <v>67.993284883611921</v>
      </c>
    </row>
    <row r="168" spans="1:34" x14ac:dyDescent="0.2">
      <c r="A168" s="347">
        <f t="shared" ca="1" si="64"/>
        <v>0.01</v>
      </c>
      <c r="B168" s="304">
        <f t="shared" ca="1" si="65"/>
        <v>1.6400000000000012</v>
      </c>
      <c r="D168" s="306">
        <f t="shared" ca="1" si="66"/>
        <v>14.253710897254011</v>
      </c>
      <c r="E168" s="307">
        <f t="shared" ca="1" si="67"/>
        <v>56.446663897398011</v>
      </c>
      <c r="F168" s="304">
        <f t="shared" ca="1" si="68"/>
        <v>58.218503411615742</v>
      </c>
      <c r="G168" s="306">
        <f t="shared" ca="1" si="69"/>
        <v>25.164738930161679</v>
      </c>
      <c r="H168" s="307">
        <f t="shared" ca="1" si="70"/>
        <v>116.87716780080142</v>
      </c>
      <c r="I168" s="304">
        <f t="shared" ca="1" si="71"/>
        <v>119.555578868407</v>
      </c>
      <c r="J168" s="306">
        <f t="shared" ca="1" si="72"/>
        <v>20.395828230365456</v>
      </c>
      <c r="K168" s="307">
        <f t="shared" ca="1" si="73"/>
        <v>100.77283119659701</v>
      </c>
      <c r="L168" s="304">
        <f t="shared" ca="1" si="58"/>
        <v>102.81611409006085</v>
      </c>
      <c r="M168" s="306">
        <f t="shared" ca="1" si="74"/>
        <v>1.3587245697080066</v>
      </c>
      <c r="N168" s="304">
        <f t="shared" ca="1" si="75"/>
        <v>77.8491833649976</v>
      </c>
      <c r="P168" s="310">
        <f t="shared" ca="1" si="76"/>
        <v>5</v>
      </c>
      <c r="Q168" s="304">
        <f t="shared" ca="1" si="77"/>
        <v>639.28999999999985</v>
      </c>
      <c r="R168" s="306">
        <f t="shared" ca="1" si="78"/>
        <v>0.32082986537891622</v>
      </c>
      <c r="S168" s="307">
        <f t="shared" ca="1" si="79"/>
        <v>8.4740355652287978</v>
      </c>
      <c r="T168" s="304">
        <f t="shared" ca="1" si="59"/>
        <v>83.130288894894505</v>
      </c>
      <c r="U168" s="311">
        <f t="shared" ca="1" si="60"/>
        <v>0</v>
      </c>
      <c r="V168" s="306">
        <f t="shared" ca="1" si="61"/>
        <v>1.2127172167207183</v>
      </c>
      <c r="W168" s="304">
        <f t="shared" ca="1" si="62"/>
        <v>65.612780882846238</v>
      </c>
      <c r="Y168" s="314" t="str">
        <f t="shared" ca="1" si="80"/>
        <v/>
      </c>
      <c r="Z168" s="315" t="str">
        <f t="shared" ca="1" si="81"/>
        <v/>
      </c>
      <c r="AA168" s="316" t="str">
        <f t="shared" ca="1" si="82"/>
        <v/>
      </c>
      <c r="AC168" s="310" t="e">
        <f t="shared" ca="1" si="83"/>
        <v>#N/A</v>
      </c>
      <c r="AD168" s="323" t="e">
        <f t="shared" ca="1" si="84"/>
        <v>#N/A</v>
      </c>
      <c r="AE168" s="324">
        <f t="shared" ca="1" si="63"/>
        <v>100.77283119659701</v>
      </c>
      <c r="AG168" s="306">
        <f t="shared" ca="1" si="85"/>
        <v>58.181932810884256</v>
      </c>
      <c r="AH168" s="304">
        <f t="shared" ca="1" si="86"/>
        <v>67.772514968497831</v>
      </c>
    </row>
    <row r="169" spans="1:34" x14ac:dyDescent="0.2">
      <c r="A169" s="347">
        <f t="shared" ca="1" si="64"/>
        <v>0.01</v>
      </c>
      <c r="B169" s="304">
        <f t="shared" ca="1" si="65"/>
        <v>1.6500000000000012</v>
      </c>
      <c r="D169" s="306">
        <f t="shared" ca="1" si="66"/>
        <v>14.218615281453147</v>
      </c>
      <c r="E169" s="307">
        <f t="shared" ca="1" si="67"/>
        <v>56.228097544243482</v>
      </c>
      <c r="F169" s="304">
        <f t="shared" ca="1" si="68"/>
        <v>57.997999741085323</v>
      </c>
      <c r="G169" s="306">
        <f t="shared" ca="1" si="69"/>
        <v>25.30692508297621</v>
      </c>
      <c r="H169" s="307">
        <f t="shared" ca="1" si="70"/>
        <v>117.43944877624385</v>
      </c>
      <c r="I169" s="304">
        <f t="shared" ca="1" si="71"/>
        <v>120.13519295370267</v>
      </c>
      <c r="J169" s="306">
        <f t="shared" ca="1" si="72"/>
        <v>20.648186550431145</v>
      </c>
      <c r="K169" s="307">
        <f t="shared" ca="1" si="73"/>
        <v>101.94441427948223</v>
      </c>
      <c r="L169" s="304">
        <f t="shared" ca="1" si="58"/>
        <v>104.01447596660816</v>
      </c>
      <c r="M169" s="306">
        <f t="shared" ca="1" si="74"/>
        <v>1.3585526912923105</v>
      </c>
      <c r="N169" s="304">
        <f t="shared" ca="1" si="75"/>
        <v>77.83933545718881</v>
      </c>
      <c r="P169" s="310">
        <f t="shared" ca="1" si="76"/>
        <v>5</v>
      </c>
      <c r="Q169" s="304">
        <f t="shared" ca="1" si="77"/>
        <v>637.82999999999981</v>
      </c>
      <c r="R169" s="306">
        <f t="shared" ca="1" si="78"/>
        <v>0.32009715940282835</v>
      </c>
      <c r="S169" s="307">
        <f t="shared" ca="1" si="79"/>
        <v>8.4708345936347698</v>
      </c>
      <c r="T169" s="304">
        <f t="shared" ca="1" si="59"/>
        <v>83.098887363557097</v>
      </c>
      <c r="U169" s="311">
        <f t="shared" ca="1" si="60"/>
        <v>0</v>
      </c>
      <c r="V169" s="306">
        <f t="shared" ca="1" si="61"/>
        <v>1.2125751414968937</v>
      </c>
      <c r="W169" s="304">
        <f t="shared" ca="1" si="62"/>
        <v>66.242752495646073</v>
      </c>
      <c r="Y169" s="314" t="str">
        <f t="shared" ca="1" si="80"/>
        <v/>
      </c>
      <c r="Z169" s="315" t="str">
        <f t="shared" ca="1" si="81"/>
        <v/>
      </c>
      <c r="AA169" s="316" t="str">
        <f t="shared" ca="1" si="82"/>
        <v/>
      </c>
      <c r="AC169" s="310" t="e">
        <f t="shared" ca="1" si="83"/>
        <v>#N/A</v>
      </c>
      <c r="AD169" s="323" t="e">
        <f t="shared" ca="1" si="84"/>
        <v>#N/A</v>
      </c>
      <c r="AE169" s="324">
        <f t="shared" ca="1" si="63"/>
        <v>101.94441427948223</v>
      </c>
      <c r="AG169" s="306">
        <f t="shared" ca="1" si="85"/>
        <v>57.961231076734983</v>
      </c>
      <c r="AH169" s="304">
        <f t="shared" ca="1" si="86"/>
        <v>67.551457036728607</v>
      </c>
    </row>
    <row r="170" spans="1:34" x14ac:dyDescent="0.2">
      <c r="A170" s="347">
        <f t="shared" ca="1" si="64"/>
        <v>0.01</v>
      </c>
      <c r="B170" s="304">
        <f t="shared" ca="1" si="65"/>
        <v>1.6600000000000013</v>
      </c>
      <c r="D170" s="306">
        <f t="shared" ca="1" si="66"/>
        <v>14.18333928643367</v>
      </c>
      <c r="E170" s="307">
        <f t="shared" ca="1" si="67"/>
        <v>56.009278404775742</v>
      </c>
      <c r="F170" s="304">
        <f t="shared" ca="1" si="68"/>
        <v>57.777213334824054</v>
      </c>
      <c r="G170" s="306">
        <f t="shared" ca="1" si="69"/>
        <v>25.448758475840545</v>
      </c>
      <c r="H170" s="307">
        <f t="shared" ca="1" si="70"/>
        <v>117.9995415602916</v>
      </c>
      <c r="I170" s="304">
        <f t="shared" ca="1" si="71"/>
        <v>120.71259717362001</v>
      </c>
      <c r="J170" s="306">
        <f t="shared" ca="1" si="72"/>
        <v>20.901964968225229</v>
      </c>
      <c r="K170" s="307">
        <f t="shared" ca="1" si="73"/>
        <v>103.12160923116491</v>
      </c>
      <c r="L170" s="304">
        <f t="shared" ca="1" si="58"/>
        <v>105.21862206832967</v>
      </c>
      <c r="M170" s="306">
        <f t="shared" ca="1" si="74"/>
        <v>1.3583814984728311</v>
      </c>
      <c r="N170" s="304">
        <f t="shared" ca="1" si="75"/>
        <v>77.829526831149707</v>
      </c>
      <c r="P170" s="310">
        <f t="shared" ca="1" si="76"/>
        <v>5</v>
      </c>
      <c r="Q170" s="304">
        <f t="shared" ca="1" si="77"/>
        <v>636.36999999999978</v>
      </c>
      <c r="R170" s="306">
        <f t="shared" ca="1" si="78"/>
        <v>0.31936445342674041</v>
      </c>
      <c r="S170" s="307">
        <f t="shared" ca="1" si="79"/>
        <v>8.4676409491005025</v>
      </c>
      <c r="T170" s="304">
        <f t="shared" ca="1" si="59"/>
        <v>83.067557710675928</v>
      </c>
      <c r="U170" s="311">
        <f t="shared" ca="1" si="60"/>
        <v>0</v>
      </c>
      <c r="V170" s="306">
        <f t="shared" ca="1" si="61"/>
        <v>1.2124324024135464</v>
      </c>
      <c r="W170" s="304">
        <f t="shared" ca="1" si="62"/>
        <v>66.873173147397694</v>
      </c>
      <c r="Y170" s="314" t="str">
        <f t="shared" ca="1" si="80"/>
        <v/>
      </c>
      <c r="Z170" s="315" t="str">
        <f t="shared" ca="1" si="81"/>
        <v/>
      </c>
      <c r="AA170" s="316" t="str">
        <f t="shared" ca="1" si="82"/>
        <v/>
      </c>
      <c r="AC170" s="310" t="e">
        <f t="shared" ca="1" si="83"/>
        <v>#N/A</v>
      </c>
      <c r="AD170" s="323" t="e">
        <f t="shared" ca="1" si="84"/>
        <v>#N/A</v>
      </c>
      <c r="AE170" s="324">
        <f t="shared" ca="1" si="63"/>
        <v>103.12160923116491</v>
      </c>
      <c r="AG170" s="306">
        <f t="shared" ca="1" si="85"/>
        <v>57.740245105640859</v>
      </c>
      <c r="AH170" s="304">
        <f t="shared" ca="1" si="86"/>
        <v>67.330116018312864</v>
      </c>
    </row>
    <row r="171" spans="1:34" x14ac:dyDescent="0.2">
      <c r="A171" s="347">
        <f t="shared" ca="1" si="64"/>
        <v>0.01</v>
      </c>
      <c r="B171" s="304">
        <f t="shared" ca="1" si="65"/>
        <v>1.6700000000000013</v>
      </c>
      <c r="D171" s="306">
        <f t="shared" ca="1" si="66"/>
        <v>14.147884873710627</v>
      </c>
      <c r="E171" s="307">
        <f t="shared" ca="1" si="67"/>
        <v>55.790211135270269</v>
      </c>
      <c r="F171" s="304">
        <f t="shared" ca="1" si="68"/>
        <v>57.556149149485364</v>
      </c>
      <c r="G171" s="306">
        <f t="shared" ca="1" si="69"/>
        <v>25.59023732457765</v>
      </c>
      <c r="H171" s="307">
        <f t="shared" ca="1" si="70"/>
        <v>118.55744367164431</v>
      </c>
      <c r="I171" s="304">
        <f t="shared" ca="1" si="71"/>
        <v>121.28778873523633</v>
      </c>
      <c r="J171" s="306">
        <f t="shared" ca="1" si="72"/>
        <v>21.157159947227321</v>
      </c>
      <c r="K171" s="307">
        <f t="shared" ca="1" si="73"/>
        <v>104.30439415732459</v>
      </c>
      <c r="L171" s="304">
        <f t="shared" ca="1" si="58"/>
        <v>106.42853027999161</v>
      </c>
      <c r="M171" s="306">
        <f t="shared" ca="1" si="74"/>
        <v>1.3582109821583752</v>
      </c>
      <c r="N171" s="304">
        <f t="shared" ca="1" si="75"/>
        <v>77.81975696599325</v>
      </c>
      <c r="P171" s="310">
        <f t="shared" ca="1" si="76"/>
        <v>5</v>
      </c>
      <c r="Q171" s="304">
        <f t="shared" ca="1" si="77"/>
        <v>634.90999999999985</v>
      </c>
      <c r="R171" s="306">
        <f t="shared" ca="1" si="78"/>
        <v>0.31863174745065259</v>
      </c>
      <c r="S171" s="307">
        <f t="shared" ca="1" si="79"/>
        <v>8.4644546316259959</v>
      </c>
      <c r="T171" s="304">
        <f t="shared" ca="1" si="59"/>
        <v>83.036299936251027</v>
      </c>
      <c r="U171" s="311">
        <f t="shared" ca="1" si="60"/>
        <v>0</v>
      </c>
      <c r="V171" s="306">
        <f t="shared" ca="1" si="61"/>
        <v>1.2122890023611208</v>
      </c>
      <c r="W171" s="304">
        <f t="shared" ca="1" si="62"/>
        <v>67.504003486375709</v>
      </c>
      <c r="Y171" s="314" t="str">
        <f t="shared" ca="1" si="80"/>
        <v/>
      </c>
      <c r="Z171" s="315" t="str">
        <f t="shared" ca="1" si="81"/>
        <v/>
      </c>
      <c r="AA171" s="316" t="str">
        <f t="shared" ca="1" si="82"/>
        <v/>
      </c>
      <c r="AC171" s="310" t="e">
        <f t="shared" ca="1" si="83"/>
        <v>#N/A</v>
      </c>
      <c r="AD171" s="323" t="e">
        <f t="shared" ca="1" si="84"/>
        <v>#N/A</v>
      </c>
      <c r="AE171" s="324">
        <f t="shared" ca="1" si="63"/>
        <v>104.30439415732459</v>
      </c>
      <c r="AG171" s="306">
        <f t="shared" ca="1" si="85"/>
        <v>57.518979834576683</v>
      </c>
      <c r="AH171" s="304">
        <f t="shared" ca="1" si="86"/>
        <v>67.108496834542549</v>
      </c>
    </row>
    <row r="172" spans="1:34" x14ac:dyDescent="0.2">
      <c r="A172" s="347">
        <f t="shared" ca="1" si="64"/>
        <v>0.01</v>
      </c>
      <c r="B172" s="304">
        <f t="shared" ca="1" si="65"/>
        <v>1.6800000000000013</v>
      </c>
      <c r="D172" s="306">
        <f t="shared" ca="1" si="66"/>
        <v>14.112253988806653</v>
      </c>
      <c r="E172" s="307">
        <f t="shared" ca="1" si="67"/>
        <v>55.570900385436232</v>
      </c>
      <c r="F172" s="304">
        <f t="shared" ca="1" si="68"/>
        <v>57.334812132705778</v>
      </c>
      <c r="G172" s="306">
        <f t="shared" ca="1" si="69"/>
        <v>25.731359864465716</v>
      </c>
      <c r="H172" s="307">
        <f t="shared" ca="1" si="70"/>
        <v>119.11315267549867</v>
      </c>
      <c r="I172" s="304">
        <f t="shared" ca="1" si="71"/>
        <v>121.86076489490492</v>
      </c>
      <c r="J172" s="306">
        <f t="shared" ca="1" si="72"/>
        <v>21.413767933172537</v>
      </c>
      <c r="K172" s="307">
        <f t="shared" ca="1" si="73"/>
        <v>105.49274713906031</v>
      </c>
      <c r="L172" s="304">
        <f t="shared" ca="1" si="58"/>
        <v>107.64417845866764</v>
      </c>
      <c r="M172" s="306">
        <f t="shared" ca="1" si="74"/>
        <v>1.3580411334122999</v>
      </c>
      <c r="N172" s="304">
        <f t="shared" ca="1" si="75"/>
        <v>77.81002534968755</v>
      </c>
      <c r="P172" s="310">
        <f t="shared" ca="1" si="76"/>
        <v>5</v>
      </c>
      <c r="Q172" s="304">
        <f t="shared" ca="1" si="77"/>
        <v>633.44999999999982</v>
      </c>
      <c r="R172" s="306">
        <f t="shared" ca="1" si="78"/>
        <v>0.31789904147456471</v>
      </c>
      <c r="S172" s="307">
        <f t="shared" ca="1" si="79"/>
        <v>8.46127564121125</v>
      </c>
      <c r="T172" s="304">
        <f t="shared" ca="1" si="59"/>
        <v>83.005114040282365</v>
      </c>
      <c r="U172" s="311">
        <f t="shared" ca="1" si="60"/>
        <v>0</v>
      </c>
      <c r="V172" s="306">
        <f t="shared" ca="1" si="61"/>
        <v>1.2121449442328402</v>
      </c>
      <c r="W172" s="304">
        <f t="shared" ca="1" si="62"/>
        <v>68.135204314001484</v>
      </c>
      <c r="Y172" s="314" t="str">
        <f t="shared" ca="1" si="80"/>
        <v/>
      </c>
      <c r="Z172" s="315" t="str">
        <f t="shared" ca="1" si="81"/>
        <v/>
      </c>
      <c r="AA172" s="316" t="str">
        <f t="shared" ca="1" si="82"/>
        <v/>
      </c>
      <c r="AC172" s="310" t="e">
        <f t="shared" ca="1" si="83"/>
        <v>#N/A</v>
      </c>
      <c r="AD172" s="323" t="e">
        <f t="shared" ca="1" si="84"/>
        <v>#N/A</v>
      </c>
      <c r="AE172" s="324">
        <f t="shared" ca="1" si="63"/>
        <v>105.49274713906031</v>
      </c>
      <c r="AG172" s="306">
        <f t="shared" ca="1" si="85"/>
        <v>57.297440191258438</v>
      </c>
      <c r="AH172" s="304">
        <f t="shared" ca="1" si="86"/>
        <v>66.886604397703763</v>
      </c>
    </row>
    <row r="173" spans="1:34" x14ac:dyDescent="0.2">
      <c r="A173" s="347">
        <f t="shared" ca="1" si="64"/>
        <v>0.01</v>
      </c>
      <c r="B173" s="304">
        <f t="shared" ca="1" si="65"/>
        <v>1.6900000000000013</v>
      </c>
      <c r="D173" s="306">
        <f t="shared" ca="1" si="66"/>
        <v>14.07644856154471</v>
      </c>
      <c r="E173" s="307">
        <f t="shared" ca="1" si="67"/>
        <v>55.35135079807965</v>
      </c>
      <c r="F173" s="304">
        <f t="shared" ca="1" si="68"/>
        <v>57.113207222829701</v>
      </c>
      <c r="G173" s="306">
        <f t="shared" ca="1" si="69"/>
        <v>25.872124350081162</v>
      </c>
      <c r="H173" s="307">
        <f t="shared" ca="1" si="70"/>
        <v>119.66666618347946</v>
      </c>
      <c r="I173" s="304">
        <f t="shared" ca="1" si="71"/>
        <v>122.43152295815963</v>
      </c>
      <c r="J173" s="306">
        <f t="shared" ca="1" si="72"/>
        <v>21.671785354245269</v>
      </c>
      <c r="K173" s="307">
        <f t="shared" ca="1" si="73"/>
        <v>106.68664623335521</v>
      </c>
      <c r="L173" s="304">
        <f t="shared" ca="1" si="58"/>
        <v>108.8655444342312</v>
      </c>
      <c r="M173" s="306">
        <f t="shared" ca="1" si="74"/>
        <v>1.3578719434488944</v>
      </c>
      <c r="N173" s="304">
        <f t="shared" ca="1" si="75"/>
        <v>77.800331478848449</v>
      </c>
      <c r="P173" s="310">
        <f t="shared" ca="1" si="76"/>
        <v>5</v>
      </c>
      <c r="Q173" s="304">
        <f t="shared" ca="1" si="77"/>
        <v>631.98999999999978</v>
      </c>
      <c r="R173" s="306">
        <f t="shared" ca="1" si="78"/>
        <v>0.31716633549847684</v>
      </c>
      <c r="S173" s="307">
        <f t="shared" ca="1" si="79"/>
        <v>8.4581039778562648</v>
      </c>
      <c r="T173" s="304">
        <f t="shared" ca="1" si="59"/>
        <v>82.974000022769957</v>
      </c>
      <c r="U173" s="311">
        <f t="shared" ca="1" si="60"/>
        <v>0</v>
      </c>
      <c r="V173" s="306">
        <f t="shared" ca="1" si="61"/>
        <v>1.2120002309246369</v>
      </c>
      <c r="W173" s="304">
        <f t="shared" ca="1" si="62"/>
        <v>68.766736586740777</v>
      </c>
      <c r="Y173" s="314" t="str">
        <f t="shared" ca="1" si="80"/>
        <v/>
      </c>
      <c r="Z173" s="315" t="str">
        <f t="shared" ca="1" si="81"/>
        <v/>
      </c>
      <c r="AA173" s="316" t="str">
        <f t="shared" ca="1" si="82"/>
        <v/>
      </c>
      <c r="AC173" s="310" t="e">
        <f t="shared" ca="1" si="83"/>
        <v>#N/A</v>
      </c>
      <c r="AD173" s="323" t="e">
        <f t="shared" ca="1" si="84"/>
        <v>#N/A</v>
      </c>
      <c r="AE173" s="324">
        <f t="shared" ca="1" si="63"/>
        <v>106.68664623335521</v>
      </c>
      <c r="AG173" s="306">
        <f t="shared" ca="1" si="85"/>
        <v>57.075631093862441</v>
      </c>
      <c r="AH173" s="304">
        <f t="shared" ca="1" si="86"/>
        <v>66.664443610790087</v>
      </c>
    </row>
    <row r="174" spans="1:34" x14ac:dyDescent="0.2">
      <c r="A174" s="347">
        <f t="shared" ca="1" si="64"/>
        <v>0.01</v>
      </c>
      <c r="B174" s="304">
        <f t="shared" ca="1" si="65"/>
        <v>1.7000000000000013</v>
      </c>
      <c r="D174" s="306">
        <f t="shared" ca="1" si="66"/>
        <v>14.040470506330522</v>
      </c>
      <c r="E174" s="307">
        <f t="shared" ca="1" si="67"/>
        <v>55.131567008770688</v>
      </c>
      <c r="F174" s="304">
        <f t="shared" ca="1" si="68"/>
        <v>56.891339348636443</v>
      </c>
      <c r="G174" s="306">
        <f t="shared" ca="1" si="69"/>
        <v>26.012529055144466</v>
      </c>
      <c r="H174" s="307">
        <f t="shared" ca="1" si="70"/>
        <v>120.21798185356717</v>
      </c>
      <c r="I174" s="304">
        <f t="shared" ca="1" si="71"/>
        <v>123.00006027961669</v>
      </c>
      <c r="J174" s="306">
        <f t="shared" ca="1" si="72"/>
        <v>21.931208621271399</v>
      </c>
      <c r="K174" s="307">
        <f t="shared" ca="1" si="73"/>
        <v>107.88606947354045</v>
      </c>
      <c r="L174" s="304">
        <f t="shared" ca="1" si="58"/>
        <v>110.09260600984666</v>
      </c>
      <c r="M174" s="306">
        <f t="shared" ca="1" si="74"/>
        <v>1.3577034036298647</v>
      </c>
      <c r="N174" s="304">
        <f t="shared" ca="1" si="75"/>
        <v>77.790674858538139</v>
      </c>
      <c r="P174" s="310">
        <f t="shared" ca="1" si="76"/>
        <v>5</v>
      </c>
      <c r="Q174" s="304">
        <f t="shared" ca="1" si="77"/>
        <v>630.52999999999975</v>
      </c>
      <c r="R174" s="306">
        <f t="shared" ca="1" si="78"/>
        <v>0.3164336295223889</v>
      </c>
      <c r="S174" s="307">
        <f t="shared" ca="1" si="79"/>
        <v>8.4549396415610403</v>
      </c>
      <c r="T174" s="304">
        <f t="shared" ca="1" si="59"/>
        <v>82.942957883713802</v>
      </c>
      <c r="U174" s="311">
        <f t="shared" ca="1" si="60"/>
        <v>0</v>
      </c>
      <c r="V174" s="306">
        <f t="shared" ca="1" si="61"/>
        <v>1.2118548653350762</v>
      </c>
      <c r="W174" s="304">
        <f t="shared" ca="1" si="62"/>
        <v>69.398561417976012</v>
      </c>
      <c r="Y174" s="314" t="str">
        <f t="shared" ca="1" si="80"/>
        <v/>
      </c>
      <c r="Z174" s="315" t="str">
        <f t="shared" ca="1" si="81"/>
        <v/>
      </c>
      <c r="AA174" s="316" t="str">
        <f t="shared" ca="1" si="82"/>
        <v/>
      </c>
      <c r="AC174" s="310" t="e">
        <f t="shared" ca="1" si="83"/>
        <v>#N/A</v>
      </c>
      <c r="AD174" s="323" t="e">
        <f t="shared" ca="1" si="84"/>
        <v>#N/A</v>
      </c>
      <c r="AE174" s="324">
        <f t="shared" ca="1" si="63"/>
        <v>107.88606947354045</v>
      </c>
      <c r="AG174" s="306">
        <f t="shared" ca="1" si="85"/>
        <v>56.853557450746521</v>
      </c>
      <c r="AH174" s="304">
        <f t="shared" ca="1" si="86"/>
        <v>66.442019367218137</v>
      </c>
    </row>
    <row r="175" spans="1:34" x14ac:dyDescent="0.2">
      <c r="A175" s="347">
        <f t="shared" ca="1" si="64"/>
        <v>0.01</v>
      </c>
      <c r="B175" s="304">
        <f t="shared" ca="1" si="65"/>
        <v>1.7100000000000013</v>
      </c>
      <c r="D175" s="306">
        <f t="shared" ca="1" si="66"/>
        <v>14.004321722425313</v>
      </c>
      <c r="E175" s="307">
        <f t="shared" ca="1" si="67"/>
        <v>54.911553645514687</v>
      </c>
      <c r="F175" s="304">
        <f t="shared" ca="1" si="68"/>
        <v>56.669213429069501</v>
      </c>
      <c r="G175" s="306">
        <f t="shared" ca="1" si="69"/>
        <v>26.152572272368719</v>
      </c>
      <c r="H175" s="307">
        <f t="shared" ca="1" si="70"/>
        <v>120.76709739002231</v>
      </c>
      <c r="I175" s="304">
        <f t="shared" ca="1" si="71"/>
        <v>123.56637426287381</v>
      </c>
      <c r="J175" s="306">
        <f t="shared" ca="1" si="72"/>
        <v>22.192034127908965</v>
      </c>
      <c r="K175" s="307">
        <f t="shared" ca="1" si="73"/>
        <v>109.09099486975839</v>
      </c>
      <c r="L175" s="304">
        <f t="shared" ca="1" si="58"/>
        <v>111.32534096245979</v>
      </c>
      <c r="M175" s="306">
        <f t="shared" ca="1" si="74"/>
        <v>1.3575355054609246</v>
      </c>
      <c r="N175" s="304">
        <f t="shared" ca="1" si="75"/>
        <v>77.781055002069905</v>
      </c>
      <c r="P175" s="310">
        <f t="shared" ca="1" si="76"/>
        <v>5</v>
      </c>
      <c r="Q175" s="304">
        <f t="shared" ca="1" si="77"/>
        <v>629.06999999999982</v>
      </c>
      <c r="R175" s="306">
        <f t="shared" ca="1" si="78"/>
        <v>0.31570092354630108</v>
      </c>
      <c r="S175" s="307">
        <f t="shared" ca="1" si="79"/>
        <v>8.4517826323255765</v>
      </c>
      <c r="T175" s="304">
        <f t="shared" ca="1" si="59"/>
        <v>82.911987623113916</v>
      </c>
      <c r="U175" s="311">
        <f t="shared" ca="1" si="60"/>
        <v>0</v>
      </c>
      <c r="V175" s="306">
        <f t="shared" ca="1" si="61"/>
        <v>1.2117088503652853</v>
      </c>
      <c r="W175" s="304">
        <f t="shared" ca="1" si="62"/>
        <v>70.030640079854294</v>
      </c>
      <c r="Y175" s="314" t="str">
        <f t="shared" ca="1" si="80"/>
        <v/>
      </c>
      <c r="Z175" s="315" t="str">
        <f t="shared" ca="1" si="81"/>
        <v/>
      </c>
      <c r="AA175" s="316" t="str">
        <f t="shared" ca="1" si="82"/>
        <v/>
      </c>
      <c r="AC175" s="310" t="e">
        <f t="shared" ca="1" si="83"/>
        <v>#N/A</v>
      </c>
      <c r="AD175" s="323" t="e">
        <f t="shared" ca="1" si="84"/>
        <v>#N/A</v>
      </c>
      <c r="AE175" s="324">
        <f t="shared" ca="1" si="63"/>
        <v>109.09099486975839</v>
      </c>
      <c r="AG175" s="306">
        <f t="shared" ca="1" si="85"/>
        <v>56.631224160173645</v>
      </c>
      <c r="AH175" s="304">
        <f t="shared" ca="1" si="86"/>
        <v>66.219336550545634</v>
      </c>
    </row>
    <row r="176" spans="1:34" x14ac:dyDescent="0.2">
      <c r="A176" s="347">
        <f t="shared" ca="1" si="64"/>
        <v>0.01</v>
      </c>
      <c r="B176" s="304">
        <f t="shared" ca="1" si="65"/>
        <v>1.7200000000000013</v>
      </c>
      <c r="D176" s="306">
        <f t="shared" ca="1" si="66"/>
        <v>13.968004094208803</v>
      </c>
      <c r="E176" s="307">
        <f t="shared" ca="1" si="67"/>
        <v>54.69131532842755</v>
      </c>
      <c r="F176" s="304">
        <f t="shared" ca="1" si="68"/>
        <v>56.446834372968411</v>
      </c>
      <c r="G176" s="306">
        <f t="shared" ca="1" si="69"/>
        <v>26.292252313310808</v>
      </c>
      <c r="H176" s="307">
        <f t="shared" ca="1" si="70"/>
        <v>121.31401054330659</v>
      </c>
      <c r="I176" s="304">
        <f t="shared" ca="1" si="71"/>
        <v>124.13046236040653</v>
      </c>
      <c r="J176" s="306">
        <f t="shared" ca="1" si="72"/>
        <v>22.454258250837363</v>
      </c>
      <c r="K176" s="307">
        <f t="shared" ca="1" si="73"/>
        <v>110.30140040942503</v>
      </c>
      <c r="L176" s="304">
        <f t="shared" ca="1" si="58"/>
        <v>112.56372704328693</v>
      </c>
      <c r="M176" s="306">
        <f t="shared" ca="1" si="74"/>
        <v>1.357368240588479</v>
      </c>
      <c r="N176" s="304">
        <f t="shared" ca="1" si="75"/>
        <v>77.771471430817982</v>
      </c>
      <c r="P176" s="310">
        <f t="shared" ca="1" si="76"/>
        <v>5</v>
      </c>
      <c r="Q176" s="304">
        <f t="shared" ca="1" si="77"/>
        <v>627.60999999999979</v>
      </c>
      <c r="R176" s="306">
        <f t="shared" ca="1" si="78"/>
        <v>0.3149682175702132</v>
      </c>
      <c r="S176" s="307">
        <f t="shared" ca="1" si="79"/>
        <v>8.4486329501498751</v>
      </c>
      <c r="T176" s="304">
        <f t="shared" ca="1" si="59"/>
        <v>82.881089240970283</v>
      </c>
      <c r="U176" s="311">
        <f t="shared" ca="1" si="60"/>
        <v>0</v>
      </c>
      <c r="V176" s="306">
        <f t="shared" ca="1" si="61"/>
        <v>1.2115621889188797</v>
      </c>
      <c r="W176" s="304">
        <f t="shared" ca="1" si="62"/>
        <v>70.662934005109889</v>
      </c>
      <c r="Y176" s="314" t="str">
        <f t="shared" ca="1" si="80"/>
        <v/>
      </c>
      <c r="Z176" s="315" t="str">
        <f t="shared" ca="1" si="81"/>
        <v/>
      </c>
      <c r="AA176" s="316" t="str">
        <f t="shared" ca="1" si="82"/>
        <v/>
      </c>
      <c r="AC176" s="310" t="e">
        <f t="shared" ca="1" si="83"/>
        <v>#N/A</v>
      </c>
      <c r="AD176" s="323" t="e">
        <f t="shared" ca="1" si="84"/>
        <v>#N/A</v>
      </c>
      <c r="AE176" s="324">
        <f t="shared" ca="1" si="63"/>
        <v>110.30140040942503</v>
      </c>
      <c r="AG176" s="306">
        <f t="shared" ca="1" si="85"/>
        <v>56.408636110037627</v>
      </c>
      <c r="AH176" s="304">
        <f t="shared" ca="1" si="86"/>
        <v>65.996400034191836</v>
      </c>
    </row>
    <row r="177" spans="1:34" x14ac:dyDescent="0.2">
      <c r="A177" s="347">
        <f t="shared" ca="1" si="64"/>
        <v>0.01</v>
      </c>
      <c r="B177" s="304">
        <f t="shared" ca="1" si="65"/>
        <v>1.7300000000000013</v>
      </c>
      <c r="D177" s="306">
        <f t="shared" ca="1" si="66"/>
        <v>13.93151949143332</v>
      </c>
      <c r="E177" s="307">
        <f t="shared" ca="1" si="67"/>
        <v>54.470856669414857</v>
      </c>
      <c r="F177" s="304">
        <f t="shared" ca="1" si="68"/>
        <v>56.224207078803019</v>
      </c>
      <c r="G177" s="306">
        <f t="shared" ca="1" si="69"/>
        <v>26.43156750822514</v>
      </c>
      <c r="H177" s="307">
        <f t="shared" ca="1" si="70"/>
        <v>121.85871911000075</v>
      </c>
      <c r="I177" s="304">
        <f t="shared" ca="1" si="71"/>
        <v>124.69232207346178</v>
      </c>
      <c r="J177" s="306">
        <f t="shared" ca="1" si="72"/>
        <v>22.717877349945041</v>
      </c>
      <c r="K177" s="307">
        <f t="shared" ca="1" si="73"/>
        <v>111.51726405769156</v>
      </c>
      <c r="L177" s="304">
        <f t="shared" ca="1" si="58"/>
        <v>113.80774197830327</v>
      </c>
      <c r="M177" s="306">
        <f t="shared" ca="1" si="74"/>
        <v>1.3572016007964074</v>
      </c>
      <c r="N177" s="304">
        <f t="shared" ca="1" si="75"/>
        <v>77.761923674033326</v>
      </c>
      <c r="P177" s="310">
        <f t="shared" ca="1" si="76"/>
        <v>5</v>
      </c>
      <c r="Q177" s="304">
        <f t="shared" ca="1" si="77"/>
        <v>626.14999999999975</v>
      </c>
      <c r="R177" s="306">
        <f t="shared" ca="1" si="78"/>
        <v>0.31423551159412527</v>
      </c>
      <c r="S177" s="307">
        <f t="shared" ca="1" si="79"/>
        <v>8.4454905950339345</v>
      </c>
      <c r="T177" s="304">
        <f t="shared" ca="1" si="59"/>
        <v>82.850262737282904</v>
      </c>
      <c r="U177" s="311">
        <f t="shared" ca="1" si="60"/>
        <v>0</v>
      </c>
      <c r="V177" s="306">
        <f t="shared" ca="1" si="61"/>
        <v>1.211414883901891</v>
      </c>
      <c r="W177" s="304">
        <f t="shared" ca="1" si="62"/>
        <v>71.295404788862214</v>
      </c>
      <c r="Y177" s="314" t="str">
        <f t="shared" ca="1" si="80"/>
        <v/>
      </c>
      <c r="Z177" s="315" t="str">
        <f t="shared" ca="1" si="81"/>
        <v/>
      </c>
      <c r="AA177" s="316" t="str">
        <f t="shared" ca="1" si="82"/>
        <v/>
      </c>
      <c r="AC177" s="310" t="e">
        <f t="shared" ca="1" si="83"/>
        <v>#N/A</v>
      </c>
      <c r="AD177" s="323" t="e">
        <f t="shared" ca="1" si="84"/>
        <v>#N/A</v>
      </c>
      <c r="AE177" s="324">
        <f t="shared" ca="1" si="63"/>
        <v>111.51726405769156</v>
      </c>
      <c r="AG177" s="306">
        <f t="shared" ca="1" si="85"/>
        <v>56.185798177591415</v>
      </c>
      <c r="AH177" s="304">
        <f t="shared" ca="1" si="86"/>
        <v>65.773214681160624</v>
      </c>
    </row>
    <row r="178" spans="1:34" x14ac:dyDescent="0.2">
      <c r="A178" s="347">
        <f t="shared" ca="1" si="64"/>
        <v>0.01</v>
      </c>
      <c r="B178" s="304">
        <f t="shared" ca="1" si="65"/>
        <v>1.7400000000000013</v>
      </c>
      <c r="D178" s="306">
        <f t="shared" ca="1" si="66"/>
        <v>13.894869769468803</v>
      </c>
      <c r="E178" s="307">
        <f t="shared" ca="1" si="67"/>
        <v>54.250182271854868</v>
      </c>
      <c r="F178" s="304">
        <f t="shared" ca="1" si="68"/>
        <v>56.001336434409978</v>
      </c>
      <c r="G178" s="306">
        <f t="shared" ca="1" si="69"/>
        <v>26.570516205919827</v>
      </c>
      <c r="H178" s="307">
        <f t="shared" ca="1" si="70"/>
        <v>122.4012209327193</v>
      </c>
      <c r="I178" s="304">
        <f t="shared" ca="1" si="71"/>
        <v>125.25195095194888</v>
      </c>
      <c r="J178" s="306">
        <f t="shared" ca="1" si="72"/>
        <v>22.982887768515766</v>
      </c>
      <c r="K178" s="307">
        <f t="shared" ca="1" si="73"/>
        <v>112.73856375790517</v>
      </c>
      <c r="L178" s="304">
        <f t="shared" ca="1" si="58"/>
        <v>115.05736346872997</v>
      </c>
      <c r="M178" s="306">
        <f t="shared" ca="1" si="74"/>
        <v>1.3570355780029346</v>
      </c>
      <c r="N178" s="304">
        <f t="shared" ca="1" si="75"/>
        <v>77.752411268664375</v>
      </c>
      <c r="P178" s="310">
        <f t="shared" ca="1" si="76"/>
        <v>5</v>
      </c>
      <c r="Q178" s="304">
        <f t="shared" ca="1" si="77"/>
        <v>624.68999999999983</v>
      </c>
      <c r="R178" s="306">
        <f t="shared" ca="1" si="78"/>
        <v>0.31350280561803745</v>
      </c>
      <c r="S178" s="307">
        <f t="shared" ca="1" si="79"/>
        <v>8.4423555669777546</v>
      </c>
      <c r="T178" s="304">
        <f t="shared" ca="1" si="59"/>
        <v>82.819508112051778</v>
      </c>
      <c r="U178" s="311">
        <f t="shared" ca="1" si="60"/>
        <v>0</v>
      </c>
      <c r="V178" s="306">
        <f t="shared" ca="1" si="61"/>
        <v>1.211266938222695</v>
      </c>
      <c r="W178" s="304">
        <f t="shared" ca="1" si="62"/>
        <v>71.928014190388282</v>
      </c>
      <c r="Y178" s="314" t="str">
        <f t="shared" ca="1" si="80"/>
        <v/>
      </c>
      <c r="Z178" s="315" t="str">
        <f t="shared" ca="1" si="81"/>
        <v/>
      </c>
      <c r="AA178" s="316" t="str">
        <f t="shared" ca="1" si="82"/>
        <v/>
      </c>
      <c r="AC178" s="310" t="e">
        <f t="shared" ca="1" si="83"/>
        <v>#N/A</v>
      </c>
      <c r="AD178" s="323" t="e">
        <f t="shared" ca="1" si="84"/>
        <v>#N/A</v>
      </c>
      <c r="AE178" s="324">
        <f t="shared" ca="1" si="63"/>
        <v>112.73856375790517</v>
      </c>
      <c r="AG178" s="306">
        <f t="shared" ca="1" si="85"/>
        <v>55.962715229177427</v>
      </c>
      <c r="AH178" s="304">
        <f t="shared" ca="1" si="86"/>
        <v>65.549785343765748</v>
      </c>
    </row>
    <row r="179" spans="1:34" x14ac:dyDescent="0.2">
      <c r="A179" s="347">
        <f t="shared" ca="1" si="64"/>
        <v>0.01</v>
      </c>
      <c r="B179" s="304">
        <f t="shared" ca="1" si="65"/>
        <v>1.7500000000000013</v>
      </c>
      <c r="D179" s="306">
        <f t="shared" ca="1" si="66"/>
        <v>13.858056769539543</v>
      </c>
      <c r="E179" s="307">
        <f t="shared" ca="1" si="67"/>
        <v>54.029296730285509</v>
      </c>
      <c r="F179" s="304">
        <f t="shared" ca="1" si="68"/>
        <v>55.778227316731936</v>
      </c>
      <c r="G179" s="306">
        <f t="shared" ca="1" si="69"/>
        <v>26.709096773615222</v>
      </c>
      <c r="H179" s="307">
        <f t="shared" ca="1" si="70"/>
        <v>122.94151390002216</v>
      </c>
      <c r="I179" s="304">
        <f t="shared" ca="1" si="71"/>
        <v>125.80934659432775</v>
      </c>
      <c r="J179" s="306">
        <f t="shared" ca="1" si="72"/>
        <v>23.249285833413442</v>
      </c>
      <c r="K179" s="307">
        <f t="shared" ca="1" si="73"/>
        <v>113.96527743206887</v>
      </c>
      <c r="L179" s="304">
        <f t="shared" ca="1" si="58"/>
        <v>116.31256919152025</v>
      </c>
      <c r="M179" s="306">
        <f t="shared" ca="1" si="74"/>
        <v>1.356870164257592</v>
      </c>
      <c r="N179" s="304">
        <f t="shared" ca="1" si="75"/>
        <v>77.74293375918279</v>
      </c>
      <c r="P179" s="310">
        <f t="shared" ca="1" si="76"/>
        <v>5</v>
      </c>
      <c r="Q179" s="304">
        <f t="shared" ca="1" si="77"/>
        <v>623.22999999999979</v>
      </c>
      <c r="R179" s="306">
        <f t="shared" ca="1" si="78"/>
        <v>0.31277009964194957</v>
      </c>
      <c r="S179" s="307">
        <f t="shared" ca="1" si="79"/>
        <v>8.4392278659813353</v>
      </c>
      <c r="T179" s="304">
        <f t="shared" ca="1" si="59"/>
        <v>82.788825365276907</v>
      </c>
      <c r="U179" s="311">
        <f t="shared" ca="1" si="60"/>
        <v>0</v>
      </c>
      <c r="V179" s="306">
        <f t="shared" ca="1" si="61"/>
        <v>1.2111183547919393</v>
      </c>
      <c r="W179" s="304">
        <f t="shared" ca="1" si="62"/>
        <v>72.560724134870341</v>
      </c>
      <c r="Y179" s="314" t="str">
        <f t="shared" ca="1" si="80"/>
        <v/>
      </c>
      <c r="Z179" s="315" t="str">
        <f t="shared" ca="1" si="81"/>
        <v/>
      </c>
      <c r="AA179" s="316" t="str">
        <f t="shared" ca="1" si="82"/>
        <v/>
      </c>
      <c r="AC179" s="310" t="e">
        <f t="shared" ca="1" si="83"/>
        <v>#N/A</v>
      </c>
      <c r="AD179" s="323" t="e">
        <f t="shared" ca="1" si="84"/>
        <v>#N/A</v>
      </c>
      <c r="AE179" s="324">
        <f t="shared" ca="1" si="63"/>
        <v>113.96527743206887</v>
      </c>
      <c r="AG179" s="306">
        <f t="shared" ca="1" si="85"/>
        <v>55.739392119960449</v>
      </c>
      <c r="AH179" s="304">
        <f t="shared" ca="1" si="86"/>
        <v>65.326116863358891</v>
      </c>
    </row>
    <row r="180" spans="1:34" x14ac:dyDescent="0.2">
      <c r="A180" s="347">
        <f t="shared" ca="1" si="64"/>
        <v>0.01</v>
      </c>
      <c r="B180" s="304">
        <f t="shared" ca="1" si="65"/>
        <v>1.7600000000000013</v>
      </c>
      <c r="D180" s="306">
        <f t="shared" ca="1" si="66"/>
        <v>13.821082318952627</v>
      </c>
      <c r="E180" s="307">
        <f t="shared" ca="1" si="67"/>
        <v>53.808204630095084</v>
      </c>
      <c r="F180" s="304">
        <f t="shared" ca="1" si="68"/>
        <v>55.554884591559102</v>
      </c>
      <c r="G180" s="306">
        <f t="shared" ca="1" si="69"/>
        <v>26.847307596804747</v>
      </c>
      <c r="H180" s="307">
        <f t="shared" ca="1" si="70"/>
        <v>123.47959594632312</v>
      </c>
      <c r="I180" s="304">
        <f t="shared" ca="1" si="71"/>
        <v>126.36450664749444</v>
      </c>
      <c r="J180" s="306">
        <f t="shared" ca="1" si="72"/>
        <v>23.517067855265541</v>
      </c>
      <c r="K180" s="307">
        <f t="shared" ca="1" si="73"/>
        <v>115.19738298130061</v>
      </c>
      <c r="L180" s="304">
        <f t="shared" ca="1" si="58"/>
        <v>117.57333679984426</v>
      </c>
      <c r="M180" s="306">
        <f t="shared" ca="1" si="74"/>
        <v>1.3567053517382628</v>
      </c>
      <c r="N180" s="304">
        <f t="shared" ca="1" si="75"/>
        <v>77.733490697414311</v>
      </c>
      <c r="P180" s="310">
        <f t="shared" ca="1" si="76"/>
        <v>5</v>
      </c>
      <c r="Q180" s="304">
        <f t="shared" ca="1" si="77"/>
        <v>621.76999999999975</v>
      </c>
      <c r="R180" s="306">
        <f t="shared" ca="1" si="78"/>
        <v>0.3120373936658617</v>
      </c>
      <c r="S180" s="307">
        <f t="shared" ca="1" si="79"/>
        <v>8.4361074920446768</v>
      </c>
      <c r="T180" s="304">
        <f t="shared" ca="1" si="59"/>
        <v>82.758214496958288</v>
      </c>
      <c r="U180" s="311">
        <f t="shared" ca="1" si="60"/>
        <v>0</v>
      </c>
      <c r="V180" s="306">
        <f t="shared" ca="1" si="61"/>
        <v>1.2109691365224697</v>
      </c>
      <c r="W180" s="304">
        <f t="shared" ca="1" si="62"/>
        <v>73.19349671511803</v>
      </c>
      <c r="Y180" s="314" t="str">
        <f t="shared" ca="1" si="80"/>
        <v/>
      </c>
      <c r="Z180" s="315" t="str">
        <f t="shared" ca="1" si="81"/>
        <v/>
      </c>
      <c r="AA180" s="316" t="str">
        <f t="shared" ca="1" si="82"/>
        <v/>
      </c>
      <c r="AC180" s="310" t="e">
        <f t="shared" ca="1" si="83"/>
        <v>#N/A</v>
      </c>
      <c r="AD180" s="323" t="e">
        <f t="shared" ca="1" si="84"/>
        <v>#N/A</v>
      </c>
      <c r="AE180" s="324">
        <f t="shared" ca="1" si="63"/>
        <v>115.19738298130061</v>
      </c>
      <c r="AG180" s="306">
        <f t="shared" ca="1" si="85"/>
        <v>55.515833693662785</v>
      </c>
      <c r="AH180" s="304">
        <f t="shared" ca="1" si="86"/>
        <v>65.102214070059986</v>
      </c>
    </row>
    <row r="181" spans="1:34" x14ac:dyDescent="0.2">
      <c r="A181" s="347">
        <f t="shared" ca="1" si="64"/>
        <v>0.01</v>
      </c>
      <c r="B181" s="304">
        <f t="shared" ca="1" si="65"/>
        <v>1.7700000000000014</v>
      </c>
      <c r="D181" s="306">
        <f t="shared" ca="1" si="66"/>
        <v>13.783948231318554</v>
      </c>
      <c r="E181" s="307">
        <f t="shared" ca="1" si="67"/>
        <v>53.586910547216988</v>
      </c>
      <c r="F181" s="304">
        <f t="shared" ca="1" si="68"/>
        <v>55.331313113273438</v>
      </c>
      <c r="G181" s="306">
        <f t="shared" ca="1" si="69"/>
        <v>26.985147079117933</v>
      </c>
      <c r="H181" s="307">
        <f t="shared" ca="1" si="70"/>
        <v>124.01546505179529</v>
      </c>
      <c r="I181" s="304">
        <f t="shared" ca="1" si="71"/>
        <v>126.91742880666423</v>
      </c>
      <c r="J181" s="306">
        <f t="shared" ca="1" si="72"/>
        <v>23.786230128645155</v>
      </c>
      <c r="K181" s="307">
        <f t="shared" ca="1" si="73"/>
        <v>116.4348582862912</v>
      </c>
      <c r="L181" s="304">
        <f t="shared" ca="1" si="58"/>
        <v>118.83964392357284</v>
      </c>
      <c r="M181" s="306">
        <f t="shared" ca="1" si="74"/>
        <v>1.3565411327483117</v>
      </c>
      <c r="N181" s="304">
        <f t="shared" ca="1" si="75"/>
        <v>77.724081642374202</v>
      </c>
      <c r="P181" s="310">
        <f t="shared" ca="1" si="76"/>
        <v>5</v>
      </c>
      <c r="Q181" s="304">
        <f t="shared" ca="1" si="77"/>
        <v>620.30999999999983</v>
      </c>
      <c r="R181" s="306">
        <f t="shared" ca="1" si="78"/>
        <v>0.31130468768977382</v>
      </c>
      <c r="S181" s="307">
        <f t="shared" ca="1" si="79"/>
        <v>8.432994445167779</v>
      </c>
      <c r="T181" s="304">
        <f t="shared" ca="1" si="59"/>
        <v>82.72767550709591</v>
      </c>
      <c r="U181" s="311">
        <f t="shared" ca="1" si="60"/>
        <v>0</v>
      </c>
      <c r="V181" s="306">
        <f t="shared" ca="1" si="61"/>
        <v>1.2108192863292619</v>
      </c>
      <c r="W181" s="304">
        <f t="shared" ca="1" si="62"/>
        <v>73.826294193265767</v>
      </c>
      <c r="Y181" s="314" t="str">
        <f t="shared" ca="1" si="80"/>
        <v/>
      </c>
      <c r="Z181" s="315" t="str">
        <f t="shared" ca="1" si="81"/>
        <v/>
      </c>
      <c r="AA181" s="316" t="str">
        <f t="shared" ca="1" si="82"/>
        <v/>
      </c>
      <c r="AC181" s="310" t="e">
        <f t="shared" ca="1" si="83"/>
        <v>#N/A</v>
      </c>
      <c r="AD181" s="323" t="e">
        <f t="shared" ca="1" si="84"/>
        <v>#N/A</v>
      </c>
      <c r="AE181" s="324">
        <f t="shared" ca="1" si="63"/>
        <v>116.4348582862912</v>
      </c>
      <c r="AG181" s="306">
        <f t="shared" ca="1" si="85"/>
        <v>55.292044782301964</v>
      </c>
      <c r="AH181" s="304">
        <f t="shared" ca="1" si="86"/>
        <v>64.878081782490327</v>
      </c>
    </row>
    <row r="182" spans="1:34" x14ac:dyDescent="0.2">
      <c r="A182" s="347">
        <f t="shared" ca="1" si="64"/>
        <v>0.01</v>
      </c>
      <c r="B182" s="304">
        <f t="shared" ca="1" si="65"/>
        <v>1.7800000000000014</v>
      </c>
      <c r="D182" s="306">
        <f t="shared" ca="1" si="66"/>
        <v>13.746656306764121</v>
      </c>
      <c r="E182" s="307">
        <f t="shared" ca="1" si="67"/>
        <v>53.365419047827984</v>
      </c>
      <c r="F182" s="304">
        <f t="shared" ca="1" si="68"/>
        <v>55.107517724595247</v>
      </c>
      <c r="G182" s="306">
        <f t="shared" ca="1" si="69"/>
        <v>27.122613642185573</v>
      </c>
      <c r="H182" s="307">
        <f t="shared" ca="1" si="70"/>
        <v>124.54911924227356</v>
      </c>
      <c r="I182" s="304">
        <f t="shared" ca="1" si="71"/>
        <v>127.46811081525195</v>
      </c>
      <c r="J182" s="306">
        <f t="shared" ca="1" si="72"/>
        <v>24.056768932251671</v>
      </c>
      <c r="K182" s="307">
        <f t="shared" ca="1" si="73"/>
        <v>117.67768120776155</v>
      </c>
      <c r="L182" s="304">
        <f t="shared" ca="1" si="58"/>
        <v>120.11146816976016</v>
      </c>
      <c r="M182" s="306">
        <f t="shared" ca="1" si="74"/>
        <v>1.3563774997137916</v>
      </c>
      <c r="N182" s="304">
        <f t="shared" ca="1" si="75"/>
        <v>77.714706160107283</v>
      </c>
      <c r="P182" s="310">
        <f t="shared" ca="1" si="76"/>
        <v>5</v>
      </c>
      <c r="Q182" s="304">
        <f t="shared" ca="1" si="77"/>
        <v>618.8499999999998</v>
      </c>
      <c r="R182" s="306">
        <f t="shared" ca="1" si="78"/>
        <v>0.31057198171368594</v>
      </c>
      <c r="S182" s="307">
        <f t="shared" ca="1" si="79"/>
        <v>8.4298887253506418</v>
      </c>
      <c r="T182" s="304">
        <f t="shared" ca="1" si="59"/>
        <v>82.697208395689799</v>
      </c>
      <c r="U182" s="311">
        <f t="shared" ca="1" si="60"/>
        <v>0</v>
      </c>
      <c r="V182" s="306">
        <f t="shared" ca="1" si="61"/>
        <v>1.2106688071293472</v>
      </c>
      <c r="W182" s="304">
        <f t="shared" ca="1" si="62"/>
        <v>74.459079002444355</v>
      </c>
      <c r="Y182" s="314" t="str">
        <f t="shared" ca="1" si="80"/>
        <v/>
      </c>
      <c r="Z182" s="315" t="str">
        <f t="shared" ca="1" si="81"/>
        <v/>
      </c>
      <c r="AA182" s="316" t="str">
        <f t="shared" ca="1" si="82"/>
        <v/>
      </c>
      <c r="AC182" s="310" t="e">
        <f t="shared" ca="1" si="83"/>
        <v>#N/A</v>
      </c>
      <c r="AD182" s="323" t="e">
        <f t="shared" ca="1" si="84"/>
        <v>#N/A</v>
      </c>
      <c r="AE182" s="324">
        <f t="shared" ca="1" si="63"/>
        <v>117.67768120776155</v>
      </c>
      <c r="AG182" s="306">
        <f t="shared" ca="1" si="85"/>
        <v>55.068030205930619</v>
      </c>
      <c r="AH182" s="304">
        <f t="shared" ca="1" si="86"/>
        <v>64.653724807507913</v>
      </c>
    </row>
    <row r="183" spans="1:34" x14ac:dyDescent="0.2">
      <c r="A183" s="347">
        <f t="shared" ca="1" si="64"/>
        <v>0.01</v>
      </c>
      <c r="B183" s="304">
        <f t="shared" ca="1" si="65"/>
        <v>1.7900000000000014</v>
      </c>
      <c r="D183" s="306">
        <f t="shared" ca="1" si="66"/>
        <v>13.709208332138157</v>
      </c>
      <c r="E183" s="307">
        <f t="shared" ca="1" si="67"/>
        <v>53.14373468805038</v>
      </c>
      <c r="F183" s="304">
        <f t="shared" ca="1" si="68"/>
        <v>54.883503256332453</v>
      </c>
      <c r="G183" s="306">
        <f t="shared" ca="1" si="69"/>
        <v>27.259705725506954</v>
      </c>
      <c r="H183" s="307">
        <f t="shared" ca="1" si="70"/>
        <v>125.08055658915407</v>
      </c>
      <c r="I183" s="304">
        <f t="shared" ca="1" si="71"/>
        <v>128.01655046474971</v>
      </c>
      <c r="J183" s="306">
        <f t="shared" ca="1" si="72"/>
        <v>24.328680529090136</v>
      </c>
      <c r="K183" s="307">
        <f t="shared" ca="1" si="73"/>
        <v>118.9258295869187</v>
      </c>
      <c r="L183" s="304">
        <f t="shared" ca="1" si="58"/>
        <v>121.388787123125</v>
      </c>
      <c r="M183" s="306">
        <f t="shared" ca="1" si="74"/>
        <v>1.356214445180729</v>
      </c>
      <c r="N183" s="304">
        <f t="shared" ca="1" si="75"/>
        <v>77.705363823532323</v>
      </c>
      <c r="P183" s="310">
        <f t="shared" ca="1" si="76"/>
        <v>5</v>
      </c>
      <c r="Q183" s="304">
        <f t="shared" ca="1" si="77"/>
        <v>617.38999999999976</v>
      </c>
      <c r="R183" s="306">
        <f t="shared" ca="1" si="78"/>
        <v>0.30983927573759806</v>
      </c>
      <c r="S183" s="307">
        <f t="shared" ca="1" si="79"/>
        <v>8.4267903325932654</v>
      </c>
      <c r="T183" s="304">
        <f t="shared" ca="1" si="59"/>
        <v>82.666813162739942</v>
      </c>
      <c r="U183" s="311">
        <f t="shared" ca="1" si="60"/>
        <v>0</v>
      </c>
      <c r="V183" s="306">
        <f t="shared" ca="1" si="61"/>
        <v>1.2105177018417423</v>
      </c>
      <c r="W183" s="304">
        <f t="shared" ca="1" si="62"/>
        <v>75.091813748427555</v>
      </c>
      <c r="Y183" s="314" t="str">
        <f t="shared" ca="1" si="80"/>
        <v/>
      </c>
      <c r="Z183" s="315" t="str">
        <f t="shared" ca="1" si="81"/>
        <v/>
      </c>
      <c r="AA183" s="316" t="str">
        <f t="shared" ca="1" si="82"/>
        <v/>
      </c>
      <c r="AC183" s="310" t="e">
        <f t="shared" ca="1" si="83"/>
        <v>#N/A</v>
      </c>
      <c r="AD183" s="323" t="e">
        <f t="shared" ca="1" si="84"/>
        <v>#N/A</v>
      </c>
      <c r="AE183" s="324">
        <f t="shared" ca="1" si="63"/>
        <v>118.9258295869187</v>
      </c>
      <c r="AG183" s="306">
        <f t="shared" ca="1" si="85"/>
        <v>54.843794772379077</v>
      </c>
      <c r="AH183" s="304">
        <f t="shared" ca="1" si="86"/>
        <v>64.429147939945665</v>
      </c>
    </row>
    <row r="184" spans="1:34" x14ac:dyDescent="0.2">
      <c r="A184" s="347">
        <f t="shared" ca="1" si="64"/>
        <v>0.01</v>
      </c>
      <c r="B184" s="304">
        <f t="shared" ca="1" si="65"/>
        <v>1.8000000000000014</v>
      </c>
      <c r="D184" s="306">
        <f t="shared" ca="1" si="66"/>
        <v>13.67160608121012</v>
      </c>
      <c r="E184" s="307">
        <f t="shared" ca="1" si="67"/>
        <v>52.921862013658021</v>
      </c>
      <c r="F184" s="304">
        <f t="shared" ca="1" si="68"/>
        <v>54.659274527132553</v>
      </c>
      <c r="G184" s="306">
        <f t="shared" ca="1" si="69"/>
        <v>27.396421786319056</v>
      </c>
      <c r="H184" s="307">
        <f t="shared" ca="1" si="70"/>
        <v>125.60977520929065</v>
      </c>
      <c r="I184" s="304">
        <f t="shared" ca="1" si="71"/>
        <v>128.56274559460226</v>
      </c>
      <c r="J184" s="306">
        <f t="shared" ca="1" si="72"/>
        <v>24.601961166649264</v>
      </c>
      <c r="K184" s="307">
        <f t="shared" ca="1" si="73"/>
        <v>120.17928124591091</v>
      </c>
      <c r="L184" s="304">
        <f t="shared" ca="1" si="58"/>
        <v>122.67157834653092</v>
      </c>
      <c r="M184" s="306">
        <f t="shared" ca="1" si="74"/>
        <v>1.356051961812484</v>
      </c>
      <c r="N184" s="304">
        <f t="shared" ca="1" si="75"/>
        <v>77.696054212290818</v>
      </c>
      <c r="P184" s="310">
        <f t="shared" ca="1" si="76"/>
        <v>5</v>
      </c>
      <c r="Q184" s="304">
        <f t="shared" ca="1" si="77"/>
        <v>615.92999999999984</v>
      </c>
      <c r="R184" s="306">
        <f t="shared" ca="1" si="78"/>
        <v>0.30910656976151019</v>
      </c>
      <c r="S184" s="307">
        <f t="shared" ca="1" si="79"/>
        <v>8.4236992668956496</v>
      </c>
      <c r="T184" s="304">
        <f t="shared" ca="1" si="59"/>
        <v>82.636489808246324</v>
      </c>
      <c r="U184" s="311">
        <f t="shared" ca="1" si="60"/>
        <v>0</v>
      </c>
      <c r="V184" s="306">
        <f t="shared" ca="1" si="61"/>
        <v>1.2103659733873782</v>
      </c>
      <c r="W184" s="304">
        <f t="shared" ca="1" si="62"/>
        <v>75.724461211253413</v>
      </c>
      <c r="Y184" s="314" t="str">
        <f t="shared" ca="1" si="80"/>
        <v/>
      </c>
      <c r="Z184" s="315" t="str">
        <f t="shared" ca="1" si="81"/>
        <v/>
      </c>
      <c r="AA184" s="316" t="str">
        <f t="shared" ca="1" si="82"/>
        <v/>
      </c>
      <c r="AC184" s="310" t="e">
        <f t="shared" ca="1" si="83"/>
        <v>#N/A</v>
      </c>
      <c r="AD184" s="323" t="e">
        <f t="shared" ca="1" si="84"/>
        <v>#N/A</v>
      </c>
      <c r="AE184" s="324">
        <f t="shared" ca="1" si="63"/>
        <v>120.17928124591091</v>
      </c>
      <c r="AG184" s="306">
        <f t="shared" ca="1" si="85"/>
        <v>54.619343277000283</v>
      </c>
      <c r="AH184" s="304">
        <f t="shared" ca="1" si="86"/>
        <v>64.204355962352054</v>
      </c>
    </row>
    <row r="185" spans="1:34" x14ac:dyDescent="0.2">
      <c r="A185" s="347">
        <f t="shared" ca="1" si="64"/>
        <v>0.01</v>
      </c>
      <c r="B185" s="304">
        <f t="shared" ca="1" si="65"/>
        <v>1.8100000000000014</v>
      </c>
      <c r="D185" s="306">
        <f t="shared" ca="1" si="66"/>
        <v>13.633851314861785</v>
      </c>
      <c r="E185" s="307">
        <f t="shared" ca="1" si="67"/>
        <v>52.699805559785702</v>
      </c>
      <c r="F185" s="304">
        <f t="shared" ca="1" si="68"/>
        <v>54.434836343236839</v>
      </c>
      <c r="G185" s="306">
        <f t="shared" ca="1" si="69"/>
        <v>27.532760299467675</v>
      </c>
      <c r="H185" s="307">
        <f t="shared" ca="1" si="70"/>
        <v>126.1367732648885</v>
      </c>
      <c r="I185" s="304">
        <f t="shared" ca="1" si="71"/>
        <v>129.10669409207964</v>
      </c>
      <c r="J185" s="306">
        <f t="shared" ca="1" si="72"/>
        <v>24.876607077078198</v>
      </c>
      <c r="K185" s="307">
        <f t="shared" ca="1" si="73"/>
        <v>121.43801398828181</v>
      </c>
      <c r="L185" s="304">
        <f t="shared" ca="1" si="58"/>
        <v>123.95981938146515</v>
      </c>
      <c r="M185" s="306">
        <f t="shared" ca="1" si="74"/>
        <v>1.3558900423871814</v>
      </c>
      <c r="N185" s="304">
        <f t="shared" ca="1" si="75"/>
        <v>77.686776912599782</v>
      </c>
      <c r="P185" s="310">
        <f t="shared" ca="1" si="76"/>
        <v>5</v>
      </c>
      <c r="Q185" s="304">
        <f t="shared" ca="1" si="77"/>
        <v>614.4699999999998</v>
      </c>
      <c r="R185" s="306">
        <f t="shared" ca="1" si="78"/>
        <v>0.30837386378542231</v>
      </c>
      <c r="S185" s="307">
        <f t="shared" ca="1" si="79"/>
        <v>8.4206155282577946</v>
      </c>
      <c r="T185" s="304">
        <f t="shared" ca="1" si="59"/>
        <v>82.606238332208974</v>
      </c>
      <c r="U185" s="311">
        <f t="shared" ca="1" si="60"/>
        <v>0</v>
      </c>
      <c r="V185" s="306">
        <f t="shared" ca="1" si="61"/>
        <v>1.210213624689028</v>
      </c>
      <c r="W185" s="304">
        <f t="shared" ca="1" si="62"/>
        <v>76.356984346819814</v>
      </c>
      <c r="Y185" s="314" t="str">
        <f t="shared" ca="1" si="80"/>
        <v/>
      </c>
      <c r="Z185" s="315" t="str">
        <f t="shared" ca="1" si="81"/>
        <v/>
      </c>
      <c r="AA185" s="316" t="str">
        <f t="shared" ca="1" si="82"/>
        <v/>
      </c>
      <c r="AC185" s="310" t="e">
        <f t="shared" ca="1" si="83"/>
        <v>#N/A</v>
      </c>
      <c r="AD185" s="323" t="e">
        <f t="shared" ca="1" si="84"/>
        <v>#N/A</v>
      </c>
      <c r="AE185" s="324">
        <f t="shared" ca="1" si="63"/>
        <v>121.43801398828181</v>
      </c>
      <c r="AG185" s="306">
        <f t="shared" ca="1" si="85"/>
        <v>54.394680502417096</v>
      </c>
      <c r="AH185" s="304">
        <f t="shared" ca="1" si="86"/>
        <v>63.979353644734282</v>
      </c>
    </row>
    <row r="186" spans="1:34" x14ac:dyDescent="0.2">
      <c r="A186" s="347">
        <f t="shared" ca="1" si="64"/>
        <v>0.01</v>
      </c>
      <c r="B186" s="304">
        <f t="shared" ca="1" si="65"/>
        <v>1.8200000000000014</v>
      </c>
      <c r="D186" s="306">
        <f t="shared" ca="1" si="66"/>
        <v>13.595945781272555</v>
      </c>
      <c r="E186" s="307">
        <f t="shared" ca="1" si="67"/>
        <v>52.477569850642652</v>
      </c>
      <c r="F186" s="304">
        <f t="shared" ca="1" si="68"/>
        <v>54.210193498237778</v>
      </c>
      <c r="G186" s="306">
        <f t="shared" ca="1" si="69"/>
        <v>27.6687197572804</v>
      </c>
      <c r="H186" s="307">
        <f t="shared" ca="1" si="70"/>
        <v>126.66154896339494</v>
      </c>
      <c r="I186" s="304">
        <f t="shared" ca="1" si="71"/>
        <v>129.64839389214742</v>
      </c>
      <c r="J186" s="306">
        <f t="shared" ca="1" si="72"/>
        <v>25.15261447736194</v>
      </c>
      <c r="K186" s="307">
        <f t="shared" ca="1" si="73"/>
        <v>122.70200559942323</v>
      </c>
      <c r="L186" s="304">
        <f t="shared" ca="1" si="58"/>
        <v>125.25348774851615</v>
      </c>
      <c r="M186" s="306">
        <f t="shared" ca="1" si="74"/>
        <v>1.3557286797952119</v>
      </c>
      <c r="N186" s="304">
        <f t="shared" ca="1" si="75"/>
        <v>77.677531517108648</v>
      </c>
      <c r="P186" s="310">
        <f t="shared" ca="1" si="76"/>
        <v>5</v>
      </c>
      <c r="Q186" s="304">
        <f t="shared" ca="1" si="77"/>
        <v>613.00999999999976</v>
      </c>
      <c r="R186" s="306">
        <f t="shared" ca="1" si="78"/>
        <v>0.30764115780933443</v>
      </c>
      <c r="S186" s="307">
        <f t="shared" ca="1" si="79"/>
        <v>8.417539116679702</v>
      </c>
      <c r="T186" s="304">
        <f t="shared" ca="1" si="59"/>
        <v>82.576058734627878</v>
      </c>
      <c r="U186" s="311">
        <f t="shared" ca="1" si="60"/>
        <v>0</v>
      </c>
      <c r="V186" s="306">
        <f t="shared" ca="1" si="61"/>
        <v>1.2100606586712395</v>
      </c>
      <c r="W186" s="304">
        <f t="shared" ca="1" si="62"/>
        <v>76.989346288455337</v>
      </c>
      <c r="Y186" s="314" t="str">
        <f t="shared" ca="1" si="80"/>
        <v/>
      </c>
      <c r="Z186" s="315" t="str">
        <f t="shared" ca="1" si="81"/>
        <v/>
      </c>
      <c r="AA186" s="316" t="str">
        <f t="shared" ca="1" si="82"/>
        <v/>
      </c>
      <c r="AC186" s="310" t="e">
        <f t="shared" ca="1" si="83"/>
        <v>#N/A</v>
      </c>
      <c r="AD186" s="323" t="e">
        <f t="shared" ca="1" si="84"/>
        <v>#N/A</v>
      </c>
      <c r="AE186" s="324">
        <f t="shared" ca="1" si="63"/>
        <v>122.70200559942323</v>
      </c>
      <c r="AG186" s="306">
        <f t="shared" ca="1" si="85"/>
        <v>54.169811218272386</v>
      </c>
      <c r="AH186" s="304">
        <f t="shared" ca="1" si="86"/>
        <v>63.754145744304275</v>
      </c>
    </row>
    <row r="187" spans="1:34" x14ac:dyDescent="0.2">
      <c r="A187" s="347">
        <f t="shared" ca="1" si="64"/>
        <v>0.01</v>
      </c>
      <c r="B187" s="304">
        <f t="shared" ca="1" si="65"/>
        <v>1.8300000000000014</v>
      </c>
      <c r="D187" s="306">
        <f t="shared" ca="1" si="66"/>
        <v>13.557891216098295</v>
      </c>
      <c r="E187" s="307">
        <f t="shared" ca="1" si="67"/>
        <v>52.255159399229406</v>
      </c>
      <c r="F187" s="304">
        <f t="shared" ca="1" si="68"/>
        <v>53.985350772838629</v>
      </c>
      <c r="G187" s="306">
        <f t="shared" ca="1" si="69"/>
        <v>27.804298669441383</v>
      </c>
      <c r="H187" s="307">
        <f t="shared" ca="1" si="70"/>
        <v>127.18410055738723</v>
      </c>
      <c r="I187" s="304">
        <f t="shared" ca="1" si="71"/>
        <v>130.18784297733444</v>
      </c>
      <c r="J187" s="306">
        <f t="shared" ca="1" si="72"/>
        <v>25.429979569495551</v>
      </c>
      <c r="K187" s="307">
        <f t="shared" ca="1" si="73"/>
        <v>123.97123384702714</v>
      </c>
      <c r="L187" s="304">
        <f t="shared" ca="1" si="58"/>
        <v>126.55256094784984</v>
      </c>
      <c r="M187" s="306">
        <f t="shared" ca="1" si="74"/>
        <v>1.3555678670368012</v>
      </c>
      <c r="N187" s="304">
        <f t="shared" ca="1" si="75"/>
        <v>77.668317624759851</v>
      </c>
      <c r="P187" s="310">
        <f t="shared" ca="1" si="76"/>
        <v>5</v>
      </c>
      <c r="Q187" s="304">
        <f t="shared" ca="1" si="77"/>
        <v>611.54999999999973</v>
      </c>
      <c r="R187" s="306">
        <f t="shared" ca="1" si="78"/>
        <v>0.30690845183324655</v>
      </c>
      <c r="S187" s="307">
        <f t="shared" ca="1" si="79"/>
        <v>8.4144700321613701</v>
      </c>
      <c r="T187" s="304">
        <f t="shared" ca="1" si="59"/>
        <v>82.54595101550305</v>
      </c>
      <c r="U187" s="311">
        <f t="shared" ca="1" si="60"/>
        <v>0</v>
      </c>
      <c r="V187" s="306">
        <f t="shared" ca="1" si="61"/>
        <v>1.2099070782602608</v>
      </c>
      <c r="W187" s="304">
        <f t="shared" ca="1" si="62"/>
        <v>77.621510348463815</v>
      </c>
      <c r="Y187" s="314" t="str">
        <f t="shared" ca="1" si="80"/>
        <v/>
      </c>
      <c r="Z187" s="315" t="str">
        <f t="shared" ca="1" si="81"/>
        <v/>
      </c>
      <c r="AA187" s="316" t="str">
        <f t="shared" ca="1" si="82"/>
        <v/>
      </c>
      <c r="AC187" s="310" t="e">
        <f t="shared" ca="1" si="83"/>
        <v>#N/A</v>
      </c>
      <c r="AD187" s="323" t="e">
        <f t="shared" ca="1" si="84"/>
        <v>#N/A</v>
      </c>
      <c r="AE187" s="324">
        <f t="shared" ca="1" si="63"/>
        <v>123.97123384702714</v>
      </c>
      <c r="AG187" s="306">
        <f t="shared" ca="1" si="85"/>
        <v>53.944740180981334</v>
      </c>
      <c r="AH187" s="304">
        <f t="shared" ca="1" si="86"/>
        <v>63.528737005227093</v>
      </c>
    </row>
    <row r="188" spans="1:34" x14ac:dyDescent="0.2">
      <c r="A188" s="347">
        <f t="shared" ca="1" si="64"/>
        <v>0.01</v>
      </c>
      <c r="B188" s="304">
        <f t="shared" ca="1" si="65"/>
        <v>1.8400000000000014</v>
      </c>
      <c r="D188" s="306">
        <f t="shared" ca="1" si="66"/>
        <v>13.519689342644137</v>
      </c>
      <c r="E188" s="307">
        <f t="shared" ca="1" si="67"/>
        <v>52.032578707058441</v>
      </c>
      <c r="F188" s="304">
        <f t="shared" ca="1" si="68"/>
        <v>53.760312934615968</v>
      </c>
      <c r="G188" s="306">
        <f t="shared" ca="1" si="69"/>
        <v>27.939495562867826</v>
      </c>
      <c r="H188" s="307">
        <f t="shared" ca="1" si="70"/>
        <v>127.70442634445781</v>
      </c>
      <c r="I188" s="304">
        <f t="shared" ca="1" si="71"/>
        <v>130.72503937759805</v>
      </c>
      <c r="J188" s="306">
        <f t="shared" ca="1" si="72"/>
        <v>25.708698540657096</v>
      </c>
      <c r="K188" s="307">
        <f t="shared" ca="1" si="73"/>
        <v>125.24567648153636</v>
      </c>
      <c r="L188" s="304">
        <f t="shared" ca="1" si="58"/>
        <v>127.85701645968459</v>
      </c>
      <c r="M188" s="306">
        <f t="shared" ca="1" si="74"/>
        <v>1.3554075972196427</v>
      </c>
      <c r="N188" s="304">
        <f t="shared" ca="1" si="75"/>
        <v>77.659134840653337</v>
      </c>
      <c r="P188" s="310">
        <f t="shared" ca="1" si="76"/>
        <v>5</v>
      </c>
      <c r="Q188" s="304">
        <f t="shared" ca="1" si="77"/>
        <v>610.0899999999998</v>
      </c>
      <c r="R188" s="306">
        <f t="shared" ca="1" si="78"/>
        <v>0.30617574585715868</v>
      </c>
      <c r="S188" s="307">
        <f t="shared" ca="1" si="79"/>
        <v>8.4114082747027989</v>
      </c>
      <c r="T188" s="304">
        <f t="shared" ca="1" si="59"/>
        <v>82.515915174834461</v>
      </c>
      <c r="U188" s="311">
        <f t="shared" ca="1" si="60"/>
        <v>0</v>
      </c>
      <c r="V188" s="306">
        <f t="shared" ca="1" si="61"/>
        <v>1.2097528863839735</v>
      </c>
      <c r="W188" s="304">
        <f t="shared" ca="1" si="62"/>
        <v>78.253440019644259</v>
      </c>
      <c r="Y188" s="314" t="str">
        <f t="shared" ca="1" si="80"/>
        <v/>
      </c>
      <c r="Z188" s="315" t="str">
        <f t="shared" ca="1" si="81"/>
        <v/>
      </c>
      <c r="AA188" s="316" t="str">
        <f t="shared" ca="1" si="82"/>
        <v/>
      </c>
      <c r="AC188" s="310" t="e">
        <f t="shared" ca="1" si="83"/>
        <v>#N/A</v>
      </c>
      <c r="AD188" s="323" t="e">
        <f t="shared" ca="1" si="84"/>
        <v>#N/A</v>
      </c>
      <c r="AE188" s="324">
        <f t="shared" ca="1" si="63"/>
        <v>125.24567648153636</v>
      </c>
      <c r="AG188" s="306">
        <f t="shared" ca="1" si="85"/>
        <v>53.719472133486462</v>
      </c>
      <c r="AH188" s="304">
        <f t="shared" ca="1" si="86"/>
        <v>63.303132158372101</v>
      </c>
    </row>
    <row r="189" spans="1:34" x14ac:dyDescent="0.2">
      <c r="A189" s="347">
        <f t="shared" ca="1" si="64"/>
        <v>0.01</v>
      </c>
      <c r="B189" s="304">
        <f t="shared" ca="1" si="65"/>
        <v>1.8500000000000014</v>
      </c>
      <c r="D189" s="306">
        <f t="shared" ca="1" si="66"/>
        <v>13.481341872031406</v>
      </c>
      <c r="E189" s="307">
        <f t="shared" ca="1" si="67"/>
        <v>51.809832263878384</v>
      </c>
      <c r="F189" s="304">
        <f t="shared" ca="1" si="68"/>
        <v>53.535084737784814</v>
      </c>
      <c r="G189" s="306">
        <f t="shared" ca="1" si="69"/>
        <v>28.074308981588139</v>
      </c>
      <c r="H189" s="307">
        <f t="shared" ca="1" si="70"/>
        <v>128.22252466709659</v>
      </c>
      <c r="I189" s="304">
        <f t="shared" ca="1" si="71"/>
        <v>131.2599811701871</v>
      </c>
      <c r="J189" s="306">
        <f t="shared" ca="1" si="72"/>
        <v>25.988767563379376</v>
      </c>
      <c r="K189" s="307">
        <f t="shared" ca="1" si="73"/>
        <v>126.52531123659413</v>
      </c>
      <c r="L189" s="304">
        <f t="shared" ca="1" si="58"/>
        <v>129.16683174476478</v>
      </c>
      <c r="M189" s="306">
        <f t="shared" ca="1" si="74"/>
        <v>1.3552478635565957</v>
      </c>
      <c r="N189" s="304">
        <f t="shared" ca="1" si="75"/>
        <v>77.64998277591458</v>
      </c>
      <c r="P189" s="310">
        <f t="shared" ca="1" si="76"/>
        <v>5</v>
      </c>
      <c r="Q189" s="304">
        <f t="shared" ca="1" si="77"/>
        <v>608.62999999999977</v>
      </c>
      <c r="R189" s="306">
        <f t="shared" ca="1" si="78"/>
        <v>0.3054430398810708</v>
      </c>
      <c r="S189" s="307">
        <f t="shared" ca="1" si="79"/>
        <v>8.4083538443039885</v>
      </c>
      <c r="T189" s="304">
        <f t="shared" ca="1" si="59"/>
        <v>82.485951212622126</v>
      </c>
      <c r="U189" s="311">
        <f t="shared" ca="1" si="60"/>
        <v>0</v>
      </c>
      <c r="V189" s="306">
        <f t="shared" ca="1" si="61"/>
        <v>1.2095980859718201</v>
      </c>
      <c r="W189" s="304">
        <f t="shared" ca="1" si="62"/>
        <v>78.885098976785031</v>
      </c>
      <c r="Y189" s="314" t="str">
        <f t="shared" ca="1" si="80"/>
        <v/>
      </c>
      <c r="Z189" s="315" t="str">
        <f t="shared" ca="1" si="81"/>
        <v/>
      </c>
      <c r="AA189" s="316" t="str">
        <f t="shared" ca="1" si="82"/>
        <v/>
      </c>
      <c r="AC189" s="310" t="e">
        <f t="shared" ca="1" si="83"/>
        <v>#N/A</v>
      </c>
      <c r="AD189" s="323" t="e">
        <f t="shared" ca="1" si="84"/>
        <v>#N/A</v>
      </c>
      <c r="AE189" s="324">
        <f t="shared" ca="1" si="63"/>
        <v>126.52531123659413</v>
      </c>
      <c r="AG189" s="306">
        <f t="shared" ca="1" si="85"/>
        <v>53.494011805015127</v>
      </c>
      <c r="AH189" s="304">
        <f t="shared" ca="1" si="86"/>
        <v>63.077335921066734</v>
      </c>
    </row>
    <row r="190" spans="1:34" x14ac:dyDescent="0.2">
      <c r="A190" s="347">
        <f t="shared" ca="1" si="64"/>
        <v>0.01</v>
      </c>
      <c r="B190" s="304">
        <f t="shared" ca="1" si="65"/>
        <v>1.8600000000000014</v>
      </c>
      <c r="D190" s="306">
        <f t="shared" ca="1" si="66"/>
        <v>13.442850503358779</v>
      </c>
      <c r="E190" s="307">
        <f t="shared" ca="1" si="67"/>
        <v>51.586924547401871</v>
      </c>
      <c r="F190" s="304">
        <f t="shared" ca="1" si="68"/>
        <v>53.309670922966568</v>
      </c>
      <c r="G190" s="306">
        <f t="shared" ca="1" si="69"/>
        <v>28.208737486621725</v>
      </c>
      <c r="H190" s="307">
        <f t="shared" ca="1" si="70"/>
        <v>128.73839391257061</v>
      </c>
      <c r="I190" s="304">
        <f t="shared" ca="1" si="71"/>
        <v>131.79266647950232</v>
      </c>
      <c r="J190" s="306">
        <f t="shared" ca="1" si="72"/>
        <v>26.270182795720427</v>
      </c>
      <c r="K190" s="307">
        <f t="shared" ca="1" si="73"/>
        <v>127.81011582949247</v>
      </c>
      <c r="L190" s="304">
        <f t="shared" ca="1" si="58"/>
        <v>130.481984244833</v>
      </c>
      <c r="M190" s="306">
        <f t="shared" ca="1" si="74"/>
        <v>1.3550886593634424</v>
      </c>
      <c r="N190" s="304">
        <f t="shared" ca="1" si="75"/>
        <v>77.640861047566105</v>
      </c>
      <c r="P190" s="310">
        <f t="shared" ca="1" si="76"/>
        <v>5</v>
      </c>
      <c r="Q190" s="304">
        <f t="shared" ca="1" si="77"/>
        <v>607.16999999999973</v>
      </c>
      <c r="R190" s="306">
        <f t="shared" ca="1" si="78"/>
        <v>0.30471033390498292</v>
      </c>
      <c r="S190" s="307">
        <f t="shared" ca="1" si="79"/>
        <v>8.4053067409649387</v>
      </c>
      <c r="T190" s="304">
        <f t="shared" ca="1" si="59"/>
        <v>82.456059128866059</v>
      </c>
      <c r="U190" s="311">
        <f t="shared" ca="1" si="60"/>
        <v>0</v>
      </c>
      <c r="V190" s="306">
        <f t="shared" ca="1" si="61"/>
        <v>1.2094426799547364</v>
      </c>
      <c r="W190" s="304">
        <f t="shared" ca="1" si="62"/>
        <v>79.516451078132448</v>
      </c>
      <c r="Y190" s="314" t="str">
        <f t="shared" ca="1" si="80"/>
        <v/>
      </c>
      <c r="Z190" s="315" t="str">
        <f t="shared" ca="1" si="81"/>
        <v/>
      </c>
      <c r="AA190" s="316" t="str">
        <f t="shared" ca="1" si="82"/>
        <v/>
      </c>
      <c r="AC190" s="310" t="e">
        <f t="shared" ca="1" si="83"/>
        <v>#N/A</v>
      </c>
      <c r="AD190" s="323" t="e">
        <f t="shared" ca="1" si="84"/>
        <v>#N/A</v>
      </c>
      <c r="AE190" s="324">
        <f t="shared" ca="1" si="63"/>
        <v>127.81011582949247</v>
      </c>
      <c r="AG190" s="306">
        <f t="shared" ca="1" si="85"/>
        <v>53.268363910839589</v>
      </c>
      <c r="AH190" s="304">
        <f t="shared" ca="1" si="86"/>
        <v>62.851352996852917</v>
      </c>
    </row>
    <row r="191" spans="1:34" x14ac:dyDescent="0.2">
      <c r="A191" s="347">
        <f t="shared" ca="1" si="64"/>
        <v>0.01</v>
      </c>
      <c r="B191" s="304">
        <f t="shared" ca="1" si="65"/>
        <v>1.8700000000000014</v>
      </c>
      <c r="D191" s="306">
        <f t="shared" ca="1" si="66"/>
        <v>13.404216923858126</v>
      </c>
      <c r="E191" s="307">
        <f t="shared" ca="1" si="67"/>
        <v>51.36386002303697</v>
      </c>
      <c r="F191" s="304">
        <f t="shared" ca="1" si="68"/>
        <v>53.084076216959637</v>
      </c>
      <c r="G191" s="306">
        <f t="shared" ca="1" si="69"/>
        <v>28.342779655860305</v>
      </c>
      <c r="H191" s="307">
        <f t="shared" ca="1" si="70"/>
        <v>129.25203251280098</v>
      </c>
      <c r="I191" s="304">
        <f t="shared" ca="1" si="71"/>
        <v>132.3230934769544</v>
      </c>
      <c r="J191" s="306">
        <f t="shared" ca="1" si="72"/>
        <v>26.552940381432837</v>
      </c>
      <c r="K191" s="307">
        <f t="shared" ca="1" si="73"/>
        <v>129.10006796161935</v>
      </c>
      <c r="L191" s="304">
        <f t="shared" ca="1" si="58"/>
        <v>131.80245138310084</v>
      </c>
      <c r="M191" s="306">
        <f t="shared" ca="1" si="74"/>
        <v>1.3549299780567057</v>
      </c>
      <c r="N191" s="304">
        <f t="shared" ca="1" si="75"/>
        <v>77.631769278402473</v>
      </c>
      <c r="P191" s="310">
        <f t="shared" ca="1" si="76"/>
        <v>5</v>
      </c>
      <c r="Q191" s="304">
        <f t="shared" ca="1" si="77"/>
        <v>605.70999999999981</v>
      </c>
      <c r="R191" s="306">
        <f t="shared" ca="1" si="78"/>
        <v>0.30397762792889504</v>
      </c>
      <c r="S191" s="307">
        <f t="shared" ca="1" si="79"/>
        <v>8.4022669646856496</v>
      </c>
      <c r="T191" s="304">
        <f t="shared" ca="1" si="59"/>
        <v>82.426238923566231</v>
      </c>
      <c r="U191" s="311">
        <f t="shared" ca="1" si="60"/>
        <v>0</v>
      </c>
      <c r="V191" s="306">
        <f t="shared" ca="1" si="61"/>
        <v>1.2092866712650807</v>
      </c>
      <c r="W191" s="304">
        <f t="shared" ca="1" si="62"/>
        <v>80.147460366834196</v>
      </c>
      <c r="Y191" s="314" t="str">
        <f t="shared" ca="1" si="80"/>
        <v/>
      </c>
      <c r="Z191" s="315" t="str">
        <f t="shared" ca="1" si="81"/>
        <v/>
      </c>
      <c r="AA191" s="316" t="str">
        <f t="shared" ca="1" si="82"/>
        <v/>
      </c>
      <c r="AC191" s="310" t="e">
        <f t="shared" ca="1" si="83"/>
        <v>#N/A</v>
      </c>
      <c r="AD191" s="323" t="e">
        <f t="shared" ca="1" si="84"/>
        <v>#N/A</v>
      </c>
      <c r="AE191" s="324">
        <f t="shared" ca="1" si="63"/>
        <v>129.10006796161935</v>
      </c>
      <c r="AG191" s="306">
        <f t="shared" ca="1" si="85"/>
        <v>53.042533152039738</v>
      </c>
      <c r="AH191" s="304">
        <f t="shared" ca="1" si="86"/>
        <v>62.625188075246257</v>
      </c>
    </row>
    <row r="192" spans="1:34" x14ac:dyDescent="0.2">
      <c r="A192" s="347">
        <f t="shared" ca="1" si="64"/>
        <v>0.01</v>
      </c>
      <c r="B192" s="304">
        <f t="shared" ca="1" si="65"/>
        <v>1.8800000000000014</v>
      </c>
      <c r="D192" s="306">
        <f t="shared" ca="1" si="66"/>
        <v>13.365442809044929</v>
      </c>
      <c r="E192" s="307">
        <f t="shared" ca="1" si="67"/>
        <v>51.140643143622199</v>
      </c>
      <c r="F192" s="304">
        <f t="shared" ca="1" si="68"/>
        <v>52.858305332512913</v>
      </c>
      <c r="G192" s="306">
        <f t="shared" ca="1" si="69"/>
        <v>28.476434083950753</v>
      </c>
      <c r="H192" s="307">
        <f t="shared" ca="1" si="70"/>
        <v>129.76343894423721</v>
      </c>
      <c r="I192" s="304">
        <f t="shared" ca="1" si="71"/>
        <v>132.85126038081978</v>
      </c>
      <c r="J192" s="306">
        <f t="shared" ca="1" si="72"/>
        <v>26.837036450131894</v>
      </c>
      <c r="K192" s="307">
        <f t="shared" ca="1" si="73"/>
        <v>130.39514531890453</v>
      </c>
      <c r="L192" s="304">
        <f t="shared" ca="1" si="58"/>
        <v>133.12821056471816</v>
      </c>
      <c r="M192" s="306">
        <f t="shared" ca="1" si="74"/>
        <v>1.3547718131515234</v>
      </c>
      <c r="N192" s="304">
        <f t="shared" ca="1" si="75"/>
        <v>77.622707096868453</v>
      </c>
      <c r="P192" s="310">
        <f t="shared" ca="1" si="76"/>
        <v>5</v>
      </c>
      <c r="Q192" s="304">
        <f t="shared" ca="1" si="77"/>
        <v>604.24999999999977</v>
      </c>
      <c r="R192" s="306">
        <f t="shared" ca="1" si="78"/>
        <v>0.30324492195280717</v>
      </c>
      <c r="S192" s="307">
        <f t="shared" ca="1" si="79"/>
        <v>8.3992345154661212</v>
      </c>
      <c r="T192" s="304">
        <f t="shared" ca="1" si="59"/>
        <v>82.396490596722657</v>
      </c>
      <c r="U192" s="311">
        <f t="shared" ca="1" si="60"/>
        <v>0</v>
      </c>
      <c r="V192" s="306">
        <f t="shared" ca="1" si="61"/>
        <v>1.2091300628365658</v>
      </c>
      <c r="W192" s="304">
        <f t="shared" ca="1" si="62"/>
        <v>80.778091072357057</v>
      </c>
      <c r="Y192" s="314" t="str">
        <f t="shared" ca="1" si="80"/>
        <v/>
      </c>
      <c r="Z192" s="315" t="str">
        <f t="shared" ca="1" si="81"/>
        <v/>
      </c>
      <c r="AA192" s="316" t="str">
        <f t="shared" ca="1" si="82"/>
        <v/>
      </c>
      <c r="AC192" s="310" t="e">
        <f t="shared" ca="1" si="83"/>
        <v>#N/A</v>
      </c>
      <c r="AD192" s="323" t="e">
        <f t="shared" ca="1" si="84"/>
        <v>#N/A</v>
      </c>
      <c r="AE192" s="324">
        <f t="shared" ca="1" si="63"/>
        <v>130.39514531890453</v>
      </c>
      <c r="AG192" s="306">
        <f t="shared" ca="1" si="85"/>
        <v>52.816524215268295</v>
      </c>
      <c r="AH192" s="304">
        <f t="shared" ca="1" si="86"/>
        <v>62.398845831497802</v>
      </c>
    </row>
    <row r="193" spans="1:34" x14ac:dyDescent="0.2">
      <c r="A193" s="347">
        <f t="shared" ca="1" si="64"/>
        <v>0.01</v>
      </c>
      <c r="B193" s="304">
        <f t="shared" ca="1" si="65"/>
        <v>1.8900000000000015</v>
      </c>
      <c r="D193" s="306">
        <f t="shared" ca="1" si="66"/>
        <v>13.326529822863678</v>
      </c>
      <c r="E193" s="307">
        <f t="shared" ca="1" si="67"/>
        <v>50.917278349164995</v>
      </c>
      <c r="F193" s="304">
        <f t="shared" ca="1" si="68"/>
        <v>52.632362968101873</v>
      </c>
      <c r="G193" s="306">
        <f t="shared" ca="1" si="69"/>
        <v>28.609699382179389</v>
      </c>
      <c r="H193" s="307">
        <f t="shared" ca="1" si="70"/>
        <v>130.27261172772887</v>
      </c>
      <c r="I193" s="304">
        <f t="shared" ca="1" si="71"/>
        <v>133.37716545609402</v>
      </c>
      <c r="J193" s="306">
        <f t="shared" ca="1" si="72"/>
        <v>27.122467117462545</v>
      </c>
      <c r="K193" s="307">
        <f t="shared" ca="1" si="73"/>
        <v>131.69532557226435</v>
      </c>
      <c r="L193" s="304">
        <f t="shared" ca="1" si="58"/>
        <v>134.45923917724116</v>
      </c>
      <c r="M193" s="306">
        <f t="shared" ca="1" si="74"/>
        <v>1.3546141582595779</v>
      </c>
      <c r="N193" s="304">
        <f t="shared" ca="1" si="75"/>
        <v>77.613674136940375</v>
      </c>
      <c r="P193" s="310">
        <f t="shared" ca="1" si="76"/>
        <v>5</v>
      </c>
      <c r="Q193" s="304">
        <f t="shared" ca="1" si="77"/>
        <v>602.78999999999974</v>
      </c>
      <c r="R193" s="306">
        <f t="shared" ca="1" si="78"/>
        <v>0.30251221597671929</v>
      </c>
      <c r="S193" s="307">
        <f t="shared" ca="1" si="79"/>
        <v>8.3962093933063535</v>
      </c>
      <c r="T193" s="304">
        <f t="shared" ca="1" si="59"/>
        <v>82.366814148335337</v>
      </c>
      <c r="U193" s="311">
        <f t="shared" ca="1" si="60"/>
        <v>0</v>
      </c>
      <c r="V193" s="306">
        <f t="shared" ca="1" si="61"/>
        <v>1.208972857604188</v>
      </c>
      <c r="W193" s="304">
        <f t="shared" ca="1" si="62"/>
        <v>81.408307611879408</v>
      </c>
      <c r="Y193" s="314" t="str">
        <f t="shared" ca="1" si="80"/>
        <v/>
      </c>
      <c r="Z193" s="315" t="str">
        <f t="shared" ca="1" si="81"/>
        <v/>
      </c>
      <c r="AA193" s="316" t="str">
        <f t="shared" ca="1" si="82"/>
        <v/>
      </c>
      <c r="AC193" s="310" t="e">
        <f t="shared" ca="1" si="83"/>
        <v>#N/A</v>
      </c>
      <c r="AD193" s="323" t="e">
        <f t="shared" ca="1" si="84"/>
        <v>#N/A</v>
      </c>
      <c r="AE193" s="324">
        <f t="shared" ca="1" si="63"/>
        <v>131.69532557226435</v>
      </c>
      <c r="AG193" s="306">
        <f t="shared" ca="1" si="85"/>
        <v>52.590341772518698</v>
      </c>
      <c r="AH193" s="304">
        <f t="shared" ca="1" si="86"/>
        <v>62.172330926358541</v>
      </c>
    </row>
    <row r="194" spans="1:34" x14ac:dyDescent="0.2">
      <c r="A194" s="347">
        <f t="shared" ca="1" si="64"/>
        <v>0.01</v>
      </c>
      <c r="B194" s="304">
        <f t="shared" ca="1" si="65"/>
        <v>1.9000000000000015</v>
      </c>
      <c r="D194" s="306">
        <f t="shared" ca="1" si="66"/>
        <v>13.287479617828399</v>
      </c>
      <c r="E194" s="307">
        <f t="shared" ca="1" si="67"/>
        <v>50.693770066583916</v>
      </c>
      <c r="F194" s="304">
        <f t="shared" ca="1" si="68"/>
        <v>52.406253807707763</v>
      </c>
      <c r="G194" s="306">
        <f t="shared" ca="1" si="69"/>
        <v>28.742574178357675</v>
      </c>
      <c r="H194" s="307">
        <f t="shared" ca="1" si="70"/>
        <v>130.77954942839472</v>
      </c>
      <c r="I194" s="304">
        <f t="shared" ca="1" si="71"/>
        <v>133.900807014343</v>
      </c>
      <c r="J194" s="306">
        <f t="shared" ca="1" si="72"/>
        <v>27.409228485265231</v>
      </c>
      <c r="K194" s="307">
        <f t="shared" ca="1" si="73"/>
        <v>133.00058637804497</v>
      </c>
      <c r="L194" s="304">
        <f t="shared" ca="1" si="58"/>
        <v>135.79551459109862</v>
      </c>
      <c r="M194" s="306">
        <f t="shared" ca="1" si="74"/>
        <v>1.3544570070870796</v>
      </c>
      <c r="N194" s="304">
        <f t="shared" ca="1" si="75"/>
        <v>77.604670038010696</v>
      </c>
      <c r="P194" s="310">
        <f t="shared" ca="1" si="76"/>
        <v>5</v>
      </c>
      <c r="Q194" s="304">
        <f t="shared" ca="1" si="77"/>
        <v>601.32999999999981</v>
      </c>
      <c r="R194" s="306">
        <f t="shared" ca="1" si="78"/>
        <v>0.30177951000063147</v>
      </c>
      <c r="S194" s="307">
        <f t="shared" ca="1" si="79"/>
        <v>8.3931915982063465</v>
      </c>
      <c r="T194" s="304">
        <f t="shared" ca="1" si="59"/>
        <v>82.33720957840427</v>
      </c>
      <c r="U194" s="311">
        <f t="shared" ca="1" si="60"/>
        <v>0</v>
      </c>
      <c r="V194" s="306">
        <f t="shared" ca="1" si="61"/>
        <v>1.2088150585041615</v>
      </c>
      <c r="W194" s="304">
        <f t="shared" ca="1" si="62"/>
        <v>82.038074591658258</v>
      </c>
      <c r="Y194" s="314" t="str">
        <f t="shared" ca="1" si="80"/>
        <v/>
      </c>
      <c r="Z194" s="315" t="str">
        <f t="shared" ca="1" si="81"/>
        <v/>
      </c>
      <c r="AA194" s="316" t="str">
        <f t="shared" ca="1" si="82"/>
        <v/>
      </c>
      <c r="AC194" s="310" t="e">
        <f t="shared" ca="1" si="83"/>
        <v>#N/A</v>
      </c>
      <c r="AD194" s="323" t="e">
        <f t="shared" ca="1" si="84"/>
        <v>#N/A</v>
      </c>
      <c r="AE194" s="324">
        <f t="shared" ca="1" si="63"/>
        <v>133.00058637804497</v>
      </c>
      <c r="AG194" s="306">
        <f t="shared" ca="1" si="85"/>
        <v>52.363990480895701</v>
      </c>
      <c r="AH194" s="304">
        <f t="shared" ca="1" si="86"/>
        <v>61.945648005846721</v>
      </c>
    </row>
    <row r="195" spans="1:34" x14ac:dyDescent="0.2">
      <c r="A195" s="347">
        <f t="shared" ca="1" si="64"/>
        <v>0.01</v>
      </c>
      <c r="B195" s="304">
        <f t="shared" ca="1" si="65"/>
        <v>1.9100000000000015</v>
      </c>
      <c r="D195" s="306">
        <f t="shared" ca="1" si="66"/>
        <v>13.248293835158345</v>
      </c>
      <c r="E195" s="307">
        <f t="shared" ca="1" si="67"/>
        <v>50.470122709454074</v>
      </c>
      <c r="F195" s="304">
        <f t="shared" ca="1" si="68"/>
        <v>52.179982520599282</v>
      </c>
      <c r="G195" s="306">
        <f t="shared" ca="1" si="69"/>
        <v>28.875057116709257</v>
      </c>
      <c r="H195" s="307">
        <f t="shared" ca="1" si="70"/>
        <v>131.28425065548925</v>
      </c>
      <c r="I195" s="304">
        <f t="shared" ca="1" si="71"/>
        <v>134.42218341355175</v>
      </c>
      <c r="J195" s="306">
        <f t="shared" ca="1" si="72"/>
        <v>27.697316641740567</v>
      </c>
      <c r="K195" s="307">
        <f t="shared" ca="1" si="73"/>
        <v>134.31090537846438</v>
      </c>
      <c r="L195" s="304">
        <f t="shared" ca="1" si="58"/>
        <v>137.13701416005694</v>
      </c>
      <c r="M195" s="306">
        <f t="shared" ca="1" si="74"/>
        <v>1.3543003534328035</v>
      </c>
      <c r="N195" s="304">
        <f t="shared" ca="1" si="75"/>
        <v>77.595694444775376</v>
      </c>
      <c r="P195" s="310">
        <f t="shared" ca="1" si="76"/>
        <v>5</v>
      </c>
      <c r="Q195" s="304">
        <f t="shared" ca="1" si="77"/>
        <v>599.86999999999978</v>
      </c>
      <c r="R195" s="306">
        <f t="shared" ca="1" si="78"/>
        <v>0.30104680402454354</v>
      </c>
      <c r="S195" s="307">
        <f t="shared" ca="1" si="79"/>
        <v>8.3901811301661002</v>
      </c>
      <c r="T195" s="304">
        <f t="shared" ca="1" si="59"/>
        <v>82.307676886929443</v>
      </c>
      <c r="U195" s="311">
        <f t="shared" ca="1" si="60"/>
        <v>0</v>
      </c>
      <c r="V195" s="306">
        <f t="shared" ca="1" si="61"/>
        <v>1.2086566684738471</v>
      </c>
      <c r="W195" s="304">
        <f t="shared" ca="1" si="62"/>
        <v>82.667356808370783</v>
      </c>
      <c r="Y195" s="314" t="str">
        <f t="shared" ca="1" si="80"/>
        <v/>
      </c>
      <c r="Z195" s="315" t="str">
        <f t="shared" ca="1" si="81"/>
        <v/>
      </c>
      <c r="AA195" s="316" t="str">
        <f t="shared" ca="1" si="82"/>
        <v/>
      </c>
      <c r="AC195" s="310" t="e">
        <f t="shared" ca="1" si="83"/>
        <v>#N/A</v>
      </c>
      <c r="AD195" s="323" t="e">
        <f t="shared" ca="1" si="84"/>
        <v>#N/A</v>
      </c>
      <c r="AE195" s="324">
        <f t="shared" ca="1" si="63"/>
        <v>134.31090537846438</v>
      </c>
      <c r="AG195" s="306">
        <f t="shared" ca="1" si="85"/>
        <v>52.137474982388312</v>
      </c>
      <c r="AH195" s="304">
        <f t="shared" ca="1" si="86"/>
        <v>61.718801701017625</v>
      </c>
    </row>
    <row r="196" spans="1:34" x14ac:dyDescent="0.2">
      <c r="A196" s="347">
        <f t="shared" ca="1" si="64"/>
        <v>0.01</v>
      </c>
      <c r="B196" s="304">
        <f t="shared" ca="1" si="65"/>
        <v>1.9200000000000015</v>
      </c>
      <c r="D196" s="306">
        <f t="shared" ca="1" si="66"/>
        <v>13.208974104909185</v>
      </c>
      <c r="E196" s="307">
        <f t="shared" ca="1" si="67"/>
        <v>50.246340677756336</v>
      </c>
      <c r="F196" s="304">
        <f t="shared" ca="1" si="68"/>
        <v>51.953553761117362</v>
      </c>
      <c r="G196" s="306">
        <f t="shared" ca="1" si="69"/>
        <v>29.00714685775835</v>
      </c>
      <c r="H196" s="307">
        <f t="shared" ca="1" si="70"/>
        <v>131.78671406226681</v>
      </c>
      <c r="I196" s="304">
        <f t="shared" ca="1" si="71"/>
        <v>134.94129305797108</v>
      </c>
      <c r="J196" s="306">
        <f t="shared" ca="1" si="72"/>
        <v>27.986727661612907</v>
      </c>
      <c r="K196" s="307">
        <f t="shared" ca="1" si="73"/>
        <v>135.62626020205317</v>
      </c>
      <c r="L196" s="304">
        <f t="shared" ref="L196:L259" ca="1" si="87">SQRT(pos_x^2+pos_z^2)</f>
        <v>138.48371522168344</v>
      </c>
      <c r="M196" s="306">
        <f t="shared" ca="1" si="74"/>
        <v>1.354144191186174</v>
      </c>
      <c r="N196" s="304">
        <f t="shared" ca="1" si="75"/>
        <v>77.586747007124217</v>
      </c>
      <c r="P196" s="310">
        <f t="shared" ca="1" si="76"/>
        <v>5</v>
      </c>
      <c r="Q196" s="304">
        <f t="shared" ca="1" si="77"/>
        <v>598.40999999999974</v>
      </c>
      <c r="R196" s="306">
        <f t="shared" ca="1" si="78"/>
        <v>0.30031409804845566</v>
      </c>
      <c r="S196" s="307">
        <f t="shared" ca="1" si="79"/>
        <v>8.3871779891856164</v>
      </c>
      <c r="T196" s="304">
        <f t="shared" ref="T196:T259" ca="1" si="88">m*g</f>
        <v>82.278216073910897</v>
      </c>
      <c r="U196" s="311">
        <f t="shared" ref="U196:U259" ca="1" si="89">IF(pos_xz&lt;L_rampe,Poids*COS(Beta),0)</f>
        <v>0</v>
      </c>
      <c r="V196" s="306">
        <f t="shared" ref="V196:V259" ca="1" si="90">Rho_moyen*(20000-Alt_rampe-pos_z)/(20000+Alt_rampe+pos_z)</f>
        <v>1.2084976904516851</v>
      </c>
      <c r="W196" s="304">
        <f t="shared" ref="W196:W259" ca="1" si="91">1/2*Rho*Sref*Cx*vit_xz^2</f>
        <v>83.296119250430522</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135.62626020205317</v>
      </c>
      <c r="AG196" s="306">
        <f t="shared" ca="1" si="85"/>
        <v>51.91079990364576</v>
      </c>
      <c r="AH196" s="304">
        <f t="shared" ca="1" si="86"/>
        <v>61.491796627736392</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13.169522046099807</v>
      </c>
      <c r="E197" s="307">
        <f t="shared" ref="E197:E260" ca="1" si="96">IF(AND(L196&lt;L_rampe,Poussee&lt;Poids*SIN(M196)),0,(-W196+Poussee)/m*SIN(M196)+U196/m*COS(M196)-Poids/m)</f>
        <v>50.022428357629849</v>
      </c>
      <c r="F197" s="304">
        <f t="shared" ref="F197:F260" ca="1" si="97">SQRT(acc_x^2+acc_z^2)</f>
        <v>51.726972168462751</v>
      </c>
      <c r="G197" s="306">
        <f t="shared" ref="G197:G260" ca="1" si="98">G196+acc_x*pas</f>
        <v>29.138842078219348</v>
      </c>
      <c r="H197" s="307">
        <f t="shared" ref="H197:H260" ca="1" si="99">H196+acc_z*pas</f>
        <v>132.28693834584311</v>
      </c>
      <c r="I197" s="304">
        <f t="shared" ref="I197:I260" ca="1" si="100">SQRT(vit_x^2+vit_z^2)</f>
        <v>135.45813439796189</v>
      </c>
      <c r="J197" s="306">
        <f t="shared" ref="J197:J260" ca="1" si="101">J196+0.5*(vit_x+G196)*pas*(K196&gt;=0)</f>
        <v>28.277457606292796</v>
      </c>
      <c r="K197" s="307">
        <f t="shared" ref="K197:K260" ca="1" si="102">K196+0.5*(vit_z+H196)*pas</f>
        <v>136.94662846409372</v>
      </c>
      <c r="L197" s="304">
        <f t="shared" ca="1" si="87"/>
        <v>139.83559509780838</v>
      </c>
      <c r="M197" s="306">
        <f t="shared" ref="M197:M260" ca="1" si="103">IF(AND(L196&gt;L_rampe,G197&gt;0),ATAN2(G197,H197),$M$4)</f>
        <v>1.3539885143254007</v>
      </c>
      <c r="N197" s="304">
        <f t="shared" ref="N197:N260" ca="1" si="104">DEGREES(Beta)</f>
        <v>77.577827380034066</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8.3841821752648933</v>
      </c>
      <c r="T197" s="304">
        <f t="shared" ca="1" si="88"/>
        <v>82.248827139348606</v>
      </c>
      <c r="U197" s="311">
        <f t="shared" ca="1" si="89"/>
        <v>0</v>
      </c>
      <c r="V197" s="306">
        <f t="shared" ca="1" si="90"/>
        <v>1.2083381273771285</v>
      </c>
      <c r="W197" s="304">
        <f t="shared" ca="1" si="91"/>
        <v>83.924327099278116</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136.94662846409372</v>
      </c>
      <c r="AG197" s="306">
        <f t="shared" ref="AG197:AG260" ca="1" si="114">IF(AND(L196&lt;L_rampe,Poussee&lt;Poids*SIN(M196)),0,(-W196+Poussee)/m-Poids*SIN(M196)/m)</f>
        <v>51.683969855755869</v>
      </c>
      <c r="AH197" s="304">
        <f t="shared" ref="AH197:AH260" ca="1" si="115">IF(AND(L196&lt;L_rampe,Poussee&lt;Poids*SIN(M196)), g*SIN(M196), (-W196+Poussee)/m)</f>
        <v>61.264637386453352</v>
      </c>
    </row>
    <row r="198" spans="1:34" x14ac:dyDescent="0.2">
      <c r="A198" s="347">
        <f t="shared" ca="1" si="93"/>
        <v>0.01</v>
      </c>
      <c r="B198" s="304">
        <f t="shared" ca="1" si="94"/>
        <v>1.9400000000000015</v>
      </c>
      <c r="D198" s="306">
        <f t="shared" ca="1" si="95"/>
        <v>13.129939266834796</v>
      </c>
      <c r="E198" s="307">
        <f t="shared" ca="1" si="96"/>
        <v>49.798390121128001</v>
      </c>
      <c r="F198" s="304">
        <f t="shared" ca="1" si="97"/>
        <v>51.500242366486283</v>
      </c>
      <c r="G198" s="306">
        <f t="shared" ca="1" si="98"/>
        <v>29.270141470887697</v>
      </c>
      <c r="H198" s="307">
        <f t="shared" ca="1" si="99"/>
        <v>132.7849222470544</v>
      </c>
      <c r="I198" s="304">
        <f t="shared" ca="1" si="100"/>
        <v>135.97270592983747</v>
      </c>
      <c r="J198" s="306">
        <f t="shared" ca="1" si="101"/>
        <v>28.569502524038331</v>
      </c>
      <c r="K198" s="307">
        <f t="shared" ca="1" si="102"/>
        <v>138.27198776705822</v>
      </c>
      <c r="L198" s="304">
        <f t="shared" ca="1" si="87"/>
        <v>141.19263109498502</v>
      </c>
      <c r="M198" s="306">
        <f t="shared" ca="1" si="103"/>
        <v>1.3538333169156604</v>
      </c>
      <c r="N198" s="304">
        <f t="shared" ca="1" si="104"/>
        <v>77.568935223464592</v>
      </c>
      <c r="P198" s="310">
        <f t="shared" ca="1" si="105"/>
        <v>5</v>
      </c>
      <c r="Q198" s="304">
        <f t="shared" ca="1" si="106"/>
        <v>595.48999999999978</v>
      </c>
      <c r="R198" s="306">
        <f t="shared" ca="1" si="107"/>
        <v>0.2988486860962799</v>
      </c>
      <c r="S198" s="307">
        <f t="shared" ca="1" si="108"/>
        <v>8.3811936884039309</v>
      </c>
      <c r="T198" s="304">
        <f t="shared" ca="1" si="88"/>
        <v>82.219510083242568</v>
      </c>
      <c r="U198" s="311">
        <f t="shared" ca="1" si="89"/>
        <v>0</v>
      </c>
      <c r="V198" s="306">
        <f t="shared" ca="1" si="90"/>
        <v>1.2081779821905738</v>
      </c>
      <c r="W198" s="304">
        <f t="shared" ca="1" si="91"/>
        <v>84.551945730646821</v>
      </c>
      <c r="Y198" s="314" t="str">
        <f t="shared" ca="1" si="109"/>
        <v/>
      </c>
      <c r="Z198" s="315" t="str">
        <f t="shared" ca="1" si="110"/>
        <v/>
      </c>
      <c r="AA198" s="316" t="str">
        <f t="shared" ca="1" si="111"/>
        <v/>
      </c>
      <c r="AC198" s="310" t="e">
        <f t="shared" ca="1" si="112"/>
        <v>#N/A</v>
      </c>
      <c r="AD198" s="323" t="e">
        <f t="shared" ca="1" si="113"/>
        <v>#N/A</v>
      </c>
      <c r="AE198" s="324">
        <f t="shared" ca="1" si="92"/>
        <v>138.27198776705822</v>
      </c>
      <c r="AG198" s="306">
        <f t="shared" ca="1" si="114"/>
        <v>51.456989434026106</v>
      </c>
      <c r="AH198" s="304">
        <f t="shared" ca="1" si="115"/>
        <v>61.037328561982136</v>
      </c>
    </row>
    <row r="199" spans="1:34" x14ac:dyDescent="0.2">
      <c r="A199" s="347">
        <f t="shared" ca="1" si="93"/>
        <v>0.01</v>
      </c>
      <c r="B199" s="304">
        <f t="shared" ca="1" si="94"/>
        <v>1.9500000000000015</v>
      </c>
      <c r="D199" s="306">
        <f t="shared" ca="1" si="95"/>
        <v>13.090227364422889</v>
      </c>
      <c r="E199" s="307">
        <f t="shared" ca="1" si="96"/>
        <v>49.574230325978029</v>
      </c>
      <c r="F199" s="304">
        <f t="shared" ca="1" si="97"/>
        <v>51.273368963482454</v>
      </c>
      <c r="G199" s="306">
        <f t="shared" ca="1" si="98"/>
        <v>29.401043744531925</v>
      </c>
      <c r="H199" s="307">
        <f t="shared" ca="1" si="99"/>
        <v>133.28066455031419</v>
      </c>
      <c r="I199" s="304">
        <f t="shared" ca="1" si="100"/>
        <v>136.48500619570362</v>
      </c>
      <c r="J199" s="306">
        <f t="shared" ca="1" si="101"/>
        <v>28.862858450115429</v>
      </c>
      <c r="K199" s="307">
        <f t="shared" ca="1" si="102"/>
        <v>139.60231570104506</v>
      </c>
      <c r="L199" s="304">
        <f t="shared" ca="1" si="87"/>
        <v>142.55480050494845</v>
      </c>
      <c r="M199" s="306">
        <f t="shared" ca="1" si="103"/>
        <v>1.3536785931073259</v>
      </c>
      <c r="N199" s="304">
        <f t="shared" ca="1" si="104"/>
        <v>77.560070202256824</v>
      </c>
      <c r="P199" s="310">
        <f t="shared" ca="1" si="105"/>
        <v>5</v>
      </c>
      <c r="Q199" s="304">
        <f t="shared" ca="1" si="106"/>
        <v>594.02999999999975</v>
      </c>
      <c r="R199" s="306">
        <f t="shared" ca="1" si="107"/>
        <v>0.29811598012019203</v>
      </c>
      <c r="S199" s="307">
        <f t="shared" ca="1" si="108"/>
        <v>8.3782125286027291</v>
      </c>
      <c r="T199" s="304">
        <f t="shared" ca="1" si="88"/>
        <v>82.190264905592784</v>
      </c>
      <c r="U199" s="311">
        <f t="shared" ca="1" si="89"/>
        <v>0</v>
      </c>
      <c r="V199" s="306">
        <f t="shared" ca="1" si="90"/>
        <v>1.2080172578332933</v>
      </c>
      <c r="W199" s="304">
        <f t="shared" ca="1" si="91"/>
        <v>85.178940715802653</v>
      </c>
      <c r="Y199" s="314" t="str">
        <f t="shared" ca="1" si="109"/>
        <v/>
      </c>
      <c r="Z199" s="315" t="str">
        <f t="shared" ca="1" si="110"/>
        <v/>
      </c>
      <c r="AA199" s="316" t="str">
        <f t="shared" ca="1" si="111"/>
        <v/>
      </c>
      <c r="AC199" s="310" t="e">
        <f t="shared" ca="1" si="112"/>
        <v>#N/A</v>
      </c>
      <c r="AD199" s="323" t="e">
        <f t="shared" ca="1" si="113"/>
        <v>#N/A</v>
      </c>
      <c r="AE199" s="324">
        <f t="shared" ca="1" si="92"/>
        <v>139.60231570104506</v>
      </c>
      <c r="AG199" s="306">
        <f t="shared" ca="1" si="114"/>
        <v>51.22986321776753</v>
      </c>
      <c r="AH199" s="304">
        <f t="shared" ca="1" si="115"/>
        <v>60.809874723280714</v>
      </c>
    </row>
    <row r="200" spans="1:34" x14ac:dyDescent="0.2">
      <c r="A200" s="347">
        <f t="shared" ca="1" si="93"/>
        <v>0.01</v>
      </c>
      <c r="B200" s="304">
        <f t="shared" ca="1" si="94"/>
        <v>1.9600000000000015</v>
      </c>
      <c r="D200" s="306">
        <f t="shared" ca="1" si="95"/>
        <v>13.050387925491405</v>
      </c>
      <c r="E200" s="307">
        <f t="shared" ca="1" si="96"/>
        <v>49.349953315343846</v>
      </c>
      <c r="F200" s="304">
        <f t="shared" ca="1" si="97"/>
        <v>51.046356551985454</v>
      </c>
      <c r="G200" s="306">
        <f t="shared" ca="1" si="98"/>
        <v>29.531547623786839</v>
      </c>
      <c r="H200" s="307">
        <f t="shared" ca="1" si="99"/>
        <v>133.77416408346761</v>
      </c>
      <c r="I200" s="304">
        <f t="shared" ca="1" si="100"/>
        <v>136.99503378329635</v>
      </c>
      <c r="J200" s="306">
        <f t="shared" ca="1" si="101"/>
        <v>29.157521406957024</v>
      </c>
      <c r="K200" s="307">
        <f t="shared" ca="1" si="102"/>
        <v>140.93758984421396</v>
      </c>
      <c r="L200" s="304">
        <f t="shared" ca="1" si="87"/>
        <v>143.92208060507269</v>
      </c>
      <c r="M200" s="306">
        <f t="shared" ca="1" si="103"/>
        <v>1.3535243371342371</v>
      </c>
      <c r="N200" s="304">
        <f t="shared" ca="1" si="104"/>
        <v>77.551231986034153</v>
      </c>
      <c r="P200" s="310">
        <f t="shared" ca="1" si="105"/>
        <v>5</v>
      </c>
      <c r="Q200" s="304">
        <f t="shared" ca="1" si="106"/>
        <v>592.56999999999971</v>
      </c>
      <c r="R200" s="306">
        <f t="shared" ca="1" si="107"/>
        <v>0.29738327414410415</v>
      </c>
      <c r="S200" s="307">
        <f t="shared" ca="1" si="108"/>
        <v>8.3752386958612881</v>
      </c>
      <c r="T200" s="304">
        <f t="shared" ca="1" si="88"/>
        <v>82.161091606399239</v>
      </c>
      <c r="U200" s="311">
        <f t="shared" ca="1" si="89"/>
        <v>0</v>
      </c>
      <c r="V200" s="306">
        <f t="shared" ca="1" si="90"/>
        <v>1.2078559572473713</v>
      </c>
      <c r="W200" s="304">
        <f t="shared" ca="1" si="91"/>
        <v>85.805277822759336</v>
      </c>
      <c r="Y200" s="314" t="str">
        <f t="shared" ca="1" si="109"/>
        <v/>
      </c>
      <c r="Z200" s="315" t="str">
        <f t="shared" ca="1" si="110"/>
        <v/>
      </c>
      <c r="AA200" s="316" t="str">
        <f t="shared" ca="1" si="111"/>
        <v/>
      </c>
      <c r="AC200" s="310" t="e">
        <f t="shared" ca="1" si="112"/>
        <v>#N/A</v>
      </c>
      <c r="AD200" s="323" t="e">
        <f t="shared" ca="1" si="113"/>
        <v>#N/A</v>
      </c>
      <c r="AE200" s="324">
        <f t="shared" ca="1" si="92"/>
        <v>140.93758984421396</v>
      </c>
      <c r="AG200" s="306">
        <f t="shared" ca="1" si="114"/>
        <v>51.00259577008115</v>
      </c>
      <c r="AH200" s="304">
        <f t="shared" ca="1" si="115"/>
        <v>60.582280423234941</v>
      </c>
    </row>
    <row r="201" spans="1:34" x14ac:dyDescent="0.2">
      <c r="A201" s="347">
        <f t="shared" ca="1" si="93"/>
        <v>0.01</v>
      </c>
      <c r="B201" s="304">
        <f t="shared" ca="1" si="94"/>
        <v>1.9700000000000015</v>
      </c>
      <c r="D201" s="306">
        <f t="shared" ca="1" si="95"/>
        <v>13.010422526096962</v>
      </c>
      <c r="E201" s="307">
        <f t="shared" ca="1" si="96"/>
        <v>49.125563417592353</v>
      </c>
      <c r="F201" s="304">
        <f t="shared" ca="1" si="97"/>
        <v>50.819209708568465</v>
      </c>
      <c r="G201" s="306">
        <f t="shared" ca="1" si="98"/>
        <v>29.661651849047807</v>
      </c>
      <c r="H201" s="307">
        <f t="shared" ca="1" si="99"/>
        <v>134.26541971764354</v>
      </c>
      <c r="I201" s="304">
        <f t="shared" ca="1" si="100"/>
        <v>137.50278732581788</v>
      </c>
      <c r="J201" s="306">
        <f t="shared" ca="1" si="101"/>
        <v>29.453487404321198</v>
      </c>
      <c r="K201" s="307">
        <f t="shared" ca="1" si="102"/>
        <v>142.27778776321952</v>
      </c>
      <c r="L201" s="304">
        <f t="shared" ca="1" si="87"/>
        <v>145.29444865882607</v>
      </c>
      <c r="M201" s="306">
        <f t="shared" ca="1" si="103"/>
        <v>1.3533705433120196</v>
      </c>
      <c r="N201" s="304">
        <f t="shared" ca="1" si="104"/>
        <v>77.542420249105902</v>
      </c>
      <c r="P201" s="310">
        <f t="shared" ca="1" si="105"/>
        <v>5</v>
      </c>
      <c r="Q201" s="304">
        <f t="shared" ca="1" si="106"/>
        <v>591.10999999999979</v>
      </c>
      <c r="R201" s="306">
        <f t="shared" ca="1" si="107"/>
        <v>0.29665056816801633</v>
      </c>
      <c r="S201" s="307">
        <f t="shared" ca="1" si="108"/>
        <v>8.3722721901796078</v>
      </c>
      <c r="T201" s="304">
        <f t="shared" ca="1" si="88"/>
        <v>82.131990185661962</v>
      </c>
      <c r="U201" s="311">
        <f t="shared" ca="1" si="89"/>
        <v>0</v>
      </c>
      <c r="V201" s="306">
        <f t="shared" ca="1" si="90"/>
        <v>1.2076940833756324</v>
      </c>
      <c r="W201" s="304">
        <f t="shared" ca="1" si="91"/>
        <v>86.43092301746762</v>
      </c>
      <c r="Y201" s="314" t="str">
        <f t="shared" ca="1" si="109"/>
        <v/>
      </c>
      <c r="Z201" s="315" t="str">
        <f t="shared" ca="1" si="110"/>
        <v/>
      </c>
      <c r="AA201" s="316" t="str">
        <f t="shared" ca="1" si="111"/>
        <v/>
      </c>
      <c r="AC201" s="310" t="e">
        <f t="shared" ca="1" si="112"/>
        <v>#N/A</v>
      </c>
      <c r="AD201" s="323" t="e">
        <f t="shared" ca="1" si="113"/>
        <v>#N/A</v>
      </c>
      <c r="AE201" s="324">
        <f t="shared" ca="1" si="92"/>
        <v>142.27778776321952</v>
      </c>
      <c r="AG201" s="306">
        <f t="shared" ca="1" si="114"/>
        <v>50.775191637647133</v>
      </c>
      <c r="AH201" s="304">
        <f t="shared" ca="1" si="115"/>
        <v>60.354550198445033</v>
      </c>
    </row>
    <row r="202" spans="1:34" x14ac:dyDescent="0.2">
      <c r="A202" s="347">
        <f t="shared" ca="1" si="93"/>
        <v>0.01</v>
      </c>
      <c r="B202" s="304">
        <f t="shared" ca="1" si="94"/>
        <v>1.9800000000000015</v>
      </c>
      <c r="D202" s="306">
        <f t="shared" ca="1" si="95"/>
        <v>12.970332731832352</v>
      </c>
      <c r="E202" s="307">
        <f t="shared" ca="1" si="96"/>
        <v>48.901064946063173</v>
      </c>
      <c r="F202" s="304">
        <f t="shared" ca="1" si="97"/>
        <v>50.591932993645635</v>
      </c>
      <c r="G202" s="306">
        <f t="shared" ca="1" si="98"/>
        <v>29.791355176366132</v>
      </c>
      <c r="H202" s="307">
        <f t="shared" ca="1" si="99"/>
        <v>134.75443036710416</v>
      </c>
      <c r="I202" s="304">
        <f t="shared" ca="1" si="100"/>
        <v>138.0082655017703</v>
      </c>
      <c r="J202" s="306">
        <f t="shared" ca="1" si="101"/>
        <v>29.750752439448267</v>
      </c>
      <c r="K202" s="307">
        <f t="shared" ca="1" si="102"/>
        <v>143.62288701364326</v>
      </c>
      <c r="L202" s="304">
        <f t="shared" ca="1" si="87"/>
        <v>146.67188191622509</v>
      </c>
      <c r="M202" s="306">
        <f t="shared" ca="1" si="103"/>
        <v>1.35321720603644</v>
      </c>
      <c r="N202" s="304">
        <f t="shared" ca="1" si="104"/>
        <v>77.533634670373161</v>
      </c>
      <c r="P202" s="310">
        <f t="shared" ca="1" si="105"/>
        <v>5</v>
      </c>
      <c r="Q202" s="304">
        <f t="shared" ca="1" si="106"/>
        <v>589.64999999999975</v>
      </c>
      <c r="R202" s="306">
        <f t="shared" ca="1" si="107"/>
        <v>0.29591786219192839</v>
      </c>
      <c r="S202" s="307">
        <f t="shared" ca="1" si="108"/>
        <v>8.3693130115576881</v>
      </c>
      <c r="T202" s="304">
        <f t="shared" ca="1" si="88"/>
        <v>82.102960643380925</v>
      </c>
      <c r="U202" s="311">
        <f t="shared" ca="1" si="89"/>
        <v>0</v>
      </c>
      <c r="V202" s="306">
        <f t="shared" ca="1" si="90"/>
        <v>1.2075316391615791</v>
      </c>
      <c r="W202" s="304">
        <f t="shared" ca="1" si="91"/>
        <v>87.055842464979975</v>
      </c>
      <c r="Y202" s="314" t="str">
        <f t="shared" ca="1" si="109"/>
        <v/>
      </c>
      <c r="Z202" s="315" t="str">
        <f t="shared" ca="1" si="110"/>
        <v/>
      </c>
      <c r="AA202" s="316" t="str">
        <f t="shared" ca="1" si="111"/>
        <v/>
      </c>
      <c r="AC202" s="310" t="e">
        <f t="shared" ca="1" si="112"/>
        <v>#N/A</v>
      </c>
      <c r="AD202" s="323" t="e">
        <f t="shared" ca="1" si="113"/>
        <v>#N/A</v>
      </c>
      <c r="AE202" s="324">
        <f t="shared" ca="1" si="92"/>
        <v>143.62288701364326</v>
      </c>
      <c r="AG202" s="306">
        <f t="shared" ca="1" si="114"/>
        <v>50.547655350516692</v>
      </c>
      <c r="AH202" s="304">
        <f t="shared" ca="1" si="115"/>
        <v>60.126688569014753</v>
      </c>
    </row>
    <row r="203" spans="1:34" x14ac:dyDescent="0.2">
      <c r="A203" s="347">
        <f t="shared" ca="1" si="93"/>
        <v>0.01</v>
      </c>
      <c r="B203" s="304">
        <f t="shared" ca="1" si="94"/>
        <v>1.9900000000000015</v>
      </c>
      <c r="D203" s="306">
        <f t="shared" ca="1" si="95"/>
        <v>12.930120097930054</v>
      </c>
      <c r="E203" s="307">
        <f t="shared" ca="1" si="96"/>
        <v>48.676462198841847</v>
      </c>
      <c r="F203" s="304">
        <f t="shared" ca="1" si="97"/>
        <v>50.364530951277345</v>
      </c>
      <c r="G203" s="306">
        <f t="shared" ca="1" si="98"/>
        <v>29.920656377345431</v>
      </c>
      <c r="H203" s="307">
        <f t="shared" ca="1" si="99"/>
        <v>135.24119498909258</v>
      </c>
      <c r="I203" s="304">
        <f t="shared" ca="1" si="100"/>
        <v>138.51146703478722</v>
      </c>
      <c r="J203" s="306">
        <f t="shared" ca="1" si="101"/>
        <v>30.049312497216825</v>
      </c>
      <c r="K203" s="307">
        <f t="shared" ca="1" si="102"/>
        <v>144.97286514042426</v>
      </c>
      <c r="L203" s="304">
        <f t="shared" ca="1" si="87"/>
        <v>148.05435761428649</v>
      </c>
      <c r="M203" s="306">
        <f t="shared" ca="1" si="103"/>
        <v>1.3530643197818062</v>
      </c>
      <c r="N203" s="304">
        <f t="shared" ca="1" si="104"/>
        <v>77.524874933237086</v>
      </c>
      <c r="P203" s="310">
        <f t="shared" ca="1" si="105"/>
        <v>5</v>
      </c>
      <c r="Q203" s="304">
        <f t="shared" ca="1" si="106"/>
        <v>588.18999999999971</v>
      </c>
      <c r="R203" s="306">
        <f t="shared" ca="1" si="107"/>
        <v>0.29518515621584052</v>
      </c>
      <c r="S203" s="307">
        <f t="shared" ca="1" si="108"/>
        <v>8.3663611599955292</v>
      </c>
      <c r="T203" s="304">
        <f t="shared" ca="1" si="88"/>
        <v>82.074002979556141</v>
      </c>
      <c r="U203" s="311">
        <f t="shared" ca="1" si="89"/>
        <v>0</v>
      </c>
      <c r="V203" s="306">
        <f t="shared" ca="1" si="90"/>
        <v>1.2073686275493247</v>
      </c>
      <c r="W203" s="304">
        <f t="shared" ca="1" si="91"/>
        <v>87.680002530589704</v>
      </c>
      <c r="Y203" s="314" t="str">
        <f t="shared" ca="1" si="109"/>
        <v/>
      </c>
      <c r="Z203" s="315" t="str">
        <f t="shared" ca="1" si="110"/>
        <v/>
      </c>
      <c r="AA203" s="316" t="str">
        <f t="shared" ca="1" si="111"/>
        <v/>
      </c>
      <c r="AC203" s="310" t="e">
        <f t="shared" ca="1" si="112"/>
        <v>#N/A</v>
      </c>
      <c r="AD203" s="323" t="e">
        <f t="shared" ca="1" si="113"/>
        <v>#N/A</v>
      </c>
      <c r="AE203" s="324">
        <f t="shared" ca="1" si="92"/>
        <v>144.97286514042426</v>
      </c>
      <c r="AG203" s="306">
        <f t="shared" ca="1" si="114"/>
        <v>50.319991421906792</v>
      </c>
      <c r="AH203" s="304">
        <f t="shared" ca="1" si="115"/>
        <v>59.898700038343499</v>
      </c>
    </row>
    <row r="204" spans="1:34" x14ac:dyDescent="0.2">
      <c r="A204" s="347">
        <f t="shared" ca="1" si="93"/>
        <v>0.01</v>
      </c>
      <c r="B204" s="304">
        <f t="shared" ca="1" si="94"/>
        <v>2.0000000000000013</v>
      </c>
      <c r="D204" s="306">
        <f t="shared" ca="1" si="95"/>
        <v>12.88978616936217</v>
      </c>
      <c r="E204" s="307">
        <f t="shared" ca="1" si="96"/>
        <v>48.451759458536237</v>
      </c>
      <c r="F204" s="304">
        <f t="shared" ca="1" si="97"/>
        <v>50.137008108978101</v>
      </c>
      <c r="G204" s="306">
        <f t="shared" ca="1" si="98"/>
        <v>30.049554239039054</v>
      </c>
      <c r="H204" s="307">
        <f t="shared" ca="1" si="99"/>
        <v>135.72571258367793</v>
      </c>
      <c r="I204" s="304">
        <f t="shared" ca="1" si="100"/>
        <v>139.01239069346337</v>
      </c>
      <c r="J204" s="306">
        <f t="shared" ca="1" si="101"/>
        <v>30.349163550298748</v>
      </c>
      <c r="K204" s="307">
        <f t="shared" ca="1" si="102"/>
        <v>146.32769967828813</v>
      </c>
      <c r="L204" s="304">
        <f t="shared" ca="1" si="87"/>
        <v>149.44185297747771</v>
      </c>
      <c r="M204" s="306">
        <f t="shared" ca="1" si="103"/>
        <v>1.3529118790994039</v>
      </c>
      <c r="N204" s="304">
        <f t="shared" ca="1" si="104"/>
        <v>77.516140725509331</v>
      </c>
      <c r="P204" s="310">
        <f t="shared" ca="1" si="105"/>
        <v>5</v>
      </c>
      <c r="Q204" s="304">
        <f t="shared" ca="1" si="106"/>
        <v>586.72999999999979</v>
      </c>
      <c r="R204" s="306">
        <f t="shared" ca="1" si="107"/>
        <v>0.29445245023975269</v>
      </c>
      <c r="S204" s="307">
        <f t="shared" ca="1" si="108"/>
        <v>8.363416635493131</v>
      </c>
      <c r="T204" s="304">
        <f t="shared" ca="1" si="88"/>
        <v>82.045117194187625</v>
      </c>
      <c r="U204" s="311">
        <f t="shared" ca="1" si="89"/>
        <v>0</v>
      </c>
      <c r="V204" s="306">
        <f t="shared" ca="1" si="90"/>
        <v>1.2072050514835253</v>
      </c>
      <c r="W204" s="304">
        <f t="shared" ca="1" si="91"/>
        <v>88.303369780944834</v>
      </c>
      <c r="Y204" s="314" t="str">
        <f t="shared" ca="1" si="109"/>
        <v/>
      </c>
      <c r="Z204" s="315" t="str">
        <f t="shared" ca="1" si="110"/>
        <v/>
      </c>
      <c r="AA204" s="316" t="str">
        <f t="shared" ca="1" si="111"/>
        <v/>
      </c>
      <c r="AC204" s="310">
        <f t="shared" ca="1" si="112"/>
        <v>2.0000000000000013</v>
      </c>
      <c r="AD204" s="323">
        <f t="shared" ca="1" si="113"/>
        <v>30.349163550298748</v>
      </c>
      <c r="AE204" s="324">
        <f t="shared" ca="1" si="92"/>
        <v>146.32769967828813</v>
      </c>
      <c r="AG204" s="306">
        <f t="shared" ca="1" si="114"/>
        <v>50.092204347997324</v>
      </c>
      <c r="AH204" s="304">
        <f t="shared" ca="1" si="115"/>
        <v>59.670589092920956</v>
      </c>
    </row>
    <row r="205" spans="1:34" x14ac:dyDescent="0.2">
      <c r="A205" s="347">
        <f t="shared" ca="1" si="93"/>
        <v>0.01</v>
      </c>
      <c r="B205" s="304">
        <f t="shared" ca="1" si="94"/>
        <v>2.0100000000000011</v>
      </c>
      <c r="D205" s="306">
        <f t="shared" ca="1" si="95"/>
        <v>12.849332480937157</v>
      </c>
      <c r="E205" s="307">
        <f t="shared" ca="1" si="96"/>
        <v>48.226960992056419</v>
      </c>
      <c r="F205" s="304">
        <f t="shared" ca="1" si="97"/>
        <v>49.909368977527635</v>
      </c>
      <c r="G205" s="306">
        <f t="shared" ca="1" si="98"/>
        <v>30.178047563848427</v>
      </c>
      <c r="H205" s="307">
        <f t="shared" ca="1" si="99"/>
        <v>136.2079821935985</v>
      </c>
      <c r="I205" s="304">
        <f t="shared" ca="1" si="100"/>
        <v>139.51103529118242</v>
      </c>
      <c r="J205" s="306">
        <f t="shared" ca="1" si="101"/>
        <v>30.650301559313185</v>
      </c>
      <c r="K205" s="307">
        <f t="shared" ca="1" si="102"/>
        <v>147.68736815217451</v>
      </c>
      <c r="L205" s="304">
        <f t="shared" ca="1" si="87"/>
        <v>150.83434521816562</v>
      </c>
      <c r="M205" s="306">
        <f t="shared" ca="1" si="103"/>
        <v>1.3527598786159742</v>
      </c>
      <c r="N205" s="304">
        <f t="shared" ca="1" si="104"/>
        <v>77.507431739324872</v>
      </c>
      <c r="P205" s="310">
        <f t="shared" ca="1" si="105"/>
        <v>6</v>
      </c>
      <c r="Q205" s="304">
        <f t="shared" ca="1" si="106"/>
        <v>585.26999999999987</v>
      </c>
      <c r="R205" s="306">
        <f t="shared" ca="1" si="107"/>
        <v>0.29371974426366482</v>
      </c>
      <c r="S205" s="307">
        <f t="shared" ca="1" si="108"/>
        <v>8.3604794380504952</v>
      </c>
      <c r="T205" s="304">
        <f t="shared" ca="1" si="88"/>
        <v>82.016303287275363</v>
      </c>
      <c r="U205" s="311">
        <f t="shared" ca="1" si="89"/>
        <v>0</v>
      </c>
      <c r="V205" s="306">
        <f t="shared" ca="1" si="90"/>
        <v>1.2070409139093161</v>
      </c>
      <c r="W205" s="304">
        <f t="shared" ca="1" si="91"/>
        <v>88.925910985137477</v>
      </c>
      <c r="Y205" s="314" t="str">
        <f t="shared" ca="1" si="109"/>
        <v/>
      </c>
      <c r="Z205" s="315" t="str">
        <f t="shared" ca="1" si="110"/>
        <v/>
      </c>
      <c r="AA205" s="316" t="str">
        <f t="shared" ca="1" si="111"/>
        <v/>
      </c>
      <c r="AC205" s="310" t="e">
        <f t="shared" ca="1" si="112"/>
        <v>#N/A</v>
      </c>
      <c r="AD205" s="323" t="e">
        <f t="shared" ca="1" si="113"/>
        <v>#N/A</v>
      </c>
      <c r="AE205" s="324">
        <f t="shared" ca="1" si="92"/>
        <v>147.68736815217451</v>
      </c>
      <c r="AG205" s="306">
        <f t="shared" ca="1" si="114"/>
        <v>49.864298607731293</v>
      </c>
      <c r="AH205" s="304">
        <f t="shared" ca="1" si="115"/>
        <v>59.442360202124753</v>
      </c>
    </row>
    <row r="206" spans="1:34" x14ac:dyDescent="0.2">
      <c r="A206" s="347">
        <f t="shared" ca="1" si="93"/>
        <v>0.01</v>
      </c>
      <c r="B206" s="304">
        <f t="shared" ca="1" si="94"/>
        <v>2.0200000000000009</v>
      </c>
      <c r="D206" s="306">
        <f t="shared" ca="1" si="95"/>
        <v>12.808760557393285</v>
      </c>
      <c r="E206" s="307">
        <f t="shared" ca="1" si="96"/>
        <v>48.002071050397852</v>
      </c>
      <c r="F206" s="304">
        <f t="shared" ca="1" si="97"/>
        <v>49.681618050784913</v>
      </c>
      <c r="G206" s="306">
        <f t="shared" ca="1" si="98"/>
        <v>30.306135169422358</v>
      </c>
      <c r="H206" s="307">
        <f t="shared" ca="1" si="99"/>
        <v>136.68800290410246</v>
      </c>
      <c r="I206" s="304">
        <f t="shared" ca="1" si="100"/>
        <v>140.0073996859424</v>
      </c>
      <c r="J206" s="306">
        <f t="shared" ca="1" si="101"/>
        <v>30.952722472979538</v>
      </c>
      <c r="K206" s="307">
        <f t="shared" ca="1" si="102"/>
        <v>149.05184807766301</v>
      </c>
      <c r="L206" s="304">
        <f t="shared" ca="1" si="87"/>
        <v>152.23181153706352</v>
      </c>
      <c r="M206" s="306">
        <f t="shared" ca="1" si="103"/>
        <v>1.3526083130322257</v>
      </c>
      <c r="N206" s="304">
        <f t="shared" ca="1" si="104"/>
        <v>77.498747671056634</v>
      </c>
      <c r="P206" s="310">
        <f t="shared" ca="1" si="105"/>
        <v>6</v>
      </c>
      <c r="Q206" s="304">
        <f t="shared" ca="1" si="106"/>
        <v>583.80999999999983</v>
      </c>
      <c r="R206" s="306">
        <f t="shared" ca="1" si="107"/>
        <v>0.29298703828757694</v>
      </c>
      <c r="S206" s="307">
        <f t="shared" ca="1" si="108"/>
        <v>8.3575495676676201</v>
      </c>
      <c r="T206" s="304">
        <f t="shared" ca="1" si="88"/>
        <v>81.987561258819355</v>
      </c>
      <c r="U206" s="311">
        <f t="shared" ca="1" si="89"/>
        <v>0</v>
      </c>
      <c r="V206" s="306">
        <f t="shared" ca="1" si="90"/>
        <v>1.2068762177722465</v>
      </c>
      <c r="W206" s="304">
        <f t="shared" ca="1" si="91"/>
        <v>89.547593115767626</v>
      </c>
      <c r="Y206" s="314" t="str">
        <f t="shared" ca="1" si="109"/>
        <v/>
      </c>
      <c r="Z206" s="315" t="str">
        <f t="shared" ca="1" si="110"/>
        <v/>
      </c>
      <c r="AA206" s="316" t="str">
        <f t="shared" ca="1" si="111"/>
        <v/>
      </c>
      <c r="AC206" s="310" t="e">
        <f t="shared" ca="1" si="112"/>
        <v>#N/A</v>
      </c>
      <c r="AD206" s="323" t="e">
        <f t="shared" ca="1" si="113"/>
        <v>#N/A</v>
      </c>
      <c r="AE206" s="324">
        <f t="shared" ca="1" si="92"/>
        <v>149.05184807766301</v>
      </c>
      <c r="AG206" s="306">
        <f t="shared" ca="1" si="114"/>
        <v>49.636278662617542</v>
      </c>
      <c r="AH206" s="304">
        <f t="shared" ca="1" si="115"/>
        <v>59.214017818020785</v>
      </c>
    </row>
    <row r="207" spans="1:34" x14ac:dyDescent="0.2">
      <c r="A207" s="347">
        <f t="shared" ca="1" si="93"/>
        <v>0.01</v>
      </c>
      <c r="B207" s="304">
        <f t="shared" ca="1" si="94"/>
        <v>2.0300000000000007</v>
      </c>
      <c r="D207" s="306">
        <f t="shared" ca="1" si="95"/>
        <v>12.768071913489132</v>
      </c>
      <c r="E207" s="307">
        <f t="shared" ca="1" si="96"/>
        <v>47.777093868427997</v>
      </c>
      <c r="F207" s="304">
        <f t="shared" ca="1" si="97"/>
        <v>49.453759805505285</v>
      </c>
      <c r="G207" s="306">
        <f t="shared" ca="1" si="98"/>
        <v>30.433815888557248</v>
      </c>
      <c r="H207" s="307">
        <f t="shared" ca="1" si="99"/>
        <v>137.16577384278673</v>
      </c>
      <c r="I207" s="304">
        <f t="shared" ca="1" si="100"/>
        <v>140.50148278017966</v>
      </c>
      <c r="J207" s="306">
        <f t="shared" ca="1" si="101"/>
        <v>31.256422228269436</v>
      </c>
      <c r="K207" s="307">
        <f t="shared" ca="1" si="102"/>
        <v>150.42111696139744</v>
      </c>
      <c r="L207" s="304">
        <f t="shared" ca="1" si="87"/>
        <v>153.63422912367631</v>
      </c>
      <c r="M207" s="306">
        <f t="shared" ca="1" si="103"/>
        <v>1.352457177121384</v>
      </c>
      <c r="N207" s="304">
        <f t="shared" ca="1" si="104"/>
        <v>77.49008822123254</v>
      </c>
      <c r="P207" s="310">
        <f t="shared" ca="1" si="105"/>
        <v>6</v>
      </c>
      <c r="Q207" s="304">
        <f t="shared" ca="1" si="106"/>
        <v>582.34999999999991</v>
      </c>
      <c r="R207" s="306">
        <f t="shared" ca="1" si="107"/>
        <v>0.29225433231148912</v>
      </c>
      <c r="S207" s="307">
        <f t="shared" ca="1" si="108"/>
        <v>8.3546270243445058</v>
      </c>
      <c r="T207" s="304">
        <f t="shared" ca="1" si="88"/>
        <v>81.9588911088196</v>
      </c>
      <c r="U207" s="311">
        <f t="shared" ca="1" si="89"/>
        <v>0</v>
      </c>
      <c r="V207" s="306">
        <f t="shared" ca="1" si="90"/>
        <v>1.2067109660182129</v>
      </c>
      <c r="W207" s="304">
        <f t="shared" ca="1" si="91"/>
        <v>90.168383349982264</v>
      </c>
      <c r="Y207" s="314" t="str">
        <f t="shared" ca="1" si="109"/>
        <v/>
      </c>
      <c r="Z207" s="315" t="str">
        <f t="shared" ca="1" si="110"/>
        <v/>
      </c>
      <c r="AA207" s="316" t="str">
        <f t="shared" ca="1" si="111"/>
        <v/>
      </c>
      <c r="AC207" s="310" t="e">
        <f t="shared" ca="1" si="112"/>
        <v>#N/A</v>
      </c>
      <c r="AD207" s="323" t="e">
        <f t="shared" ca="1" si="113"/>
        <v>#N/A</v>
      </c>
      <c r="AE207" s="324">
        <f t="shared" ca="1" si="92"/>
        <v>150.42111696139744</v>
      </c>
      <c r="AG207" s="306">
        <f t="shared" ca="1" si="114"/>
        <v>49.408148956536401</v>
      </c>
      <c r="AH207" s="304">
        <f t="shared" ca="1" si="115"/>
        <v>58.985566375166457</v>
      </c>
    </row>
    <row r="208" spans="1:34" x14ac:dyDescent="0.2">
      <c r="A208" s="347">
        <f t="shared" ca="1" si="93"/>
        <v>0.01</v>
      </c>
      <c r="B208" s="304">
        <f t="shared" ca="1" si="94"/>
        <v>2.0400000000000005</v>
      </c>
      <c r="D208" s="306">
        <f t="shared" ca="1" si="95"/>
        <v>12.727268054091022</v>
      </c>
      <c r="E208" s="307">
        <f t="shared" ca="1" si="96"/>
        <v>47.55203366467606</v>
      </c>
      <c r="F208" s="304">
        <f t="shared" ca="1" si="97"/>
        <v>49.225798701160464</v>
      </c>
      <c r="G208" s="306">
        <f t="shared" ca="1" si="98"/>
        <v>30.561088569098157</v>
      </c>
      <c r="H208" s="307">
        <f t="shared" ca="1" si="99"/>
        <v>137.64129417943349</v>
      </c>
      <c r="I208" s="304">
        <f t="shared" ca="1" si="100"/>
        <v>140.9932835205905</v>
      </c>
      <c r="J208" s="306">
        <f t="shared" ca="1" si="101"/>
        <v>31.561396750557712</v>
      </c>
      <c r="K208" s="307">
        <f t="shared" ca="1" si="102"/>
        <v>151.79515230150855</v>
      </c>
      <c r="L208" s="304">
        <f t="shared" ca="1" si="87"/>
        <v>155.04157515674396</v>
      </c>
      <c r="M208" s="306">
        <f t="shared" ca="1" si="103"/>
        <v>1.3523064657277766</v>
      </c>
      <c r="N208" s="304">
        <f t="shared" ca="1" si="104"/>
        <v>77.481453094454309</v>
      </c>
      <c r="P208" s="310">
        <f t="shared" ca="1" si="105"/>
        <v>6</v>
      </c>
      <c r="Q208" s="304">
        <f t="shared" ca="1" si="106"/>
        <v>580.88999999999987</v>
      </c>
      <c r="R208" s="306">
        <f t="shared" ca="1" si="107"/>
        <v>0.29152162633540124</v>
      </c>
      <c r="S208" s="307">
        <f t="shared" ca="1" si="108"/>
        <v>8.3517118080811521</v>
      </c>
      <c r="T208" s="304">
        <f t="shared" ca="1" si="88"/>
        <v>81.930292837276113</v>
      </c>
      <c r="U208" s="311">
        <f t="shared" ca="1" si="89"/>
        <v>0</v>
      </c>
      <c r="V208" s="306">
        <f t="shared" ca="1" si="90"/>
        <v>1.2065451615933971</v>
      </c>
      <c r="W208" s="304">
        <f t="shared" ca="1" si="91"/>
        <v>90.788249070489542</v>
      </c>
      <c r="Y208" s="314" t="str">
        <f t="shared" ca="1" si="109"/>
        <v/>
      </c>
      <c r="Z208" s="315" t="str">
        <f t="shared" ca="1" si="110"/>
        <v/>
      </c>
      <c r="AA208" s="316" t="str">
        <f t="shared" ca="1" si="111"/>
        <v/>
      </c>
      <c r="AC208" s="310" t="e">
        <f t="shared" ca="1" si="112"/>
        <v>#N/A</v>
      </c>
      <c r="AD208" s="323" t="e">
        <f t="shared" ca="1" si="113"/>
        <v>#N/A</v>
      </c>
      <c r="AE208" s="324">
        <f t="shared" ca="1" si="92"/>
        <v>151.79515230150855</v>
      </c>
      <c r="AG208" s="306">
        <f t="shared" ca="1" si="114"/>
        <v>49.179913915547829</v>
      </c>
      <c r="AH208" s="304">
        <f t="shared" ca="1" si="115"/>
        <v>58.757010290416545</v>
      </c>
    </row>
    <row r="209" spans="1:34" x14ac:dyDescent="0.2">
      <c r="A209" s="347">
        <f t="shared" ca="1" si="93"/>
        <v>0.01</v>
      </c>
      <c r="B209" s="304">
        <f t="shared" ca="1" si="94"/>
        <v>2.0500000000000003</v>
      </c>
      <c r="D209" s="306">
        <f t="shared" ca="1" si="95"/>
        <v>12.686350474257617</v>
      </c>
      <c r="E209" s="307">
        <f t="shared" ca="1" si="96"/>
        <v>47.326894641126223</v>
      </c>
      <c r="F209" s="304">
        <f t="shared" ca="1" si="97"/>
        <v>48.997739179761737</v>
      </c>
      <c r="G209" s="306">
        <f t="shared" ca="1" si="98"/>
        <v>30.687952073840734</v>
      </c>
      <c r="H209" s="307">
        <f t="shared" ca="1" si="99"/>
        <v>138.11456312584474</v>
      </c>
      <c r="I209" s="304">
        <f t="shared" ca="1" si="100"/>
        <v>141.48280089795119</v>
      </c>
      <c r="J209" s="306">
        <f t="shared" ca="1" si="101"/>
        <v>31.867641953772406</v>
      </c>
      <c r="K209" s="307">
        <f t="shared" ca="1" si="102"/>
        <v>153.17393158803495</v>
      </c>
      <c r="L209" s="304">
        <f t="shared" ca="1" si="87"/>
        <v>156.4538268046833</v>
      </c>
      <c r="M209" s="306">
        <f t="shared" ca="1" si="103"/>
        <v>1.3521561737654508</v>
      </c>
      <c r="N209" s="304">
        <f t="shared" ca="1" si="104"/>
        <v>77.472841999318305</v>
      </c>
      <c r="P209" s="310">
        <f t="shared" ca="1" si="105"/>
        <v>6</v>
      </c>
      <c r="Q209" s="304">
        <f t="shared" ca="1" si="106"/>
        <v>579.42999999999995</v>
      </c>
      <c r="R209" s="306">
        <f t="shared" ca="1" si="107"/>
        <v>0.29078892035931336</v>
      </c>
      <c r="S209" s="307">
        <f t="shared" ca="1" si="108"/>
        <v>8.3488039188775591</v>
      </c>
      <c r="T209" s="304">
        <f t="shared" ca="1" si="88"/>
        <v>81.901766444188866</v>
      </c>
      <c r="U209" s="311">
        <f t="shared" ca="1" si="89"/>
        <v>0</v>
      </c>
      <c r="V209" s="306">
        <f t="shared" ca="1" si="90"/>
        <v>1.2063788074441977</v>
      </c>
      <c r="W209" s="304">
        <f t="shared" ca="1" si="91"/>
        <v>91.407157866547905</v>
      </c>
      <c r="Y209" s="314" t="str">
        <f t="shared" ca="1" si="109"/>
        <v/>
      </c>
      <c r="Z209" s="315" t="str">
        <f t="shared" ca="1" si="110"/>
        <v/>
      </c>
      <c r="AA209" s="316" t="str">
        <f t="shared" ca="1" si="111"/>
        <v/>
      </c>
      <c r="AC209" s="310" t="e">
        <f t="shared" ca="1" si="112"/>
        <v>#N/A</v>
      </c>
      <c r="AD209" s="323" t="e">
        <f t="shared" ca="1" si="113"/>
        <v>#N/A</v>
      </c>
      <c r="AE209" s="324">
        <f t="shared" ca="1" si="92"/>
        <v>153.17393158803495</v>
      </c>
      <c r="AG209" s="306">
        <f t="shared" ca="1" si="114"/>
        <v>48.951577947702589</v>
      </c>
      <c r="AH209" s="304">
        <f t="shared" ca="1" si="115"/>
        <v>58.528353962732069</v>
      </c>
    </row>
    <row r="210" spans="1:34" x14ac:dyDescent="0.2">
      <c r="A210" s="347">
        <f t="shared" ca="1" si="93"/>
        <v>0.01</v>
      </c>
      <c r="B210" s="304">
        <f t="shared" ca="1" si="94"/>
        <v>2.06</v>
      </c>
      <c r="D210" s="306">
        <f t="shared" ca="1" si="95"/>
        <v>12.645320659321788</v>
      </c>
      <c r="E210" s="307">
        <f t="shared" ca="1" si="96"/>
        <v>47.101680983014049</v>
      </c>
      <c r="F210" s="304">
        <f t="shared" ca="1" si="97"/>
        <v>48.76958566568613</v>
      </c>
      <c r="G210" s="306">
        <f t="shared" ca="1" si="98"/>
        <v>30.814405280433952</v>
      </c>
      <c r="H210" s="307">
        <f t="shared" ca="1" si="99"/>
        <v>138.58557993567487</v>
      </c>
      <c r="I210" s="304">
        <f t="shared" ca="1" si="100"/>
        <v>141.97003394693601</v>
      </c>
      <c r="J210" s="306">
        <f t="shared" ca="1" si="101"/>
        <v>32.175153740543777</v>
      </c>
      <c r="K210" s="307">
        <f t="shared" ca="1" si="102"/>
        <v>154.55743230334255</v>
      </c>
      <c r="L210" s="304">
        <f t="shared" ca="1" si="87"/>
        <v>157.8709612260277</v>
      </c>
      <c r="M210" s="306">
        <f t="shared" ca="1" si="103"/>
        <v>1.3520062962168247</v>
      </c>
      <c r="N210" s="304">
        <f t="shared" ca="1" si="104"/>
        <v>77.464254648338255</v>
      </c>
      <c r="P210" s="310">
        <f t="shared" ca="1" si="105"/>
        <v>6</v>
      </c>
      <c r="Q210" s="304">
        <f t="shared" ca="1" si="106"/>
        <v>577.97</v>
      </c>
      <c r="R210" s="306">
        <f t="shared" ca="1" si="107"/>
        <v>0.29005621438322554</v>
      </c>
      <c r="S210" s="307">
        <f t="shared" ca="1" si="108"/>
        <v>8.3459033567337269</v>
      </c>
      <c r="T210" s="304">
        <f t="shared" ca="1" si="88"/>
        <v>81.873311929557858</v>
      </c>
      <c r="U210" s="311">
        <f t="shared" ca="1" si="89"/>
        <v>0</v>
      </c>
      <c r="V210" s="306">
        <f t="shared" ca="1" si="90"/>
        <v>1.2062119065171697</v>
      </c>
      <c r="W210" s="304">
        <f t="shared" ca="1" si="91"/>
        <v>92.025077534930944</v>
      </c>
      <c r="Y210" s="314" t="str">
        <f t="shared" ca="1" si="109"/>
        <v/>
      </c>
      <c r="Z210" s="315" t="str">
        <f t="shared" ca="1" si="110"/>
        <v/>
      </c>
      <c r="AA210" s="316" t="str">
        <f t="shared" ca="1" si="111"/>
        <v/>
      </c>
      <c r="AC210" s="310" t="e">
        <f t="shared" ca="1" si="112"/>
        <v>#N/A</v>
      </c>
      <c r="AD210" s="323" t="e">
        <f t="shared" ca="1" si="113"/>
        <v>#N/A</v>
      </c>
      <c r="AE210" s="324">
        <f t="shared" ca="1" si="92"/>
        <v>154.55743230334255</v>
      </c>
      <c r="AG210" s="306">
        <f t="shared" ca="1" si="114"/>
        <v>48.72314544285598</v>
      </c>
      <c r="AH210" s="304">
        <f t="shared" ca="1" si="115"/>
        <v>58.299601772991842</v>
      </c>
    </row>
    <row r="211" spans="1:34" x14ac:dyDescent="0.2">
      <c r="A211" s="347">
        <f t="shared" ca="1" si="93"/>
        <v>0.01</v>
      </c>
      <c r="B211" s="304">
        <f t="shared" ca="1" si="94"/>
        <v>2.0699999999999998</v>
      </c>
      <c r="D211" s="306">
        <f t="shared" ca="1" si="95"/>
        <v>12.604180084969826</v>
      </c>
      <c r="E211" s="307">
        <f t="shared" ca="1" si="96"/>
        <v>46.876396858626222</v>
      </c>
      <c r="F211" s="304">
        <f t="shared" ca="1" si="97"/>
        <v>48.541342565505673</v>
      </c>
      <c r="G211" s="306">
        <f t="shared" ca="1" si="98"/>
        <v>30.940447081283651</v>
      </c>
      <c r="H211" s="307">
        <f t="shared" ca="1" si="99"/>
        <v>139.05434390426115</v>
      </c>
      <c r="I211" s="304">
        <f t="shared" ca="1" si="100"/>
        <v>142.45498174593348</v>
      </c>
      <c r="J211" s="306">
        <f t="shared" ca="1" si="101"/>
        <v>32.483928002352364</v>
      </c>
      <c r="K211" s="307">
        <f t="shared" ca="1" si="102"/>
        <v>155.94563192254222</v>
      </c>
      <c r="L211" s="304">
        <f t="shared" ca="1" si="87"/>
        <v>159.29295556986514</v>
      </c>
      <c r="M211" s="306">
        <f t="shared" ca="1" si="103"/>
        <v>1.3518568281313712</v>
      </c>
      <c r="N211" s="304">
        <f t="shared" ca="1" si="104"/>
        <v>77.455690757869874</v>
      </c>
      <c r="P211" s="310">
        <f t="shared" ca="1" si="105"/>
        <v>6</v>
      </c>
      <c r="Q211" s="304">
        <f t="shared" ca="1" si="106"/>
        <v>576.51</v>
      </c>
      <c r="R211" s="306">
        <f t="shared" ca="1" si="107"/>
        <v>0.28932350840713766</v>
      </c>
      <c r="S211" s="307">
        <f t="shared" ca="1" si="108"/>
        <v>8.3430101216496553</v>
      </c>
      <c r="T211" s="304">
        <f t="shared" ca="1" si="88"/>
        <v>81.844929293383117</v>
      </c>
      <c r="U211" s="311">
        <f t="shared" ca="1" si="89"/>
        <v>0</v>
      </c>
      <c r="V211" s="306">
        <f t="shared" ca="1" si="90"/>
        <v>1.2060444617589603</v>
      </c>
      <c r="W211" s="304">
        <f t="shared" ca="1" si="91"/>
        <v>92.641976080867181</v>
      </c>
      <c r="Y211" s="314" t="str">
        <f t="shared" ca="1" si="109"/>
        <v/>
      </c>
      <c r="Z211" s="315" t="str">
        <f t="shared" ca="1" si="110"/>
        <v/>
      </c>
      <c r="AA211" s="316" t="str">
        <f t="shared" ca="1" si="111"/>
        <v/>
      </c>
      <c r="AC211" s="310" t="e">
        <f t="shared" ca="1" si="112"/>
        <v>#N/A</v>
      </c>
      <c r="AD211" s="323" t="e">
        <f t="shared" ca="1" si="113"/>
        <v>#N/A</v>
      </c>
      <c r="AE211" s="324">
        <f t="shared" ca="1" si="92"/>
        <v>155.94563192254222</v>
      </c>
      <c r="AG211" s="306">
        <f t="shared" ca="1" si="114"/>
        <v>48.494620772484389</v>
      </c>
      <c r="AH211" s="304">
        <f t="shared" ca="1" si="115"/>
        <v>58.070758083806851</v>
      </c>
    </row>
    <row r="212" spans="1:34" x14ac:dyDescent="0.2">
      <c r="A212" s="347">
        <f t="shared" ca="1" si="93"/>
        <v>0.01</v>
      </c>
      <c r="B212" s="304">
        <f t="shared" ca="1" si="94"/>
        <v>2.0799999999999996</v>
      </c>
      <c r="D212" s="306">
        <f t="shared" ca="1" si="95"/>
        <v>12.562930217318018</v>
      </c>
      <c r="E212" s="307">
        <f t="shared" ca="1" si="96"/>
        <v>46.651046419103551</v>
      </c>
      <c r="F212" s="304">
        <f t="shared" ca="1" si="97"/>
        <v>48.313014267819767</v>
      </c>
      <c r="G212" s="306">
        <f t="shared" ca="1" si="98"/>
        <v>31.066076383456831</v>
      </c>
      <c r="H212" s="307">
        <f t="shared" ca="1" si="99"/>
        <v>139.52085436845218</v>
      </c>
      <c r="I212" s="304">
        <f t="shared" ca="1" si="100"/>
        <v>142.93764341686068</v>
      </c>
      <c r="J212" s="306">
        <f t="shared" ca="1" si="101"/>
        <v>32.793960619676064</v>
      </c>
      <c r="K212" s="307">
        <f t="shared" ca="1" si="102"/>
        <v>157.33850791390577</v>
      </c>
      <c r="L212" s="304">
        <f t="shared" ca="1" si="87"/>
        <v>160.71978697627449</v>
      </c>
      <c r="M212" s="306">
        <f t="shared" ca="1" si="103"/>
        <v>1.3517077646243314</v>
      </c>
      <c r="N212" s="304">
        <f t="shared" ca="1" si="104"/>
        <v>77.447150048037074</v>
      </c>
      <c r="P212" s="310">
        <f t="shared" ca="1" si="105"/>
        <v>6</v>
      </c>
      <c r="Q212" s="304">
        <f t="shared" ca="1" si="106"/>
        <v>575.05000000000007</v>
      </c>
      <c r="R212" s="306">
        <f t="shared" ca="1" si="107"/>
        <v>0.28859080243104984</v>
      </c>
      <c r="S212" s="307">
        <f t="shared" ca="1" si="108"/>
        <v>8.3401242136253444</v>
      </c>
      <c r="T212" s="304">
        <f t="shared" ca="1" si="88"/>
        <v>81.816618535664631</v>
      </c>
      <c r="U212" s="311">
        <f t="shared" ca="1" si="89"/>
        <v>0</v>
      </c>
      <c r="V212" s="306">
        <f t="shared" ca="1" si="90"/>
        <v>1.2058764761162433</v>
      </c>
      <c r="W212" s="304">
        <f t="shared" ca="1" si="91"/>
        <v>93.2578217189551</v>
      </c>
      <c r="Y212" s="314" t="str">
        <f t="shared" ca="1" si="109"/>
        <v/>
      </c>
      <c r="Z212" s="315" t="str">
        <f t="shared" ca="1" si="110"/>
        <v/>
      </c>
      <c r="AA212" s="316" t="str">
        <f t="shared" ca="1" si="111"/>
        <v/>
      </c>
      <c r="AC212" s="310" t="e">
        <f t="shared" ca="1" si="112"/>
        <v>#N/A</v>
      </c>
      <c r="AD212" s="323" t="e">
        <f t="shared" ca="1" si="113"/>
        <v>#N/A</v>
      </c>
      <c r="AE212" s="324">
        <f t="shared" ca="1" si="92"/>
        <v>157.33850791390577</v>
      </c>
      <c r="AG212" s="306">
        <f t="shared" ca="1" si="114"/>
        <v>48.266008289504683</v>
      </c>
      <c r="AH212" s="304">
        <f t="shared" ca="1" si="115"/>
        <v>57.841827239337526</v>
      </c>
    </row>
    <row r="213" spans="1:34" x14ac:dyDescent="0.2">
      <c r="A213" s="347">
        <f t="shared" ca="1" si="93"/>
        <v>0.01</v>
      </c>
      <c r="B213" s="304">
        <f t="shared" ca="1" si="94"/>
        <v>2.0899999999999994</v>
      </c>
      <c r="D213" s="306">
        <f t="shared" ca="1" si="95"/>
        <v>12.521572512986873</v>
      </c>
      <c r="E213" s="307">
        <f t="shared" ca="1" si="96"/>
        <v>46.425633798247205</v>
      </c>
      <c r="F213" s="304">
        <f t="shared" ca="1" si="97"/>
        <v>48.084605143090663</v>
      </c>
      <c r="G213" s="306">
        <f t="shared" ca="1" si="98"/>
        <v>31.191292108586701</v>
      </c>
      <c r="H213" s="307">
        <f t="shared" ca="1" si="99"/>
        <v>139.98511070643465</v>
      </c>
      <c r="I213" s="304">
        <f t="shared" ca="1" si="100"/>
        <v>143.41801812497602</v>
      </c>
      <c r="J213" s="306">
        <f t="shared" ca="1" si="101"/>
        <v>33.105247462136283</v>
      </c>
      <c r="K213" s="307">
        <f t="shared" ca="1" si="102"/>
        <v>158.73603773928022</v>
      </c>
      <c r="L213" s="304">
        <f t="shared" ca="1" si="87"/>
        <v>162.15143257675979</v>
      </c>
      <c r="M213" s="306">
        <f t="shared" ca="1" si="103"/>
        <v>1.3515591008754604</v>
      </c>
      <c r="N213" s="304">
        <f t="shared" ca="1" si="104"/>
        <v>77.438632242660162</v>
      </c>
      <c r="P213" s="310">
        <f t="shared" ca="1" si="105"/>
        <v>6</v>
      </c>
      <c r="Q213" s="304">
        <f t="shared" ca="1" si="106"/>
        <v>573.59</v>
      </c>
      <c r="R213" s="306">
        <f t="shared" ca="1" si="107"/>
        <v>0.28785809645496191</v>
      </c>
      <c r="S213" s="307">
        <f t="shared" ca="1" si="108"/>
        <v>8.3372456326607942</v>
      </c>
      <c r="T213" s="304">
        <f t="shared" ca="1" si="88"/>
        <v>81.788379656402398</v>
      </c>
      <c r="U213" s="311">
        <f t="shared" ca="1" si="89"/>
        <v>0</v>
      </c>
      <c r="V213" s="306">
        <f t="shared" ca="1" si="90"/>
        <v>1.2057079525356567</v>
      </c>
      <c r="W213" s="304">
        <f t="shared" ca="1" si="91"/>
        <v>93.872582874053947</v>
      </c>
      <c r="Y213" s="314" t="str">
        <f t="shared" ca="1" si="109"/>
        <v/>
      </c>
      <c r="Z213" s="315" t="str">
        <f t="shared" ca="1" si="110"/>
        <v/>
      </c>
      <c r="AA213" s="316" t="str">
        <f t="shared" ca="1" si="111"/>
        <v/>
      </c>
      <c r="AC213" s="310" t="e">
        <f t="shared" ca="1" si="112"/>
        <v>#N/A</v>
      </c>
      <c r="AD213" s="323" t="e">
        <f t="shared" ca="1" si="113"/>
        <v>#N/A</v>
      </c>
      <c r="AE213" s="324">
        <f t="shared" ca="1" si="92"/>
        <v>158.73603773928022</v>
      </c>
      <c r="AG213" s="306">
        <f t="shared" ca="1" si="114"/>
        <v>48.03731232809622</v>
      </c>
      <c r="AH213" s="304">
        <f t="shared" ca="1" si="115"/>
        <v>57.612813565113726</v>
      </c>
    </row>
    <row r="214" spans="1:34" x14ac:dyDescent="0.2">
      <c r="A214" s="347">
        <f t="shared" ca="1" si="93"/>
        <v>0.01</v>
      </c>
      <c r="B214" s="304">
        <f t="shared" ca="1" si="94"/>
        <v>2.0999999999999992</v>
      </c>
      <c r="D214" s="306">
        <f t="shared" ca="1" si="95"/>
        <v>12.480108419172842</v>
      </c>
      <c r="E214" s="307">
        <f t="shared" ca="1" si="96"/>
        <v>46.200163112328212</v>
      </c>
      <c r="F214" s="304">
        <f t="shared" ca="1" si="97"/>
        <v>47.856119543482016</v>
      </c>
      <c r="G214" s="306">
        <f t="shared" ca="1" si="98"/>
        <v>31.316093192778428</v>
      </c>
      <c r="H214" s="307">
        <f t="shared" ca="1" si="99"/>
        <v>140.44711233755794</v>
      </c>
      <c r="I214" s="304">
        <f t="shared" ca="1" si="100"/>
        <v>143.89610507869003</v>
      </c>
      <c r="J214" s="306">
        <f t="shared" ca="1" si="101"/>
        <v>33.417784388643106</v>
      </c>
      <c r="K214" s="307">
        <f t="shared" ca="1" si="102"/>
        <v>160.13819885450019</v>
      </c>
      <c r="L214" s="304">
        <f t="shared" ca="1" si="87"/>
        <v>163.58786949468254</v>
      </c>
      <c r="M214" s="306">
        <f t="shared" ca="1" si="103"/>
        <v>1.3514108321278002</v>
      </c>
      <c r="N214" s="304">
        <f t="shared" ca="1" si="104"/>
        <v>77.430137069185548</v>
      </c>
      <c r="P214" s="310">
        <f t="shared" ca="1" si="105"/>
        <v>6</v>
      </c>
      <c r="Q214" s="304">
        <f t="shared" ca="1" si="106"/>
        <v>572.13000000000011</v>
      </c>
      <c r="R214" s="306">
        <f t="shared" ca="1" si="107"/>
        <v>0.28712539047887409</v>
      </c>
      <c r="S214" s="307">
        <f t="shared" ca="1" si="108"/>
        <v>8.3343743787560047</v>
      </c>
      <c r="T214" s="304">
        <f t="shared" ca="1" si="88"/>
        <v>81.760212655596405</v>
      </c>
      <c r="U214" s="311">
        <f t="shared" ca="1" si="89"/>
        <v>0</v>
      </c>
      <c r="V214" s="306">
        <f t="shared" ca="1" si="90"/>
        <v>1.2055388939637419</v>
      </c>
      <c r="W214" s="304">
        <f t="shared" ca="1" si="91"/>
        <v>94.486228182150199</v>
      </c>
      <c r="Y214" s="314" t="str">
        <f t="shared" ca="1" si="109"/>
        <v/>
      </c>
      <c r="Z214" s="315" t="str">
        <f t="shared" ca="1" si="110"/>
        <v/>
      </c>
      <c r="AA214" s="316" t="str">
        <f t="shared" ca="1" si="111"/>
        <v/>
      </c>
      <c r="AC214" s="310" t="e">
        <f t="shared" ca="1" si="112"/>
        <v>#N/A</v>
      </c>
      <c r="AD214" s="323" t="e">
        <f t="shared" ca="1" si="113"/>
        <v>#N/A</v>
      </c>
      <c r="AE214" s="324">
        <f t="shared" ca="1" si="92"/>
        <v>160.13819885450019</v>
      </c>
      <c r="AG214" s="306">
        <f t="shared" ca="1" si="114"/>
        <v>47.808537203525823</v>
      </c>
      <c r="AH214" s="304">
        <f t="shared" ca="1" si="115"/>
        <v>57.383721367857639</v>
      </c>
    </row>
    <row r="215" spans="1:34" x14ac:dyDescent="0.2">
      <c r="A215" s="347">
        <f t="shared" ca="1" si="93"/>
        <v>0.01</v>
      </c>
      <c r="B215" s="304">
        <f t="shared" ca="1" si="94"/>
        <v>2.109999999999999</v>
      </c>
      <c r="D215" s="306">
        <f t="shared" ca="1" si="95"/>
        <v>12.438539373717807</v>
      </c>
      <c r="E215" s="307">
        <f t="shared" ca="1" si="96"/>
        <v>45.974638459900106</v>
      </c>
      <c r="F215" s="304">
        <f t="shared" ca="1" si="97"/>
        <v>47.627561802700484</v>
      </c>
      <c r="G215" s="306">
        <f t="shared" ca="1" si="98"/>
        <v>31.440478586515606</v>
      </c>
      <c r="H215" s="307">
        <f t="shared" ca="1" si="99"/>
        <v>140.90685872215695</v>
      </c>
      <c r="I215" s="304">
        <f t="shared" ca="1" si="100"/>
        <v>144.37190352937461</v>
      </c>
      <c r="J215" s="306">
        <f t="shared" ca="1" si="101"/>
        <v>33.731567247539573</v>
      </c>
      <c r="K215" s="307">
        <f t="shared" ca="1" si="102"/>
        <v>161.54496870979875</v>
      </c>
      <c r="L215" s="304">
        <f t="shared" ca="1" si="87"/>
        <v>165.02907484569238</v>
      </c>
      <c r="M215" s="306">
        <f t="shared" ca="1" si="103"/>
        <v>1.3512629536864829</v>
      </c>
      <c r="N215" s="304">
        <f t="shared" ca="1" si="104"/>
        <v>77.421664258617099</v>
      </c>
      <c r="P215" s="310">
        <f t="shared" ca="1" si="105"/>
        <v>6</v>
      </c>
      <c r="Q215" s="304">
        <f t="shared" ca="1" si="106"/>
        <v>570.67000000000019</v>
      </c>
      <c r="R215" s="306">
        <f t="shared" ca="1" si="107"/>
        <v>0.28639268450278627</v>
      </c>
      <c r="S215" s="307">
        <f t="shared" ca="1" si="108"/>
        <v>8.3315104519109777</v>
      </c>
      <c r="T215" s="304">
        <f t="shared" ca="1" si="88"/>
        <v>81.732117533246694</v>
      </c>
      <c r="U215" s="311">
        <f t="shared" ca="1" si="89"/>
        <v>0</v>
      </c>
      <c r="V215" s="306">
        <f t="shared" ca="1" si="90"/>
        <v>1.2053693033468791</v>
      </c>
      <c r="W215" s="304">
        <f t="shared" ca="1" si="91"/>
        <v>95.09872649119913</v>
      </c>
      <c r="Y215" s="314" t="str">
        <f t="shared" ca="1" si="109"/>
        <v/>
      </c>
      <c r="Z215" s="315" t="str">
        <f t="shared" ca="1" si="110"/>
        <v/>
      </c>
      <c r="AA215" s="316" t="str">
        <f t="shared" ca="1" si="111"/>
        <v/>
      </c>
      <c r="AC215" s="310" t="e">
        <f t="shared" ca="1" si="112"/>
        <v>#N/A</v>
      </c>
      <c r="AD215" s="323" t="e">
        <f t="shared" ca="1" si="113"/>
        <v>#N/A</v>
      </c>
      <c r="AE215" s="324">
        <f t="shared" ca="1" si="92"/>
        <v>161.54496870979875</v>
      </c>
      <c r="AG215" s="306">
        <f t="shared" ca="1" si="114"/>
        <v>47.579687211975234</v>
      </c>
      <c r="AH215" s="304">
        <f t="shared" ca="1" si="115"/>
        <v>57.154554935309349</v>
      </c>
    </row>
    <row r="216" spans="1:34" x14ac:dyDescent="0.2">
      <c r="A216" s="347">
        <f t="shared" ca="1" si="93"/>
        <v>0.01</v>
      </c>
      <c r="B216" s="304">
        <f t="shared" ca="1" si="94"/>
        <v>2.1199999999999988</v>
      </c>
      <c r="D216" s="306">
        <f t="shared" ca="1" si="95"/>
        <v>12.396866805176375</v>
      </c>
      <c r="E216" s="307">
        <f t="shared" ca="1" si="96"/>
        <v>45.749063921614884</v>
      </c>
      <c r="F216" s="304">
        <f t="shared" ca="1" si="97"/>
        <v>47.398936235840658</v>
      </c>
      <c r="G216" s="306">
        <f t="shared" ca="1" si="98"/>
        <v>31.564447254567369</v>
      </c>
      <c r="H216" s="307">
        <f t="shared" ca="1" si="99"/>
        <v>141.36434936137312</v>
      </c>
      <c r="I216" s="304">
        <f t="shared" ca="1" si="100"/>
        <v>144.84541277117034</v>
      </c>
      <c r="J216" s="306">
        <f t="shared" ca="1" si="101"/>
        <v>34.046591876744991</v>
      </c>
      <c r="K216" s="307">
        <f t="shared" ca="1" si="102"/>
        <v>162.9563247502164</v>
      </c>
      <c r="L216" s="304">
        <f t="shared" ca="1" si="87"/>
        <v>166.47502573815578</v>
      </c>
      <c r="M216" s="306">
        <f t="shared" ca="1" si="103"/>
        <v>1.3511154609175611</v>
      </c>
      <c r="N216" s="304">
        <f t="shared" ca="1" si="104"/>
        <v>77.413213545449182</v>
      </c>
      <c r="P216" s="310">
        <f t="shared" ca="1" si="105"/>
        <v>6</v>
      </c>
      <c r="Q216" s="304">
        <f t="shared" ca="1" si="106"/>
        <v>569.21000000000015</v>
      </c>
      <c r="R216" s="306">
        <f t="shared" ca="1" si="107"/>
        <v>0.28565997852669833</v>
      </c>
      <c r="S216" s="307">
        <f t="shared" ca="1" si="108"/>
        <v>8.3286538521257114</v>
      </c>
      <c r="T216" s="304">
        <f t="shared" ca="1" si="88"/>
        <v>81.704094289353236</v>
      </c>
      <c r="U216" s="311">
        <f t="shared" ca="1" si="89"/>
        <v>0</v>
      </c>
      <c r="V216" s="306">
        <f t="shared" ca="1" si="90"/>
        <v>1.2051991836312241</v>
      </c>
      <c r="W216" s="304">
        <f t="shared" ca="1" si="91"/>
        <v>95.710046861942374</v>
      </c>
      <c r="Y216" s="314" t="str">
        <f t="shared" ca="1" si="109"/>
        <v/>
      </c>
      <c r="Z216" s="315" t="str">
        <f t="shared" ca="1" si="110"/>
        <v/>
      </c>
      <c r="AA216" s="316" t="str">
        <f t="shared" ca="1" si="111"/>
        <v/>
      </c>
      <c r="AC216" s="310" t="e">
        <f t="shared" ca="1" si="112"/>
        <v>#N/A</v>
      </c>
      <c r="AD216" s="323" t="e">
        <f t="shared" ca="1" si="113"/>
        <v>#N/A</v>
      </c>
      <c r="AE216" s="324">
        <f t="shared" ca="1" si="92"/>
        <v>162.9563247502164</v>
      </c>
      <c r="AG216" s="306">
        <f t="shared" ca="1" si="114"/>
        <v>47.35076663037168</v>
      </c>
      <c r="AH216" s="304">
        <f t="shared" ca="1" si="115"/>
        <v>56.9253185360554</v>
      </c>
    </row>
    <row r="217" spans="1:34" x14ac:dyDescent="0.2">
      <c r="A217" s="347">
        <f t="shared" ca="1" si="93"/>
        <v>0.01</v>
      </c>
      <c r="B217" s="304">
        <f t="shared" ca="1" si="94"/>
        <v>2.1299999999999986</v>
      </c>
      <c r="D217" s="306">
        <f t="shared" ca="1" si="95"/>
        <v>12.355092132880936</v>
      </c>
      <c r="E217" s="307">
        <f t="shared" ca="1" si="96"/>
        <v>45.523443560042217</v>
      </c>
      <c r="F217" s="304">
        <f t="shared" ca="1" si="97"/>
        <v>47.170247139233069</v>
      </c>
      <c r="G217" s="306">
        <f t="shared" ca="1" si="98"/>
        <v>31.68799817589618</v>
      </c>
      <c r="H217" s="307">
        <f t="shared" ca="1" si="99"/>
        <v>141.81958379697355</v>
      </c>
      <c r="I217" s="304">
        <f t="shared" ca="1" si="100"/>
        <v>145.31663214079248</v>
      </c>
      <c r="J217" s="306">
        <f t="shared" ca="1" si="101"/>
        <v>34.362854103897305</v>
      </c>
      <c r="K217" s="307">
        <f t="shared" ca="1" si="102"/>
        <v>164.37224441600813</v>
      </c>
      <c r="L217" s="304">
        <f t="shared" ca="1" si="87"/>
        <v>167.92569927358244</v>
      </c>
      <c r="M217" s="306">
        <f t="shared" ca="1" si="103"/>
        <v>1.3509683492468649</v>
      </c>
      <c r="N217" s="304">
        <f t="shared" ca="1" si="104"/>
        <v>77.404784667601163</v>
      </c>
      <c r="P217" s="310">
        <f t="shared" ca="1" si="105"/>
        <v>6</v>
      </c>
      <c r="Q217" s="304">
        <f t="shared" ca="1" si="106"/>
        <v>567.75000000000023</v>
      </c>
      <c r="R217" s="306">
        <f t="shared" ca="1" si="107"/>
        <v>0.28492727255061051</v>
      </c>
      <c r="S217" s="307">
        <f t="shared" ca="1" si="108"/>
        <v>8.3258045794002058</v>
      </c>
      <c r="T217" s="304">
        <f t="shared" ca="1" si="88"/>
        <v>81.676142923916018</v>
      </c>
      <c r="U217" s="311">
        <f t="shared" ca="1" si="89"/>
        <v>0</v>
      </c>
      <c r="V217" s="306">
        <f t="shared" ca="1" si="90"/>
        <v>1.2050285377626502</v>
      </c>
      <c r="W217" s="304">
        <f t="shared" ca="1" si="91"/>
        <v>96.320158568701544</v>
      </c>
      <c r="Y217" s="314" t="str">
        <f t="shared" ca="1" si="109"/>
        <v/>
      </c>
      <c r="Z217" s="315" t="str">
        <f t="shared" ca="1" si="110"/>
        <v/>
      </c>
      <c r="AA217" s="316" t="str">
        <f t="shared" ca="1" si="111"/>
        <v/>
      </c>
      <c r="AC217" s="310" t="e">
        <f t="shared" ca="1" si="112"/>
        <v>#N/A</v>
      </c>
      <c r="AD217" s="323" t="e">
        <f t="shared" ca="1" si="113"/>
        <v>#N/A</v>
      </c>
      <c r="AE217" s="324">
        <f t="shared" ca="1" si="92"/>
        <v>164.37224441600813</v>
      </c>
      <c r="AG217" s="306">
        <f t="shared" ca="1" si="114"/>
        <v>47.121779716221042</v>
      </c>
      <c r="AH217" s="304">
        <f t="shared" ca="1" si="115"/>
        <v>56.696016419360134</v>
      </c>
    </row>
    <row r="218" spans="1:34" x14ac:dyDescent="0.2">
      <c r="A218" s="347">
        <f t="shared" ca="1" si="93"/>
        <v>0.01</v>
      </c>
      <c r="B218" s="304">
        <f t="shared" ca="1" si="94"/>
        <v>2.1399999999999983</v>
      </c>
      <c r="D218" s="306">
        <f t="shared" ca="1" si="95"/>
        <v>12.313216767004771</v>
      </c>
      <c r="E218" s="307">
        <f t="shared" ca="1" si="96"/>
        <v>45.297781419491535</v>
      </c>
      <c r="F218" s="304">
        <f t="shared" ca="1" si="97"/>
        <v>46.941498790295142</v>
      </c>
      <c r="G218" s="306">
        <f t="shared" ca="1" si="98"/>
        <v>31.811130343566226</v>
      </c>
      <c r="H218" s="307">
        <f t="shared" ca="1" si="99"/>
        <v>142.27256161116847</v>
      </c>
      <c r="I218" s="304">
        <f t="shared" ca="1" si="100"/>
        <v>145.78556101733494</v>
      </c>
      <c r="J218" s="306">
        <f t="shared" ca="1" si="101"/>
        <v>34.68034974649462</v>
      </c>
      <c r="K218" s="307">
        <f t="shared" ca="1" si="102"/>
        <v>165.79270514304883</v>
      </c>
      <c r="L218" s="304">
        <f t="shared" ca="1" si="87"/>
        <v>169.38107254705031</v>
      </c>
      <c r="M218" s="306">
        <f t="shared" ca="1" si="103"/>
        <v>1.3508216141588854</v>
      </c>
      <c r="N218" s="304">
        <f t="shared" ca="1" si="104"/>
        <v>77.396377366353462</v>
      </c>
      <c r="P218" s="310">
        <f t="shared" ca="1" si="105"/>
        <v>6</v>
      </c>
      <c r="Q218" s="304">
        <f t="shared" ca="1" si="106"/>
        <v>566.29000000000019</v>
      </c>
      <c r="R218" s="306">
        <f t="shared" ca="1" si="107"/>
        <v>0.28419456657452263</v>
      </c>
      <c r="S218" s="307">
        <f t="shared" ca="1" si="108"/>
        <v>8.3229626337344609</v>
      </c>
      <c r="T218" s="304">
        <f t="shared" ca="1" si="88"/>
        <v>81.648263436935068</v>
      </c>
      <c r="U218" s="311">
        <f t="shared" ca="1" si="89"/>
        <v>0</v>
      </c>
      <c r="V218" s="306">
        <f t="shared" ca="1" si="90"/>
        <v>1.2048573686866832</v>
      </c>
      <c r="W218" s="304">
        <f t="shared" ca="1" si="91"/>
        <v>96.929031100147412</v>
      </c>
      <c r="Y218" s="314" t="str">
        <f t="shared" ca="1" si="109"/>
        <v/>
      </c>
      <c r="Z218" s="315" t="str">
        <f t="shared" ca="1" si="110"/>
        <v/>
      </c>
      <c r="AA218" s="316" t="str">
        <f t="shared" ca="1" si="111"/>
        <v/>
      </c>
      <c r="AC218" s="310" t="e">
        <f t="shared" ca="1" si="112"/>
        <v>#N/A</v>
      </c>
      <c r="AD218" s="323" t="e">
        <f t="shared" ca="1" si="113"/>
        <v>#N/A</v>
      </c>
      <c r="AE218" s="324">
        <f t="shared" ca="1" si="92"/>
        <v>165.79270514304883</v>
      </c>
      <c r="AG218" s="306">
        <f t="shared" ca="1" si="114"/>
        <v>46.892730707443654</v>
      </c>
      <c r="AH218" s="304">
        <f t="shared" ca="1" si="115"/>
        <v>56.46665281499962</v>
      </c>
    </row>
    <row r="219" spans="1:34" x14ac:dyDescent="0.2">
      <c r="A219" s="347">
        <f t="shared" ca="1" si="93"/>
        <v>0.01</v>
      </c>
      <c r="B219" s="304">
        <f t="shared" ca="1" si="94"/>
        <v>2.1499999999999981</v>
      </c>
      <c r="D219" s="306">
        <f t="shared" ca="1" si="95"/>
        <v>12.271242108623145</v>
      </c>
      <c r="E219" s="307">
        <f t="shared" ca="1" si="96"/>
        <v>45.072081525837717</v>
      </c>
      <c r="F219" s="304">
        <f t="shared" ca="1" si="97"/>
        <v>46.712695447385691</v>
      </c>
      <c r="G219" s="306">
        <f t="shared" ca="1" si="98"/>
        <v>31.933842764652457</v>
      </c>
      <c r="H219" s="307">
        <f t="shared" ca="1" si="99"/>
        <v>142.72328242642683</v>
      </c>
      <c r="I219" s="304">
        <f t="shared" ca="1" si="100"/>
        <v>146.2521988220729</v>
      </c>
      <c r="J219" s="306">
        <f t="shared" ca="1" si="101"/>
        <v>34.999074612035713</v>
      </c>
      <c r="K219" s="307">
        <f t="shared" ca="1" si="102"/>
        <v>167.2176843632368</v>
      </c>
      <c r="L219" s="304">
        <f t="shared" ca="1" si="87"/>
        <v>170.84112264762817</v>
      </c>
      <c r="M219" s="306">
        <f t="shared" ca="1" si="103"/>
        <v>1.3506752511956834</v>
      </c>
      <c r="N219" s="304">
        <f t="shared" ca="1" si="104"/>
        <v>77.387991386284966</v>
      </c>
      <c r="P219" s="310">
        <f t="shared" ca="1" si="105"/>
        <v>6</v>
      </c>
      <c r="Q219" s="304">
        <f t="shared" ca="1" si="106"/>
        <v>564.83000000000027</v>
      </c>
      <c r="R219" s="306">
        <f t="shared" ca="1" si="107"/>
        <v>0.28346186059843481</v>
      </c>
      <c r="S219" s="307">
        <f t="shared" ca="1" si="108"/>
        <v>8.3201280151284767</v>
      </c>
      <c r="T219" s="304">
        <f t="shared" ca="1" si="88"/>
        <v>81.620455828410357</v>
      </c>
      <c r="U219" s="311">
        <f t="shared" ca="1" si="89"/>
        <v>0</v>
      </c>
      <c r="V219" s="306">
        <f t="shared" ca="1" si="90"/>
        <v>1.204685679348442</v>
      </c>
      <c r="W219" s="304">
        <f t="shared" ca="1" si="91"/>
        <v>97.536634160044912</v>
      </c>
      <c r="Y219" s="314" t="str">
        <f t="shared" ca="1" si="109"/>
        <v/>
      </c>
      <c r="Z219" s="315" t="str">
        <f t="shared" ca="1" si="110"/>
        <v/>
      </c>
      <c r="AA219" s="316" t="str">
        <f t="shared" ca="1" si="111"/>
        <v/>
      </c>
      <c r="AC219" s="310" t="e">
        <f t="shared" ca="1" si="112"/>
        <v>#N/A</v>
      </c>
      <c r="AD219" s="323" t="e">
        <f t="shared" ca="1" si="113"/>
        <v>#N/A</v>
      </c>
      <c r="AE219" s="324">
        <f t="shared" ca="1" si="92"/>
        <v>167.2176843632368</v>
      </c>
      <c r="AG219" s="306">
        <f t="shared" ca="1" si="114"/>
        <v>46.663623822213189</v>
      </c>
      <c r="AH219" s="304">
        <f t="shared" ca="1" si="115"/>
        <v>56.237231933098769</v>
      </c>
    </row>
    <row r="220" spans="1:34" x14ac:dyDescent="0.2">
      <c r="A220" s="347">
        <f t="shared" ca="1" si="93"/>
        <v>0.01</v>
      </c>
      <c r="B220" s="304">
        <f t="shared" ca="1" si="94"/>
        <v>2.1599999999999979</v>
      </c>
      <c r="D220" s="306">
        <f t="shared" ca="1" si="95"/>
        <v>12.229169549772454</v>
      </c>
      <c r="E220" s="307">
        <f t="shared" ca="1" si="96"/>
        <v>44.846347886349584</v>
      </c>
      <c r="F220" s="304">
        <f t="shared" ca="1" si="97"/>
        <v>46.483841349662285</v>
      </c>
      <c r="G220" s="306">
        <f t="shared" ca="1" si="98"/>
        <v>32.056134460150183</v>
      </c>
      <c r="H220" s="307">
        <f t="shared" ca="1" si="99"/>
        <v>143.17174590529032</v>
      </c>
      <c r="I220" s="304">
        <f t="shared" ca="1" si="100"/>
        <v>146.71654501826387</v>
      </c>
      <c r="J220" s="306">
        <f t="shared" ca="1" si="101"/>
        <v>35.319024498159727</v>
      </c>
      <c r="K220" s="307">
        <f t="shared" ca="1" si="102"/>
        <v>168.6471595048954</v>
      </c>
      <c r="L220" s="304">
        <f t="shared" ca="1" si="87"/>
        <v>172.30582665879652</v>
      </c>
      <c r="M220" s="306">
        <f t="shared" ca="1" si="103"/>
        <v>1.3505292559558244</v>
      </c>
      <c r="N220" s="304">
        <f t="shared" ca="1" si="104"/>
        <v>77.379626475212035</v>
      </c>
      <c r="P220" s="310">
        <f t="shared" ca="1" si="105"/>
        <v>6</v>
      </c>
      <c r="Q220" s="304">
        <f t="shared" ca="1" si="106"/>
        <v>563.37000000000035</v>
      </c>
      <c r="R220" s="306">
        <f t="shared" ca="1" si="107"/>
        <v>0.28272915462234693</v>
      </c>
      <c r="S220" s="307">
        <f t="shared" ca="1" si="108"/>
        <v>8.3173007235822531</v>
      </c>
      <c r="T220" s="304">
        <f t="shared" ca="1" si="88"/>
        <v>81.592720098341914</v>
      </c>
      <c r="U220" s="311">
        <f t="shared" ca="1" si="89"/>
        <v>0</v>
      </c>
      <c r="V220" s="306">
        <f t="shared" ca="1" si="90"/>
        <v>1.2045134726925759</v>
      </c>
      <c r="W220" s="304">
        <f t="shared" ca="1" si="91"/>
        <v>98.142937667974877</v>
      </c>
      <c r="Y220" s="314" t="str">
        <f t="shared" ca="1" si="109"/>
        <v/>
      </c>
      <c r="Z220" s="315" t="str">
        <f t="shared" ca="1" si="110"/>
        <v/>
      </c>
      <c r="AA220" s="316" t="str">
        <f t="shared" ca="1" si="111"/>
        <v/>
      </c>
      <c r="AC220" s="310" t="e">
        <f t="shared" ca="1" si="112"/>
        <v>#N/A</v>
      </c>
      <c r="AD220" s="323" t="e">
        <f t="shared" ca="1" si="113"/>
        <v>#N/A</v>
      </c>
      <c r="AE220" s="324">
        <f t="shared" ca="1" si="92"/>
        <v>168.6471595048954</v>
      </c>
      <c r="AG220" s="306">
        <f t="shared" ca="1" si="114"/>
        <v>46.434463258798047</v>
      </c>
      <c r="AH220" s="304">
        <f t="shared" ca="1" si="115"/>
        <v>56.007757963970967</v>
      </c>
    </row>
    <row r="221" spans="1:34" x14ac:dyDescent="0.2">
      <c r="A221" s="347">
        <f t="shared" ca="1" si="93"/>
        <v>0.01</v>
      </c>
      <c r="B221" s="304">
        <f t="shared" ca="1" si="94"/>
        <v>2.1699999999999977</v>
      </c>
      <c r="D221" s="306">
        <f t="shared" ca="1" si="95"/>
        <v>12.187000473507538</v>
      </c>
      <c r="E221" s="307">
        <f t="shared" ca="1" si="96"/>
        <v>44.620584489521725</v>
      </c>
      <c r="F221" s="304">
        <f t="shared" ca="1" si="97"/>
        <v>46.254940716942009</v>
      </c>
      <c r="G221" s="306">
        <f t="shared" ca="1" si="98"/>
        <v>32.178004464885255</v>
      </c>
      <c r="H221" s="307">
        <f t="shared" ca="1" si="99"/>
        <v>143.61795175018554</v>
      </c>
      <c r="I221" s="304">
        <f t="shared" ca="1" si="100"/>
        <v>147.17859911094681</v>
      </c>
      <c r="J221" s="306">
        <f t="shared" ca="1" si="101"/>
        <v>35.640195192784901</v>
      </c>
      <c r="K221" s="307">
        <f t="shared" ca="1" si="102"/>
        <v>170.08110799317276</v>
      </c>
      <c r="L221" s="304">
        <f t="shared" ca="1" si="87"/>
        <v>173.77516165886627</v>
      </c>
      <c r="M221" s="306">
        <f t="shared" ca="1" si="103"/>
        <v>1.3503836240933349</v>
      </c>
      <c r="N221" s="304">
        <f t="shared" ca="1" si="104"/>
        <v>77.371282384128762</v>
      </c>
      <c r="P221" s="310">
        <f t="shared" ca="1" si="105"/>
        <v>6</v>
      </c>
      <c r="Q221" s="304">
        <f t="shared" ca="1" si="106"/>
        <v>561.91000000000031</v>
      </c>
      <c r="R221" s="306">
        <f t="shared" ca="1" si="107"/>
        <v>0.28199644864625906</v>
      </c>
      <c r="S221" s="307">
        <f t="shared" ca="1" si="108"/>
        <v>8.3144807590957903</v>
      </c>
      <c r="T221" s="304">
        <f t="shared" ca="1" si="88"/>
        <v>81.565056246729711</v>
      </c>
      <c r="U221" s="311">
        <f t="shared" ca="1" si="89"/>
        <v>0</v>
      </c>
      <c r="V221" s="306">
        <f t="shared" ca="1" si="90"/>
        <v>1.2043407516632076</v>
      </c>
      <c r="W221" s="304">
        <f t="shared" ca="1" si="91"/>
        <v>98.747911760031215</v>
      </c>
      <c r="Y221" s="314" t="str">
        <f t="shared" ca="1" si="109"/>
        <v/>
      </c>
      <c r="Z221" s="315" t="str">
        <f t="shared" ca="1" si="110"/>
        <v/>
      </c>
      <c r="AA221" s="316" t="str">
        <f t="shared" ca="1" si="111"/>
        <v/>
      </c>
      <c r="AC221" s="310" t="e">
        <f t="shared" ca="1" si="112"/>
        <v>#N/A</v>
      </c>
      <c r="AD221" s="323" t="e">
        <f t="shared" ca="1" si="113"/>
        <v>#N/A</v>
      </c>
      <c r="AE221" s="324">
        <f t="shared" ca="1" si="92"/>
        <v>170.08110799317276</v>
      </c>
      <c r="AG221" s="306">
        <f t="shared" ca="1" si="114"/>
        <v>46.20525319540566</v>
      </c>
      <c r="AH221" s="304">
        <f t="shared" ca="1" si="115"/>
        <v>55.778235077960616</v>
      </c>
    </row>
    <row r="222" spans="1:34" x14ac:dyDescent="0.2">
      <c r="A222" s="347">
        <f t="shared" ca="1" si="93"/>
        <v>0.01</v>
      </c>
      <c r="B222" s="304">
        <f t="shared" ca="1" si="94"/>
        <v>2.1799999999999975</v>
      </c>
      <c r="D222" s="306">
        <f t="shared" ca="1" si="95"/>
        <v>12.144736253957287</v>
      </c>
      <c r="E222" s="307">
        <f t="shared" ca="1" si="96"/>
        <v>44.394795304909437</v>
      </c>
      <c r="F222" s="304">
        <f t="shared" ca="1" si="97"/>
        <v>46.025997749565335</v>
      </c>
      <c r="G222" s="306">
        <f t="shared" ca="1" si="98"/>
        <v>32.299451827424825</v>
      </c>
      <c r="H222" s="307">
        <f t="shared" ca="1" si="99"/>
        <v>144.06189970323464</v>
      </c>
      <c r="I222" s="304">
        <f t="shared" ca="1" si="100"/>
        <v>147.63836064674038</v>
      </c>
      <c r="J222" s="306">
        <f t="shared" ca="1" si="101"/>
        <v>35.962582474246453</v>
      </c>
      <c r="K222" s="307">
        <f t="shared" ca="1" si="102"/>
        <v>171.51950725043986</v>
      </c>
      <c r="L222" s="304">
        <f t="shared" ca="1" si="87"/>
        <v>175.24910472139555</v>
      </c>
      <c r="M222" s="306">
        <f t="shared" ca="1" si="103"/>
        <v>1.3502383513166845</v>
      </c>
      <c r="N222" s="304">
        <f t="shared" ca="1" si="104"/>
        <v>77.362958867148535</v>
      </c>
      <c r="P222" s="310">
        <f t="shared" ca="1" si="105"/>
        <v>6</v>
      </c>
      <c r="Q222" s="304">
        <f t="shared" ca="1" si="106"/>
        <v>560.45000000000039</v>
      </c>
      <c r="R222" s="306">
        <f t="shared" ca="1" si="107"/>
        <v>0.28126374267017124</v>
      </c>
      <c r="S222" s="307">
        <f t="shared" ca="1" si="108"/>
        <v>8.3116681216690882</v>
      </c>
      <c r="T222" s="304">
        <f t="shared" ca="1" si="88"/>
        <v>81.537464273573761</v>
      </c>
      <c r="U222" s="311">
        <f t="shared" ca="1" si="89"/>
        <v>0</v>
      </c>
      <c r="V222" s="306">
        <f t="shared" ca="1" si="90"/>
        <v>1.204167519203869</v>
      </c>
      <c r="W222" s="304">
        <f t="shared" ca="1" si="91"/>
        <v>99.351526789495139</v>
      </c>
      <c r="Y222" s="314" t="str">
        <f t="shared" ca="1" si="109"/>
        <v/>
      </c>
      <c r="Z222" s="315" t="str">
        <f t="shared" ca="1" si="110"/>
        <v/>
      </c>
      <c r="AA222" s="316" t="str">
        <f t="shared" ca="1" si="111"/>
        <v/>
      </c>
      <c r="AC222" s="310" t="e">
        <f t="shared" ca="1" si="112"/>
        <v>#N/A</v>
      </c>
      <c r="AD222" s="323" t="e">
        <f t="shared" ca="1" si="113"/>
        <v>#N/A</v>
      </c>
      <c r="AE222" s="324">
        <f t="shared" ca="1" si="92"/>
        <v>171.51950725043986</v>
      </c>
      <c r="AG222" s="306">
        <f t="shared" ca="1" si="114"/>
        <v>45.97599779002956</v>
      </c>
      <c r="AH222" s="304">
        <f t="shared" ca="1" si="115"/>
        <v>55.548667425288578</v>
      </c>
    </row>
    <row r="223" spans="1:34" x14ac:dyDescent="0.2">
      <c r="A223" s="347">
        <f t="shared" ca="1" si="93"/>
        <v>0.01</v>
      </c>
      <c r="B223" s="304">
        <f t="shared" ca="1" si="94"/>
        <v>2.1899999999999973</v>
      </c>
      <c r="D223" s="306">
        <f t="shared" ca="1" si="95"/>
        <v>12.102378256378461</v>
      </c>
      <c r="E223" s="307">
        <f t="shared" ca="1" si="96"/>
        <v>44.168984282966619</v>
      </c>
      <c r="F223" s="304">
        <f t="shared" ca="1" si="97"/>
        <v>45.797016628263187</v>
      </c>
      <c r="G223" s="306">
        <f t="shared" ca="1" si="98"/>
        <v>32.420475609988607</v>
      </c>
      <c r="H223" s="307">
        <f t="shared" ca="1" si="99"/>
        <v>144.50358954606432</v>
      </c>
      <c r="I223" s="304">
        <f t="shared" ca="1" si="100"/>
        <v>148.09582921363886</v>
      </c>
      <c r="J223" s="306">
        <f t="shared" ca="1" si="101"/>
        <v>36.286182111433519</v>
      </c>
      <c r="K223" s="307">
        <f t="shared" ca="1" si="102"/>
        <v>172.96233469668636</v>
      </c>
      <c r="L223" s="304">
        <f t="shared" ca="1" si="87"/>
        <v>176.72763291560454</v>
      </c>
      <c r="M223" s="306">
        <f t="shared" ca="1" si="103"/>
        <v>1.3500934333877899</v>
      </c>
      <c r="N223" s="304">
        <f t="shared" ca="1" si="104"/>
        <v>77.354655681447099</v>
      </c>
      <c r="P223" s="310">
        <f t="shared" ca="1" si="105"/>
        <v>6</v>
      </c>
      <c r="Q223" s="304">
        <f t="shared" ca="1" si="106"/>
        <v>558.99000000000035</v>
      </c>
      <c r="R223" s="306">
        <f t="shared" ca="1" si="107"/>
        <v>0.28053103669408336</v>
      </c>
      <c r="S223" s="307">
        <f t="shared" ca="1" si="108"/>
        <v>8.3088628113021468</v>
      </c>
      <c r="T223" s="304">
        <f t="shared" ca="1" si="88"/>
        <v>81.509944178874065</v>
      </c>
      <c r="U223" s="311">
        <f t="shared" ca="1" si="89"/>
        <v>0</v>
      </c>
      <c r="V223" s="306">
        <f t="shared" ca="1" si="90"/>
        <v>1.2039937782574435</v>
      </c>
      <c r="W223" s="304">
        <f t="shared" ca="1" si="91"/>
        <v>99.953753327484748</v>
      </c>
      <c r="Y223" s="314" t="str">
        <f t="shared" ca="1" si="109"/>
        <v/>
      </c>
      <c r="Z223" s="315" t="str">
        <f t="shared" ca="1" si="110"/>
        <v/>
      </c>
      <c r="AA223" s="316" t="str">
        <f t="shared" ca="1" si="111"/>
        <v/>
      </c>
      <c r="AC223" s="310" t="e">
        <f t="shared" ca="1" si="112"/>
        <v>#N/A</v>
      </c>
      <c r="AD223" s="323" t="e">
        <f t="shared" ca="1" si="113"/>
        <v>#N/A</v>
      </c>
      <c r="AE223" s="324">
        <f t="shared" ca="1" si="92"/>
        <v>172.96233469668636</v>
      </c>
      <c r="AG223" s="306">
        <f t="shared" ca="1" si="114"/>
        <v>45.746701180299056</v>
      </c>
      <c r="AH223" s="304">
        <f t="shared" ca="1" si="115"/>
        <v>55.319059135900169</v>
      </c>
    </row>
    <row r="224" spans="1:34" x14ac:dyDescent="0.2">
      <c r="A224" s="347">
        <f t="shared" ca="1" si="93"/>
        <v>0.01</v>
      </c>
      <c r="B224" s="304">
        <f t="shared" ca="1" si="94"/>
        <v>2.1999999999999971</v>
      </c>
      <c r="D224" s="306">
        <f t="shared" ca="1" si="95"/>
        <v>12.059927837207908</v>
      </c>
      <c r="E224" s="307">
        <f t="shared" ca="1" si="96"/>
        <v>43.943155354887161</v>
      </c>
      <c r="F224" s="304">
        <f t="shared" ca="1" si="97"/>
        <v>45.568001514027479</v>
      </c>
      <c r="G224" s="306">
        <f t="shared" ca="1" si="98"/>
        <v>32.541074888360683</v>
      </c>
      <c r="H224" s="307">
        <f t="shared" ca="1" si="99"/>
        <v>144.94302109961319</v>
      </c>
      <c r="I224" s="304">
        <f t="shared" ca="1" si="100"/>
        <v>148.5510044408075</v>
      </c>
      <c r="J224" s="306">
        <f t="shared" ca="1" si="101"/>
        <v>36.610989863925262</v>
      </c>
      <c r="K224" s="307">
        <f t="shared" ca="1" si="102"/>
        <v>174.40956774991474</v>
      </c>
      <c r="L224" s="304">
        <f t="shared" ca="1" si="87"/>
        <v>178.21072330678797</v>
      </c>
      <c r="M224" s="306">
        <f t="shared" ca="1" si="103"/>
        <v>1.3499488661210413</v>
      </c>
      <c r="N224" s="304">
        <f t="shared" ca="1" si="104"/>
        <v>77.346372587206673</v>
      </c>
      <c r="P224" s="310">
        <f t="shared" ca="1" si="105"/>
        <v>6</v>
      </c>
      <c r="Q224" s="304">
        <f t="shared" ca="1" si="106"/>
        <v>557.53000000000043</v>
      </c>
      <c r="R224" s="306">
        <f t="shared" ca="1" si="107"/>
        <v>0.27979833071799548</v>
      </c>
      <c r="S224" s="307">
        <f t="shared" ca="1" si="108"/>
        <v>8.306064827994966</v>
      </c>
      <c r="T224" s="304">
        <f t="shared" ca="1" si="88"/>
        <v>81.482495962630622</v>
      </c>
      <c r="U224" s="311">
        <f t="shared" ca="1" si="89"/>
        <v>0</v>
      </c>
      <c r="V224" s="306">
        <f t="shared" ca="1" si="90"/>
        <v>1.2038195317661065</v>
      </c>
      <c r="W224" s="304">
        <f t="shared" ca="1" si="91"/>
        <v>100.5545621635826</v>
      </c>
      <c r="Y224" s="314" t="str">
        <f t="shared" ca="1" si="109"/>
        <v/>
      </c>
      <c r="Z224" s="315" t="str">
        <f t="shared" ca="1" si="110"/>
        <v/>
      </c>
      <c r="AA224" s="316" t="str">
        <f t="shared" ca="1" si="111"/>
        <v/>
      </c>
      <c r="AC224" s="310" t="e">
        <f t="shared" ca="1" si="112"/>
        <v>#N/A</v>
      </c>
      <c r="AD224" s="323" t="e">
        <f t="shared" ca="1" si="113"/>
        <v>#N/A</v>
      </c>
      <c r="AE224" s="324">
        <f t="shared" ca="1" si="92"/>
        <v>174.40956774991474</v>
      </c>
      <c r="AG224" s="306">
        <f t="shared" ca="1" si="114"/>
        <v>45.517367483331988</v>
      </c>
      <c r="AH224" s="304">
        <f t="shared" ca="1" si="115"/>
        <v>55.08941431931634</v>
      </c>
    </row>
    <row r="225" spans="1:34" x14ac:dyDescent="0.2">
      <c r="A225" s="347">
        <f t="shared" ca="1" si="93"/>
        <v>0.01</v>
      </c>
      <c r="B225" s="304">
        <f t="shared" ca="1" si="94"/>
        <v>2.2099999999999969</v>
      </c>
      <c r="D225" s="306">
        <f t="shared" ca="1" si="95"/>
        <v>12.017386344113158</v>
      </c>
      <c r="E225" s="307">
        <f t="shared" ca="1" si="96"/>
        <v>43.717312432448793</v>
      </c>
      <c r="F225" s="304">
        <f t="shared" ca="1" si="97"/>
        <v>45.338956547984417</v>
      </c>
      <c r="G225" s="306">
        <f t="shared" ca="1" si="98"/>
        <v>32.661248751801814</v>
      </c>
      <c r="H225" s="307">
        <f t="shared" ca="1" si="99"/>
        <v>145.38019422393768</v>
      </c>
      <c r="I225" s="304">
        <f t="shared" ca="1" si="100"/>
        <v>149.00388599837561</v>
      </c>
      <c r="J225" s="306">
        <f t="shared" ca="1" si="101"/>
        <v>36.937001482126071</v>
      </c>
      <c r="K225" s="307">
        <f t="shared" ca="1" si="102"/>
        <v>175.86118382653251</v>
      </c>
      <c r="L225" s="304">
        <f t="shared" ca="1" si="87"/>
        <v>179.6983529567259</v>
      </c>
      <c r="M225" s="306">
        <f t="shared" ca="1" si="103"/>
        <v>1.3498046453823509</v>
      </c>
      <c r="N225" s="304">
        <f t="shared" ca="1" si="104"/>
        <v>77.338109347561456</v>
      </c>
      <c r="P225" s="310">
        <f t="shared" ca="1" si="105"/>
        <v>6</v>
      </c>
      <c r="Q225" s="304">
        <f t="shared" ca="1" si="106"/>
        <v>556.07000000000039</v>
      </c>
      <c r="R225" s="306">
        <f t="shared" ca="1" si="107"/>
        <v>0.2790656247419076</v>
      </c>
      <c r="S225" s="307">
        <f t="shared" ca="1" si="108"/>
        <v>8.3032741717475478</v>
      </c>
      <c r="T225" s="304">
        <f t="shared" ca="1" si="88"/>
        <v>81.455119624843448</v>
      </c>
      <c r="U225" s="311">
        <f t="shared" ca="1" si="89"/>
        <v>0</v>
      </c>
      <c r="V225" s="306">
        <f t="shared" ca="1" si="90"/>
        <v>1.2036447826712653</v>
      </c>
      <c r="W225" s="304">
        <f t="shared" ca="1" si="91"/>
        <v>101.15392430643834</v>
      </c>
      <c r="Y225" s="314" t="str">
        <f t="shared" ca="1" si="109"/>
        <v/>
      </c>
      <c r="Z225" s="315" t="str">
        <f t="shared" ca="1" si="110"/>
        <v/>
      </c>
      <c r="AA225" s="316" t="str">
        <f t="shared" ca="1" si="111"/>
        <v/>
      </c>
      <c r="AC225" s="310" t="e">
        <f t="shared" ca="1" si="112"/>
        <v>#N/A</v>
      </c>
      <c r="AD225" s="323" t="e">
        <f t="shared" ca="1" si="113"/>
        <v>#N/A</v>
      </c>
      <c r="AE225" s="324">
        <f t="shared" ca="1" si="92"/>
        <v>175.86118382653251</v>
      </c>
      <c r="AG225" s="306">
        <f t="shared" ca="1" si="114"/>
        <v>45.288000795589824</v>
      </c>
      <c r="AH225" s="304">
        <f t="shared" ca="1" si="115"/>
        <v>54.859737064487149</v>
      </c>
    </row>
    <row r="226" spans="1:34" x14ac:dyDescent="0.2">
      <c r="A226" s="347">
        <f t="shared" ca="1" si="93"/>
        <v>0.01</v>
      </c>
      <c r="B226" s="304">
        <f t="shared" ca="1" si="94"/>
        <v>2.2199999999999966</v>
      </c>
      <c r="D226" s="306">
        <f t="shared" ca="1" si="95"/>
        <v>11.974755116041521</v>
      </c>
      <c r="E226" s="307">
        <f t="shared" ca="1" si="96"/>
        <v>43.491459407860795</v>
      </c>
      <c r="F226" s="304">
        <f t="shared" ca="1" si="97"/>
        <v>45.109885851271734</v>
      </c>
      <c r="G226" s="306">
        <f t="shared" ca="1" si="98"/>
        <v>32.78099630296223</v>
      </c>
      <c r="H226" s="307">
        <f t="shared" ca="1" si="99"/>
        <v>145.81510881801628</v>
      </c>
      <c r="I226" s="304">
        <f t="shared" ca="1" si="100"/>
        <v>149.45447359722877</v>
      </c>
      <c r="J226" s="306">
        <f t="shared" ca="1" si="101"/>
        <v>37.264212707399892</v>
      </c>
      <c r="K226" s="307">
        <f t="shared" ca="1" si="102"/>
        <v>177.31716034174229</v>
      </c>
      <c r="L226" s="304">
        <f t="shared" ca="1" si="87"/>
        <v>181.19049892409228</v>
      </c>
      <c r="M226" s="306">
        <f t="shared" ca="1" si="103"/>
        <v>1.3496607670882201</v>
      </c>
      <c r="N226" s="304">
        <f t="shared" ca="1" si="104"/>
        <v>77.32986572854422</v>
      </c>
      <c r="P226" s="310">
        <f t="shared" ca="1" si="105"/>
        <v>6</v>
      </c>
      <c r="Q226" s="304">
        <f t="shared" ca="1" si="106"/>
        <v>554.61000000000047</v>
      </c>
      <c r="R226" s="306">
        <f t="shared" ca="1" si="107"/>
        <v>0.27833291876581978</v>
      </c>
      <c r="S226" s="307">
        <f t="shared" ca="1" si="108"/>
        <v>8.3004908425598902</v>
      </c>
      <c r="T226" s="304">
        <f t="shared" ca="1" si="88"/>
        <v>81.427815165512527</v>
      </c>
      <c r="U226" s="311">
        <f t="shared" ca="1" si="89"/>
        <v>0</v>
      </c>
      <c r="V226" s="306">
        <f t="shared" ca="1" si="90"/>
        <v>1.2034695339135011</v>
      </c>
      <c r="W226" s="304">
        <f t="shared" ca="1" si="91"/>
        <v>101.75181098434925</v>
      </c>
      <c r="Y226" s="314" t="str">
        <f t="shared" ca="1" si="109"/>
        <v/>
      </c>
      <c r="Z226" s="315" t="str">
        <f t="shared" ca="1" si="110"/>
        <v/>
      </c>
      <c r="AA226" s="316" t="str">
        <f t="shared" ca="1" si="111"/>
        <v/>
      </c>
      <c r="AC226" s="310" t="e">
        <f t="shared" ca="1" si="112"/>
        <v>#N/A</v>
      </c>
      <c r="AD226" s="323" t="e">
        <f t="shared" ca="1" si="113"/>
        <v>#N/A</v>
      </c>
      <c r="AE226" s="324">
        <f t="shared" ca="1" si="92"/>
        <v>177.31716034174229</v>
      </c>
      <c r="AG226" s="306">
        <f t="shared" ca="1" si="114"/>
        <v>45.058605192735982</v>
      </c>
      <c r="AH226" s="304">
        <f t="shared" ca="1" si="115"/>
        <v>54.630031439648604</v>
      </c>
    </row>
    <row r="227" spans="1:34" x14ac:dyDescent="0.2">
      <c r="A227" s="347">
        <f t="shared" ca="1" si="93"/>
        <v>0.01</v>
      </c>
      <c r="B227" s="304">
        <f t="shared" ca="1" si="94"/>
        <v>2.2299999999999964</v>
      </c>
      <c r="D227" s="306">
        <f t="shared" ca="1" si="95"/>
        <v>11.932035483267775</v>
      </c>
      <c r="E227" s="307">
        <f t="shared" ca="1" si="96"/>
        <v>43.265600153614002</v>
      </c>
      <c r="F227" s="304">
        <f t="shared" ca="1" si="97"/>
        <v>44.880793524918488</v>
      </c>
      <c r="G227" s="306">
        <f t="shared" ca="1" si="98"/>
        <v>32.90031665779491</v>
      </c>
      <c r="H227" s="307">
        <f t="shared" ca="1" si="99"/>
        <v>146.24776481955243</v>
      </c>
      <c r="I227" s="304">
        <f t="shared" ca="1" si="100"/>
        <v>149.90276698879941</v>
      </c>
      <c r="J227" s="306">
        <f t="shared" ca="1" si="101"/>
        <v>37.592619272203677</v>
      </c>
      <c r="K227" s="307">
        <f t="shared" ca="1" si="102"/>
        <v>178.77747470993015</v>
      </c>
      <c r="L227" s="304">
        <f t="shared" ca="1" si="87"/>
        <v>182.68713826486137</v>
      </c>
      <c r="M227" s="306">
        <f t="shared" ca="1" si="103"/>
        <v>1.349517227204831</v>
      </c>
      <c r="N227" s="304">
        <f t="shared" ca="1" si="104"/>
        <v>77.321641499034214</v>
      </c>
      <c r="P227" s="310">
        <f t="shared" ca="1" si="105"/>
        <v>6</v>
      </c>
      <c r="Q227" s="304">
        <f t="shared" ca="1" si="106"/>
        <v>553.15000000000055</v>
      </c>
      <c r="R227" s="306">
        <f t="shared" ca="1" si="107"/>
        <v>0.2776002127897319</v>
      </c>
      <c r="S227" s="307">
        <f t="shared" ca="1" si="108"/>
        <v>8.2977148404319934</v>
      </c>
      <c r="T227" s="304">
        <f t="shared" ca="1" si="88"/>
        <v>81.40058258463786</v>
      </c>
      <c r="U227" s="311">
        <f t="shared" ca="1" si="89"/>
        <v>0</v>
      </c>
      <c r="V227" s="306">
        <f t="shared" ca="1" si="90"/>
        <v>1.2032937884325117</v>
      </c>
      <c r="W227" s="304">
        <f t="shared" ca="1" si="91"/>
        <v>102.34819364581718</v>
      </c>
      <c r="Y227" s="314" t="str">
        <f t="shared" ca="1" si="109"/>
        <v/>
      </c>
      <c r="Z227" s="315" t="str">
        <f t="shared" ca="1" si="110"/>
        <v/>
      </c>
      <c r="AA227" s="316" t="str">
        <f t="shared" ca="1" si="111"/>
        <v/>
      </c>
      <c r="AC227" s="310" t="e">
        <f t="shared" ca="1" si="112"/>
        <v>#N/A</v>
      </c>
      <c r="AD227" s="323" t="e">
        <f t="shared" ca="1" si="113"/>
        <v>#N/A</v>
      </c>
      <c r="AE227" s="324">
        <f t="shared" ca="1" si="92"/>
        <v>178.77747470993015</v>
      </c>
      <c r="AG227" s="306">
        <f t="shared" ca="1" si="114"/>
        <v>44.829184729496482</v>
      </c>
      <c r="AH227" s="304">
        <f t="shared" ca="1" si="115"/>
        <v>54.400301492181754</v>
      </c>
    </row>
    <row r="228" spans="1:34" x14ac:dyDescent="0.2">
      <c r="A228" s="347">
        <f t="shared" ca="1" si="93"/>
        <v>0.01</v>
      </c>
      <c r="B228" s="304">
        <f t="shared" ca="1" si="94"/>
        <v>2.2399999999999962</v>
      </c>
      <c r="D228" s="306">
        <f t="shared" ca="1" si="95"/>
        <v>11.889228767440294</v>
      </c>
      <c r="E228" s="307">
        <f t="shared" ca="1" si="96"/>
        <v>43.03973852233441</v>
      </c>
      <c r="F228" s="304">
        <f t="shared" ca="1" si="97"/>
        <v>44.651683649728668</v>
      </c>
      <c r="G228" s="306">
        <f t="shared" ca="1" si="98"/>
        <v>33.019208945469316</v>
      </c>
      <c r="H228" s="307">
        <f t="shared" ca="1" si="99"/>
        <v>146.67816220477579</v>
      </c>
      <c r="I228" s="304">
        <f t="shared" ca="1" si="100"/>
        <v>150.34876596485611</v>
      </c>
      <c r="J228" s="306">
        <f t="shared" ca="1" si="101"/>
        <v>37.92221690022</v>
      </c>
      <c r="K228" s="307">
        <f t="shared" ca="1" si="102"/>
        <v>180.24210434505179</v>
      </c>
      <c r="L228" s="304">
        <f t="shared" ca="1" si="87"/>
        <v>184.1882480327121</v>
      </c>
      <c r="M228" s="306">
        <f t="shared" ca="1" si="103"/>
        <v>1.3493740217471546</v>
      </c>
      <c r="N228" s="304">
        <f t="shared" ca="1" si="104"/>
        <v>77.313436430706119</v>
      </c>
      <c r="P228" s="310">
        <f t="shared" ca="1" si="105"/>
        <v>6</v>
      </c>
      <c r="Q228" s="304">
        <f t="shared" ca="1" si="106"/>
        <v>551.69000000000051</v>
      </c>
      <c r="R228" s="306">
        <f t="shared" ca="1" si="107"/>
        <v>0.27686750681364403</v>
      </c>
      <c r="S228" s="307">
        <f t="shared" ca="1" si="108"/>
        <v>8.2949461653638572</v>
      </c>
      <c r="T228" s="304">
        <f t="shared" ca="1" si="88"/>
        <v>81.373421882219446</v>
      </c>
      <c r="U228" s="311">
        <f t="shared" ca="1" si="89"/>
        <v>0</v>
      </c>
      <c r="V228" s="306">
        <f t="shared" ca="1" si="90"/>
        <v>1.2031175491670492</v>
      </c>
      <c r="W228" s="304">
        <f t="shared" ca="1" si="91"/>
        <v>102.94304396008211</v>
      </c>
      <c r="Y228" s="314" t="str">
        <f t="shared" ca="1" si="109"/>
        <v/>
      </c>
      <c r="Z228" s="315" t="str">
        <f t="shared" ca="1" si="110"/>
        <v/>
      </c>
      <c r="AA228" s="316" t="str">
        <f t="shared" ca="1" si="111"/>
        <v/>
      </c>
      <c r="AC228" s="310" t="e">
        <f t="shared" ca="1" si="112"/>
        <v>#N/A</v>
      </c>
      <c r="AD228" s="323" t="e">
        <f t="shared" ca="1" si="113"/>
        <v>#N/A</v>
      </c>
      <c r="AE228" s="324">
        <f t="shared" ca="1" si="92"/>
        <v>180.24210434505179</v>
      </c>
      <c r="AG228" s="306">
        <f t="shared" ca="1" si="114"/>
        <v>44.599743439523621</v>
      </c>
      <c r="AH228" s="304">
        <f t="shared" ca="1" si="115"/>
        <v>54.170551248474922</v>
      </c>
    </row>
    <row r="229" spans="1:34" x14ac:dyDescent="0.2">
      <c r="A229" s="347">
        <f t="shared" ca="1" si="93"/>
        <v>0.01</v>
      </c>
      <c r="B229" s="304">
        <f t="shared" ca="1" si="94"/>
        <v>2.249999999999996</v>
      </c>
      <c r="D229" s="306">
        <f t="shared" ca="1" si="95"/>
        <v>11.84633628162595</v>
      </c>
      <c r="E229" s="307">
        <f t="shared" ca="1" si="96"/>
        <v>42.813878346639584</v>
      </c>
      <c r="F229" s="304">
        <f t="shared" ca="1" si="97"/>
        <v>44.422560286167894</v>
      </c>
      <c r="G229" s="306">
        <f t="shared" ca="1" si="98"/>
        <v>33.137672308285573</v>
      </c>
      <c r="H229" s="307">
        <f t="shared" ca="1" si="99"/>
        <v>147.1063009882422</v>
      </c>
      <c r="I229" s="304">
        <f t="shared" ca="1" si="100"/>
        <v>150.79247035729145</v>
      </c>
      <c r="J229" s="306">
        <f t="shared" ca="1" si="101"/>
        <v>38.253001306488777</v>
      </c>
      <c r="K229" s="307">
        <f t="shared" ca="1" si="102"/>
        <v>181.71102666101689</v>
      </c>
      <c r="L229" s="304">
        <f t="shared" ca="1" si="87"/>
        <v>185.69380527943042</v>
      </c>
      <c r="M229" s="306">
        <f t="shared" ca="1" si="103"/>
        <v>1.3492311467780793</v>
      </c>
      <c r="N229" s="304">
        <f t="shared" ca="1" si="104"/>
        <v>77.305250297980052</v>
      </c>
      <c r="P229" s="310">
        <f t="shared" ca="1" si="105"/>
        <v>6</v>
      </c>
      <c r="Q229" s="304">
        <f t="shared" ca="1" si="106"/>
        <v>550.23000000000059</v>
      </c>
      <c r="R229" s="306">
        <f t="shared" ca="1" si="107"/>
        <v>0.2761348008375562</v>
      </c>
      <c r="S229" s="307">
        <f t="shared" ca="1" si="108"/>
        <v>8.2921848173554817</v>
      </c>
      <c r="T229" s="304">
        <f t="shared" ca="1" si="88"/>
        <v>81.346333058257287</v>
      </c>
      <c r="U229" s="311">
        <f t="shared" ca="1" si="89"/>
        <v>0</v>
      </c>
      <c r="V229" s="306">
        <f t="shared" ca="1" si="90"/>
        <v>1.2029408190548676</v>
      </c>
      <c r="W229" s="304">
        <f t="shared" ca="1" si="91"/>
        <v>103.53633381763368</v>
      </c>
      <c r="Y229" s="314" t="str">
        <f t="shared" ca="1" si="109"/>
        <v/>
      </c>
      <c r="Z229" s="315" t="str">
        <f t="shared" ca="1" si="110"/>
        <v/>
      </c>
      <c r="AA229" s="316" t="str">
        <f t="shared" ca="1" si="111"/>
        <v/>
      </c>
      <c r="AC229" s="310" t="e">
        <f t="shared" ca="1" si="112"/>
        <v>#N/A</v>
      </c>
      <c r="AD229" s="323" t="e">
        <f t="shared" ca="1" si="113"/>
        <v>#N/A</v>
      </c>
      <c r="AE229" s="324">
        <f t="shared" ca="1" si="92"/>
        <v>181.71102666101689</v>
      </c>
      <c r="AG229" s="306">
        <f t="shared" ca="1" si="114"/>
        <v>44.370285335262309</v>
      </c>
      <c r="AH229" s="304">
        <f t="shared" ca="1" si="115"/>
        <v>53.940784713788602</v>
      </c>
    </row>
    <row r="230" spans="1:34" x14ac:dyDescent="0.2">
      <c r="A230" s="347">
        <f t="shared" ca="1" si="93"/>
        <v>0.01</v>
      </c>
      <c r="B230" s="304">
        <f t="shared" ca="1" si="94"/>
        <v>2.2599999999999958</v>
      </c>
      <c r="D230" s="306">
        <f t="shared" ca="1" si="95"/>
        <v>11.803359330353674</v>
      </c>
      <c r="E230" s="307">
        <f t="shared" ca="1" si="96"/>
        <v>42.58802343899805</v>
      </c>
      <c r="F230" s="304">
        <f t="shared" ca="1" si="97"/>
        <v>44.19342747425339</v>
      </c>
      <c r="G230" s="306">
        <f t="shared" ca="1" si="98"/>
        <v>33.25570590158911</v>
      </c>
      <c r="H230" s="307">
        <f t="shared" ca="1" si="99"/>
        <v>147.53218122263218</v>
      </c>
      <c r="I230" s="304">
        <f t="shared" ca="1" si="100"/>
        <v>151.23388003790873</v>
      </c>
      <c r="J230" s="306">
        <f t="shared" ca="1" si="101"/>
        <v>38.584968197538153</v>
      </c>
      <c r="K230" s="307">
        <f t="shared" ca="1" si="102"/>
        <v>183.18421907207127</v>
      </c>
      <c r="L230" s="304">
        <f t="shared" ca="1" si="87"/>
        <v>187.20378705530942</v>
      </c>
      <c r="M230" s="306">
        <f t="shared" ca="1" si="103"/>
        <v>1.3490885984075589</v>
      </c>
      <c r="N230" s="304">
        <f t="shared" ca="1" si="104"/>
        <v>77.297082877972755</v>
      </c>
      <c r="P230" s="310">
        <f t="shared" ca="1" si="105"/>
        <v>6</v>
      </c>
      <c r="Q230" s="304">
        <f t="shared" ca="1" si="106"/>
        <v>548.77000000000055</v>
      </c>
      <c r="R230" s="306">
        <f t="shared" ca="1" si="107"/>
        <v>0.27540209486146833</v>
      </c>
      <c r="S230" s="307">
        <f t="shared" ca="1" si="108"/>
        <v>8.289430796406867</v>
      </c>
      <c r="T230" s="304">
        <f t="shared" ca="1" si="88"/>
        <v>81.319316112751366</v>
      </c>
      <c r="U230" s="311">
        <f t="shared" ca="1" si="89"/>
        <v>0</v>
      </c>
      <c r="V230" s="306">
        <f t="shared" ca="1" si="90"/>
        <v>1.2027636010326619</v>
      </c>
      <c r="W230" s="304">
        <f t="shared" ca="1" si="91"/>
        <v>104.12803533069921</v>
      </c>
      <c r="Y230" s="314" t="str">
        <f t="shared" ca="1" si="109"/>
        <v/>
      </c>
      <c r="Z230" s="315" t="str">
        <f t="shared" ca="1" si="110"/>
        <v/>
      </c>
      <c r="AA230" s="316" t="str">
        <f t="shared" ca="1" si="111"/>
        <v/>
      </c>
      <c r="AC230" s="310" t="e">
        <f t="shared" ca="1" si="112"/>
        <v>#N/A</v>
      </c>
      <c r="AD230" s="323" t="e">
        <f t="shared" ca="1" si="113"/>
        <v>#N/A</v>
      </c>
      <c r="AE230" s="324">
        <f t="shared" ca="1" si="92"/>
        <v>183.18421907207127</v>
      </c>
      <c r="AG230" s="306">
        <f t="shared" ca="1" si="114"/>
        <v>44.140814407819107</v>
      </c>
      <c r="AH230" s="304">
        <f t="shared" ca="1" si="115"/>
        <v>53.711005872123046</v>
      </c>
    </row>
    <row r="231" spans="1:34" x14ac:dyDescent="0.2">
      <c r="A231" s="347">
        <f t="shared" ca="1" si="93"/>
        <v>0.01</v>
      </c>
      <c r="B231" s="304">
        <f t="shared" ca="1" si="94"/>
        <v>2.2699999999999956</v>
      </c>
      <c r="D231" s="306">
        <f t="shared" ca="1" si="95"/>
        <v>11.760299209656745</v>
      </c>
      <c r="E231" s="307">
        <f t="shared" ca="1" si="96"/>
        <v>42.362177591591873</v>
      </c>
      <c r="F231" s="304">
        <f t="shared" ca="1" si="97"/>
        <v>43.964289233447431</v>
      </c>
      <c r="G231" s="306">
        <f t="shared" ca="1" si="98"/>
        <v>33.373308893685675</v>
      </c>
      <c r="H231" s="307">
        <f t="shared" ca="1" si="99"/>
        <v>147.95580299854808</v>
      </c>
      <c r="I231" s="304">
        <f t="shared" ca="1" si="100"/>
        <v>151.67299491820728</v>
      </c>
      <c r="J231" s="306">
        <f t="shared" ca="1" si="101"/>
        <v>38.918113271514528</v>
      </c>
      <c r="K231" s="307">
        <f t="shared" ca="1" si="102"/>
        <v>184.66165899317718</v>
      </c>
      <c r="L231" s="304">
        <f t="shared" ca="1" si="87"/>
        <v>188.71817040954718</v>
      </c>
      <c r="M231" s="306">
        <f t="shared" ca="1" si="103"/>
        <v>1.3489463727917783</v>
      </c>
      <c r="N231" s="304">
        <f t="shared" ca="1" si="104"/>
        <v>77.288933950449888</v>
      </c>
      <c r="P231" s="310">
        <f t="shared" ca="1" si="105"/>
        <v>6</v>
      </c>
      <c r="Q231" s="304">
        <f t="shared" ca="1" si="106"/>
        <v>547.31000000000063</v>
      </c>
      <c r="R231" s="306">
        <f t="shared" ca="1" si="107"/>
        <v>0.27466938888538045</v>
      </c>
      <c r="S231" s="307">
        <f t="shared" ca="1" si="108"/>
        <v>8.2866841025180129</v>
      </c>
      <c r="T231" s="304">
        <f t="shared" ca="1" si="88"/>
        <v>81.292371045701714</v>
      </c>
      <c r="U231" s="311">
        <f t="shared" ca="1" si="89"/>
        <v>0</v>
      </c>
      <c r="V231" s="306">
        <f t="shared" ca="1" si="90"/>
        <v>1.2025858980360116</v>
      </c>
      <c r="W231" s="304">
        <f t="shared" ca="1" si="91"/>
        <v>104.71812083370928</v>
      </c>
      <c r="Y231" s="314" t="str">
        <f t="shared" ca="1" si="109"/>
        <v/>
      </c>
      <c r="Z231" s="315" t="str">
        <f t="shared" ca="1" si="110"/>
        <v/>
      </c>
      <c r="AA231" s="316" t="str">
        <f t="shared" ca="1" si="111"/>
        <v/>
      </c>
      <c r="AC231" s="310" t="e">
        <f t="shared" ca="1" si="112"/>
        <v>#N/A</v>
      </c>
      <c r="AD231" s="323" t="e">
        <f t="shared" ca="1" si="113"/>
        <v>#N/A</v>
      </c>
      <c r="AE231" s="324">
        <f t="shared" ca="1" si="92"/>
        <v>184.66165899317718</v>
      </c>
      <c r="AG231" s="306">
        <f t="shared" ca="1" si="114"/>
        <v>43.911334626834105</v>
      </c>
      <c r="AH231" s="304">
        <f t="shared" ca="1" si="115"/>
        <v>53.481218686088809</v>
      </c>
    </row>
    <row r="232" spans="1:34" x14ac:dyDescent="0.2">
      <c r="A232" s="347">
        <f t="shared" ca="1" si="93"/>
        <v>0.01</v>
      </c>
      <c r="B232" s="304">
        <f t="shared" ca="1" si="94"/>
        <v>2.2799999999999954</v>
      </c>
      <c r="D232" s="306">
        <f t="shared" ca="1" si="95"/>
        <v>11.717157207113859</v>
      </c>
      <c r="E232" s="307">
        <f t="shared" ca="1" si="96"/>
        <v>42.136344576182019</v>
      </c>
      <c r="F232" s="304">
        <f t="shared" ca="1" si="97"/>
        <v>43.735149562553964</v>
      </c>
      <c r="G232" s="306">
        <f t="shared" ca="1" si="98"/>
        <v>33.490480465756811</v>
      </c>
      <c r="H232" s="307">
        <f t="shared" ca="1" si="99"/>
        <v>148.37716644430989</v>
      </c>
      <c r="I232" s="304">
        <f t="shared" ca="1" si="100"/>
        <v>152.10981494916652</v>
      </c>
      <c r="J232" s="306">
        <f t="shared" ca="1" si="101"/>
        <v>39.252432218311739</v>
      </c>
      <c r="K232" s="307">
        <f t="shared" ca="1" si="102"/>
        <v>186.14332384039147</v>
      </c>
      <c r="L232" s="304">
        <f t="shared" ca="1" si="87"/>
        <v>190.23693239064283</v>
      </c>
      <c r="M232" s="306">
        <f t="shared" ca="1" si="103"/>
        <v>1.3488044661323377</v>
      </c>
      <c r="N232" s="304">
        <f t="shared" ca="1" si="104"/>
        <v>77.28080329777913</v>
      </c>
      <c r="P232" s="310">
        <f t="shared" ca="1" si="105"/>
        <v>6</v>
      </c>
      <c r="Q232" s="304">
        <f t="shared" ca="1" si="106"/>
        <v>545.8500000000007</v>
      </c>
      <c r="R232" s="306">
        <f t="shared" ca="1" si="107"/>
        <v>0.27393668290929263</v>
      </c>
      <c r="S232" s="307">
        <f t="shared" ca="1" si="108"/>
        <v>8.2839447356889195</v>
      </c>
      <c r="T232" s="304">
        <f t="shared" ca="1" si="88"/>
        <v>81.265497857108301</v>
      </c>
      <c r="U232" s="311">
        <f t="shared" ca="1" si="89"/>
        <v>0</v>
      </c>
      <c r="V232" s="306">
        <f t="shared" ca="1" si="90"/>
        <v>1.2024077129993251</v>
      </c>
      <c r="W232" s="304">
        <f t="shared" ca="1" si="91"/>
        <v>105.30656288374099</v>
      </c>
      <c r="Y232" s="314" t="str">
        <f t="shared" ca="1" si="109"/>
        <v/>
      </c>
      <c r="Z232" s="315" t="str">
        <f t="shared" ca="1" si="110"/>
        <v/>
      </c>
      <c r="AA232" s="316" t="str">
        <f t="shared" ca="1" si="111"/>
        <v/>
      </c>
      <c r="AC232" s="310" t="e">
        <f t="shared" ca="1" si="112"/>
        <v>#N/A</v>
      </c>
      <c r="AD232" s="323" t="e">
        <f t="shared" ca="1" si="113"/>
        <v>#N/A</v>
      </c>
      <c r="AE232" s="324">
        <f t="shared" ca="1" si="92"/>
        <v>186.14332384039147</v>
      </c>
      <c r="AG232" s="306">
        <f t="shared" ca="1" si="114"/>
        <v>43.681849940355377</v>
      </c>
      <c r="AH232" s="304">
        <f t="shared" ca="1" si="115"/>
        <v>53.251427096779814</v>
      </c>
    </row>
    <row r="233" spans="1:34" x14ac:dyDescent="0.2">
      <c r="A233" s="347">
        <f t="shared" ca="1" si="93"/>
        <v>0.01</v>
      </c>
      <c r="B233" s="304">
        <f t="shared" ca="1" si="94"/>
        <v>2.2899999999999952</v>
      </c>
      <c r="D233" s="306">
        <f t="shared" ca="1" si="95"/>
        <v>11.673934601889059</v>
      </c>
      <c r="E233" s="307">
        <f t="shared" ca="1" si="96"/>
        <v>41.910528143976812</v>
      </c>
      <c r="F233" s="304">
        <f t="shared" ca="1" si="97"/>
        <v>43.506012439618679</v>
      </c>
      <c r="G233" s="306">
        <f t="shared" ca="1" si="98"/>
        <v>33.6072198117757</v>
      </c>
      <c r="H233" s="307">
        <f t="shared" ca="1" si="99"/>
        <v>148.79627172574965</v>
      </c>
      <c r="I233" s="304">
        <f t="shared" ca="1" si="100"/>
        <v>152.54434012102885</v>
      </c>
      <c r="J233" s="306">
        <f t="shared" ca="1" si="101"/>
        <v>39.587920719699405</v>
      </c>
      <c r="K233" s="307">
        <f t="shared" ca="1" si="102"/>
        <v>187.62919103124176</v>
      </c>
      <c r="L233" s="304">
        <f t="shared" ca="1" si="87"/>
        <v>191.76005004679001</v>
      </c>
      <c r="M233" s="306">
        <f t="shared" ca="1" si="103"/>
        <v>1.3486628746754536</v>
      </c>
      <c r="N233" s="304">
        <f t="shared" ca="1" si="104"/>
        <v>77.272690704884567</v>
      </c>
      <c r="P233" s="310">
        <f t="shared" ca="1" si="105"/>
        <v>6</v>
      </c>
      <c r="Q233" s="304">
        <f t="shared" ca="1" si="106"/>
        <v>544.39000000000067</v>
      </c>
      <c r="R233" s="306">
        <f t="shared" ca="1" si="107"/>
        <v>0.27320397693320475</v>
      </c>
      <c r="S233" s="307">
        <f t="shared" ca="1" si="108"/>
        <v>8.2812126959195869</v>
      </c>
      <c r="T233" s="304">
        <f t="shared" ca="1" si="88"/>
        <v>81.238696546971155</v>
      </c>
      <c r="U233" s="311">
        <f t="shared" ca="1" si="89"/>
        <v>0</v>
      </c>
      <c r="V233" s="306">
        <f t="shared" ca="1" si="90"/>
        <v>1.202229048855783</v>
      </c>
      <c r="W233" s="304">
        <f t="shared" ca="1" si="91"/>
        <v>105.89333426093863</v>
      </c>
      <c r="Y233" s="314" t="str">
        <f t="shared" ca="1" si="109"/>
        <v/>
      </c>
      <c r="Z233" s="315" t="str">
        <f t="shared" ca="1" si="110"/>
        <v/>
      </c>
      <c r="AA233" s="316" t="str">
        <f t="shared" ca="1" si="111"/>
        <v/>
      </c>
      <c r="AC233" s="310" t="e">
        <f t="shared" ca="1" si="112"/>
        <v>#N/A</v>
      </c>
      <c r="AD233" s="323" t="e">
        <f t="shared" ca="1" si="113"/>
        <v>#N/A</v>
      </c>
      <c r="AE233" s="324">
        <f t="shared" ca="1" si="92"/>
        <v>187.62919103124176</v>
      </c>
      <c r="AG233" s="306">
        <f t="shared" ca="1" si="114"/>
        <v>43.452364274716295</v>
      </c>
      <c r="AH233" s="304">
        <f t="shared" ca="1" si="115"/>
        <v>53.02163502364936</v>
      </c>
    </row>
    <row r="234" spans="1:34" x14ac:dyDescent="0.2">
      <c r="A234" s="347">
        <f t="shared" ca="1" si="93"/>
        <v>0.01</v>
      </c>
      <c r="B234" s="304">
        <f t="shared" ca="1" si="94"/>
        <v>2.2999999999999949</v>
      </c>
      <c r="D234" s="306">
        <f t="shared" ca="1" si="95"/>
        <v>11.630632664770554</v>
      </c>
      <c r="E234" s="307">
        <f t="shared" ca="1" si="96"/>
        <v>41.684732025503394</v>
      </c>
      <c r="F234" s="304">
        <f t="shared" ca="1" si="97"/>
        <v>43.276881821832497</v>
      </c>
      <c r="G234" s="306">
        <f t="shared" ca="1" si="98"/>
        <v>33.723526138423402</v>
      </c>
      <c r="H234" s="307">
        <f t="shared" ca="1" si="99"/>
        <v>149.21311904600469</v>
      </c>
      <c r="I234" s="304">
        <f t="shared" ca="1" si="100"/>
        <v>152.97657046308137</v>
      </c>
      <c r="J234" s="306">
        <f t="shared" ca="1" si="101"/>
        <v>39.924574449450397</v>
      </c>
      <c r="K234" s="307">
        <f t="shared" ca="1" si="102"/>
        <v>189.11923798510054</v>
      </c>
      <c r="L234" s="304">
        <f t="shared" ca="1" si="87"/>
        <v>193.28750042626865</v>
      </c>
      <c r="M234" s="306">
        <f t="shared" ca="1" si="103"/>
        <v>1.3485215947111771</v>
      </c>
      <c r="N234" s="304">
        <f t="shared" ca="1" si="104"/>
        <v>77.264595959201756</v>
      </c>
      <c r="P234" s="310">
        <f t="shared" ca="1" si="105"/>
        <v>6</v>
      </c>
      <c r="Q234" s="304">
        <f t="shared" ca="1" si="106"/>
        <v>542.93000000000075</v>
      </c>
      <c r="R234" s="306">
        <f t="shared" ca="1" si="107"/>
        <v>0.27247127095711693</v>
      </c>
      <c r="S234" s="307">
        <f t="shared" ca="1" si="108"/>
        <v>8.2784879832100149</v>
      </c>
      <c r="T234" s="304">
        <f t="shared" ca="1" si="88"/>
        <v>81.21196711529025</v>
      </c>
      <c r="U234" s="311">
        <f t="shared" ca="1" si="89"/>
        <v>0</v>
      </c>
      <c r="V234" s="306">
        <f t="shared" ca="1" si="90"/>
        <v>1.2020499085372811</v>
      </c>
      <c r="W234" s="304">
        <f t="shared" ca="1" si="91"/>
        <v>106.47840796891215</v>
      </c>
      <c r="Y234" s="314" t="str">
        <f t="shared" ca="1" si="109"/>
        <v/>
      </c>
      <c r="Z234" s="315" t="str">
        <f t="shared" ca="1" si="110"/>
        <v/>
      </c>
      <c r="AA234" s="316" t="str">
        <f t="shared" ca="1" si="111"/>
        <v/>
      </c>
      <c r="AC234" s="310" t="e">
        <f t="shared" ca="1" si="112"/>
        <v>#N/A</v>
      </c>
      <c r="AD234" s="323" t="e">
        <f t="shared" ca="1" si="113"/>
        <v>#N/A</v>
      </c>
      <c r="AE234" s="324">
        <f t="shared" ca="1" si="92"/>
        <v>189.11923798510054</v>
      </c>
      <c r="AG234" s="306">
        <f t="shared" ca="1" si="114"/>
        <v>43.222881534415556</v>
      </c>
      <c r="AH234" s="304">
        <f t="shared" ca="1" si="115"/>
        <v>52.791846364388817</v>
      </c>
    </row>
    <row r="235" spans="1:34" x14ac:dyDescent="0.2">
      <c r="A235" s="347">
        <f t="shared" ca="1" si="93"/>
        <v>0.01</v>
      </c>
      <c r="B235" s="304">
        <f t="shared" ca="1" si="94"/>
        <v>2.3099999999999947</v>
      </c>
      <c r="D235" s="306">
        <f t="shared" ca="1" si="95"/>
        <v>11.587252658208438</v>
      </c>
      <c r="E235" s="307">
        <f t="shared" ca="1" si="96"/>
        <v>41.458959930481939</v>
      </c>
      <c r="F235" s="304">
        <f t="shared" ca="1" si="97"/>
        <v>43.047761645438264</v>
      </c>
      <c r="G235" s="306">
        <f t="shared" ca="1" si="98"/>
        <v>33.83939866500549</v>
      </c>
      <c r="H235" s="307">
        <f t="shared" ca="1" si="99"/>
        <v>149.62770864530953</v>
      </c>
      <c r="I235" s="304">
        <f t="shared" ca="1" si="100"/>
        <v>153.40650604343614</v>
      </c>
      <c r="J235" s="306">
        <f t="shared" ca="1" si="101"/>
        <v>40.262389073467538</v>
      </c>
      <c r="K235" s="307">
        <f t="shared" ca="1" si="102"/>
        <v>190.61344212355712</v>
      </c>
      <c r="L235" s="304">
        <f t="shared" ca="1" si="87"/>
        <v>194.81926057783389</v>
      </c>
      <c r="M235" s="306">
        <f t="shared" ca="1" si="103"/>
        <v>1.348380622572628</v>
      </c>
      <c r="N235" s="304">
        <f t="shared" ca="1" si="104"/>
        <v>77.256518850633967</v>
      </c>
      <c r="P235" s="310">
        <f t="shared" ca="1" si="105"/>
        <v>6</v>
      </c>
      <c r="Q235" s="304">
        <f t="shared" ca="1" si="106"/>
        <v>541.47000000000071</v>
      </c>
      <c r="R235" s="306">
        <f t="shared" ca="1" si="107"/>
        <v>0.271738564981029</v>
      </c>
      <c r="S235" s="307">
        <f t="shared" ca="1" si="108"/>
        <v>8.2757705975602054</v>
      </c>
      <c r="T235" s="304">
        <f t="shared" ca="1" si="88"/>
        <v>81.185309562065612</v>
      </c>
      <c r="U235" s="311">
        <f t="shared" ca="1" si="89"/>
        <v>0</v>
      </c>
      <c r="V235" s="306">
        <f t="shared" ca="1" si="90"/>
        <v>1.201870294974376</v>
      </c>
      <c r="W235" s="304">
        <f t="shared" ca="1" si="91"/>
        <v>107.0617572351133</v>
      </c>
      <c r="Y235" s="314" t="str">
        <f t="shared" ca="1" si="109"/>
        <v/>
      </c>
      <c r="Z235" s="315" t="str">
        <f t="shared" ca="1" si="110"/>
        <v/>
      </c>
      <c r="AA235" s="316" t="str">
        <f t="shared" ca="1" si="111"/>
        <v/>
      </c>
      <c r="AC235" s="310" t="e">
        <f t="shared" ca="1" si="112"/>
        <v>#N/A</v>
      </c>
      <c r="AD235" s="323" t="e">
        <f t="shared" ca="1" si="113"/>
        <v>#N/A</v>
      </c>
      <c r="AE235" s="324">
        <f t="shared" ca="1" si="92"/>
        <v>190.61344212355712</v>
      </c>
      <c r="AG235" s="306">
        <f t="shared" ca="1" si="114"/>
        <v>42.99340560199974</v>
      </c>
      <c r="AH235" s="304">
        <f t="shared" ca="1" si="115"/>
        <v>52.562064994808964</v>
      </c>
    </row>
    <row r="236" spans="1:34" x14ac:dyDescent="0.2">
      <c r="A236" s="347">
        <f t="shared" ca="1" si="93"/>
        <v>0.01</v>
      </c>
      <c r="B236" s="304">
        <f t="shared" ca="1" si="94"/>
        <v>2.3199999999999945</v>
      </c>
      <c r="D236" s="306">
        <f t="shared" ca="1" si="95"/>
        <v>11.543795836351462</v>
      </c>
      <c r="E236" s="307">
        <f t="shared" ca="1" si="96"/>
        <v>41.233215547703153</v>
      </c>
      <c r="F236" s="304">
        <f t="shared" ca="1" si="97"/>
        <v>42.818655825641166</v>
      </c>
      <c r="G236" s="306">
        <f t="shared" ca="1" si="98"/>
        <v>33.954836623369005</v>
      </c>
      <c r="H236" s="307">
        <f t="shared" ca="1" si="99"/>
        <v>150.04004080078656</v>
      </c>
      <c r="I236" s="304">
        <f t="shared" ca="1" si="100"/>
        <v>153.83414696880982</v>
      </c>
      <c r="J236" s="306">
        <f t="shared" ca="1" si="101"/>
        <v>40.601360249909412</v>
      </c>
      <c r="K236" s="307">
        <f t="shared" ca="1" si="102"/>
        <v>192.11178087078761</v>
      </c>
      <c r="L236" s="304">
        <f t="shared" ca="1" si="87"/>
        <v>196.35530755110349</v>
      </c>
      <c r="M236" s="306">
        <f t="shared" ca="1" si="103"/>
        <v>1.348239954635247</v>
      </c>
      <c r="N236" s="304">
        <f t="shared" ca="1" si="104"/>
        <v>77.248459171509225</v>
      </c>
      <c r="P236" s="310">
        <f t="shared" ca="1" si="105"/>
        <v>6</v>
      </c>
      <c r="Q236" s="304">
        <f t="shared" ca="1" si="106"/>
        <v>540.01000000000079</v>
      </c>
      <c r="R236" s="306">
        <f t="shared" ca="1" si="107"/>
        <v>0.27100585900494117</v>
      </c>
      <c r="S236" s="307">
        <f t="shared" ca="1" si="108"/>
        <v>8.2730605389701566</v>
      </c>
      <c r="T236" s="304">
        <f t="shared" ca="1" si="88"/>
        <v>81.158723887297242</v>
      </c>
      <c r="U236" s="311">
        <f t="shared" ca="1" si="89"/>
        <v>0</v>
      </c>
      <c r="V236" s="306">
        <f t="shared" ca="1" si="90"/>
        <v>1.20169021109623</v>
      </c>
      <c r="W236" s="304">
        <f t="shared" ca="1" si="91"/>
        <v>107.64335551119049</v>
      </c>
      <c r="Y236" s="314" t="str">
        <f t="shared" ca="1" si="109"/>
        <v/>
      </c>
      <c r="Z236" s="315" t="str">
        <f t="shared" ca="1" si="110"/>
        <v/>
      </c>
      <c r="AA236" s="316" t="str">
        <f t="shared" ca="1" si="111"/>
        <v/>
      </c>
      <c r="AC236" s="310" t="e">
        <f t="shared" ca="1" si="112"/>
        <v>#N/A</v>
      </c>
      <c r="AD236" s="323" t="e">
        <f t="shared" ca="1" si="113"/>
        <v>#N/A</v>
      </c>
      <c r="AE236" s="324">
        <f t="shared" ca="1" si="92"/>
        <v>192.11178087078761</v>
      </c>
      <c r="AG236" s="306">
        <f t="shared" ca="1" si="114"/>
        <v>42.76394033794891</v>
      </c>
      <c r="AH236" s="304">
        <f t="shared" ca="1" si="115"/>
        <v>52.332294768724317</v>
      </c>
    </row>
    <row r="237" spans="1:34" x14ac:dyDescent="0.2">
      <c r="A237" s="347">
        <f t="shared" ca="1" si="93"/>
        <v>0.01</v>
      </c>
      <c r="B237" s="304">
        <f t="shared" ca="1" si="94"/>
        <v>2.3299999999999943</v>
      </c>
      <c r="D237" s="306">
        <f t="shared" ca="1" si="95"/>
        <v>11.500263445082657</v>
      </c>
      <c r="E237" s="307">
        <f t="shared" ca="1" si="96"/>
        <v>41.007502544908178</v>
      </c>
      <c r="F237" s="304">
        <f t="shared" ca="1" si="97"/>
        <v>42.589568256522107</v>
      </c>
      <c r="G237" s="306">
        <f t="shared" ca="1" si="98"/>
        <v>34.069839257819829</v>
      </c>
      <c r="H237" s="307">
        <f t="shared" ca="1" si="99"/>
        <v>150.45011582623565</v>
      </c>
      <c r="I237" s="304">
        <f t="shared" ca="1" si="100"/>
        <v>154.25949338430166</v>
      </c>
      <c r="J237" s="306">
        <f t="shared" ca="1" si="101"/>
        <v>40.941483629315357</v>
      </c>
      <c r="K237" s="307">
        <f t="shared" ca="1" si="102"/>
        <v>193.61423165392273</v>
      </c>
      <c r="L237" s="304">
        <f t="shared" ca="1" si="87"/>
        <v>197.89561839694267</v>
      </c>
      <c r="M237" s="306">
        <f t="shared" ca="1" si="103"/>
        <v>1.3480995873160615</v>
      </c>
      <c r="N237" s="304">
        <f t="shared" ca="1" si="104"/>
        <v>77.240416716538334</v>
      </c>
      <c r="P237" s="310">
        <f t="shared" ca="1" si="105"/>
        <v>6</v>
      </c>
      <c r="Q237" s="304">
        <f t="shared" ca="1" si="106"/>
        <v>538.55000000000086</v>
      </c>
      <c r="R237" s="306">
        <f t="shared" ca="1" si="107"/>
        <v>0.27027315302885335</v>
      </c>
      <c r="S237" s="307">
        <f t="shared" ca="1" si="108"/>
        <v>8.2703578074398685</v>
      </c>
      <c r="T237" s="304">
        <f t="shared" ca="1" si="88"/>
        <v>81.132210090985112</v>
      </c>
      <c r="U237" s="311">
        <f t="shared" ca="1" si="89"/>
        <v>0</v>
      </c>
      <c r="V237" s="306">
        <f t="shared" ca="1" si="90"/>
        <v>1.2015096598305544</v>
      </c>
      <c r="W237" s="304">
        <f t="shared" ca="1" si="91"/>
        <v>108.22317647332086</v>
      </c>
      <c r="Y237" s="314" t="str">
        <f t="shared" ca="1" si="109"/>
        <v/>
      </c>
      <c r="Z237" s="315" t="str">
        <f t="shared" ca="1" si="110"/>
        <v/>
      </c>
      <c r="AA237" s="316" t="str">
        <f t="shared" ca="1" si="111"/>
        <v/>
      </c>
      <c r="AC237" s="310" t="e">
        <f t="shared" ca="1" si="112"/>
        <v>#N/A</v>
      </c>
      <c r="AD237" s="323" t="e">
        <f t="shared" ca="1" si="113"/>
        <v>#N/A</v>
      </c>
      <c r="AE237" s="324">
        <f t="shared" ca="1" si="92"/>
        <v>193.61423165392273</v>
      </c>
      <c r="AG237" s="306">
        <f t="shared" ca="1" si="114"/>
        <v>42.534489580564482</v>
      </c>
      <c r="AH237" s="304">
        <f t="shared" ca="1" si="115"/>
        <v>52.102539517839759</v>
      </c>
    </row>
    <row r="238" spans="1:34" x14ac:dyDescent="0.2">
      <c r="A238" s="347">
        <f t="shared" ca="1" si="93"/>
        <v>0.01</v>
      </c>
      <c r="B238" s="304">
        <f t="shared" ca="1" si="94"/>
        <v>2.3399999999999941</v>
      </c>
      <c r="D238" s="306">
        <f t="shared" ca="1" si="95"/>
        <v>11.456656722054179</v>
      </c>
      <c r="E238" s="307">
        <f t="shared" ca="1" si="96"/>
        <v>40.781824568671915</v>
      </c>
      <c r="F238" s="304">
        <f t="shared" ca="1" si="97"/>
        <v>42.360502810954941</v>
      </c>
      <c r="G238" s="306">
        <f t="shared" ca="1" si="98"/>
        <v>34.184405825040372</v>
      </c>
      <c r="H238" s="307">
        <f t="shared" ca="1" si="99"/>
        <v>150.85793407192236</v>
      </c>
      <c r="I238" s="304">
        <f t="shared" ca="1" si="100"/>
        <v>154.68254547317071</v>
      </c>
      <c r="J238" s="306">
        <f t="shared" ca="1" si="101"/>
        <v>41.28275485472966</v>
      </c>
      <c r="K238" s="307">
        <f t="shared" ca="1" si="102"/>
        <v>195.12077190341353</v>
      </c>
      <c r="L238" s="304">
        <f t="shared" ca="1" si="87"/>
        <v>199.44017016784667</v>
      </c>
      <c r="M238" s="306">
        <f t="shared" ca="1" si="103"/>
        <v>1.3479595170729672</v>
      </c>
      <c r="N238" s="304">
        <f t="shared" ca="1" si="104"/>
        <v>77.232391282773662</v>
      </c>
      <c r="P238" s="310">
        <f t="shared" ca="1" si="105"/>
        <v>6</v>
      </c>
      <c r="Q238" s="304">
        <f t="shared" ca="1" si="106"/>
        <v>537.09000000000083</v>
      </c>
      <c r="R238" s="306">
        <f t="shared" ca="1" si="107"/>
        <v>0.26954044705276542</v>
      </c>
      <c r="S238" s="307">
        <f t="shared" ca="1" si="108"/>
        <v>8.2676624029693411</v>
      </c>
      <c r="T238" s="304">
        <f t="shared" ca="1" si="88"/>
        <v>81.105768173129235</v>
      </c>
      <c r="U238" s="311">
        <f t="shared" ca="1" si="89"/>
        <v>0</v>
      </c>
      <c r="V238" s="306">
        <f t="shared" ca="1" si="90"/>
        <v>1.2013286441035576</v>
      </c>
      <c r="W238" s="304">
        <f t="shared" ca="1" si="91"/>
        <v>108.80119402252137</v>
      </c>
      <c r="Y238" s="314" t="str">
        <f t="shared" ca="1" si="109"/>
        <v/>
      </c>
      <c r="Z238" s="315" t="str">
        <f t="shared" ca="1" si="110"/>
        <v/>
      </c>
      <c r="AA238" s="316" t="str">
        <f t="shared" ca="1" si="111"/>
        <v/>
      </c>
      <c r="AC238" s="310" t="e">
        <f t="shared" ca="1" si="112"/>
        <v>#N/A</v>
      </c>
      <c r="AD238" s="323" t="e">
        <f t="shared" ca="1" si="113"/>
        <v>#N/A</v>
      </c>
      <c r="AE238" s="324">
        <f t="shared" ca="1" si="92"/>
        <v>195.12077190341353</v>
      </c>
      <c r="AG238" s="306">
        <f t="shared" ca="1" si="114"/>
        <v>42.305057145860175</v>
      </c>
      <c r="AH238" s="304">
        <f t="shared" ca="1" si="115"/>
        <v>51.872803051640318</v>
      </c>
    </row>
    <row r="239" spans="1:34" x14ac:dyDescent="0.2">
      <c r="A239" s="347">
        <f t="shared" ca="1" si="93"/>
        <v>0.01</v>
      </c>
      <c r="B239" s="304">
        <f t="shared" ca="1" si="94"/>
        <v>2.3499999999999939</v>
      </c>
      <c r="D239" s="306">
        <f t="shared" ca="1" si="95"/>
        <v>11.412976896721158</v>
      </c>
      <c r="E239" s="307">
        <f t="shared" ca="1" si="96"/>
        <v>40.556185244288933</v>
      </c>
      <c r="F239" s="304">
        <f t="shared" ca="1" si="97"/>
        <v>42.131463340526999</v>
      </c>
      <c r="G239" s="306">
        <f t="shared" ca="1" si="98"/>
        <v>34.298535594007582</v>
      </c>
      <c r="H239" s="307">
        <f t="shared" ca="1" si="99"/>
        <v>151.26349592436526</v>
      </c>
      <c r="I239" s="304">
        <f t="shared" ca="1" si="100"/>
        <v>155.10330345661203</v>
      </c>
      <c r="J239" s="306">
        <f t="shared" ca="1" si="101"/>
        <v>41.625169561824897</v>
      </c>
      <c r="K239" s="307">
        <f t="shared" ca="1" si="102"/>
        <v>196.63137905339497</v>
      </c>
      <c r="L239" s="304">
        <f t="shared" ca="1" si="87"/>
        <v>200.98893991832131</v>
      </c>
      <c r="M239" s="306">
        <f t="shared" ca="1" si="103"/>
        <v>1.347819740404026</v>
      </c>
      <c r="N239" s="304">
        <f t="shared" ca="1" si="104"/>
        <v>77.224382669568925</v>
      </c>
      <c r="P239" s="310">
        <f t="shared" ca="1" si="105"/>
        <v>6</v>
      </c>
      <c r="Q239" s="304">
        <f t="shared" ca="1" si="106"/>
        <v>535.6300000000009</v>
      </c>
      <c r="R239" s="306">
        <f t="shared" ca="1" si="107"/>
        <v>0.2688077410766776</v>
      </c>
      <c r="S239" s="307">
        <f t="shared" ca="1" si="108"/>
        <v>8.2649743255585744</v>
      </c>
      <c r="T239" s="304">
        <f t="shared" ca="1" si="88"/>
        <v>81.079398133729612</v>
      </c>
      <c r="U239" s="311">
        <f t="shared" ca="1" si="89"/>
        <v>0</v>
      </c>
      <c r="V239" s="306">
        <f t="shared" ca="1" si="90"/>
        <v>1.2011471668398896</v>
      </c>
      <c r="W239" s="304">
        <f t="shared" ca="1" si="91"/>
        <v>109.37738228493838</v>
      </c>
      <c r="Y239" s="314" t="str">
        <f t="shared" ca="1" si="109"/>
        <v/>
      </c>
      <c r="Z239" s="315" t="str">
        <f t="shared" ca="1" si="110"/>
        <v/>
      </c>
      <c r="AA239" s="316" t="str">
        <f t="shared" ca="1" si="111"/>
        <v/>
      </c>
      <c r="AC239" s="310" t="e">
        <f t="shared" ca="1" si="112"/>
        <v>#N/A</v>
      </c>
      <c r="AD239" s="323" t="e">
        <f t="shared" ca="1" si="113"/>
        <v>#N/A</v>
      </c>
      <c r="AE239" s="324">
        <f t="shared" ca="1" si="92"/>
        <v>196.63137905339497</v>
      </c>
      <c r="AG239" s="306">
        <f t="shared" ca="1" si="114"/>
        <v>42.075646827455373</v>
      </c>
      <c r="AH239" s="304">
        <f t="shared" ca="1" si="115"/>
        <v>51.643089157283377</v>
      </c>
    </row>
    <row r="240" spans="1:34" x14ac:dyDescent="0.2">
      <c r="A240" s="347">
        <f t="shared" ca="1" si="93"/>
        <v>0.01</v>
      </c>
      <c r="B240" s="304">
        <f t="shared" ca="1" si="94"/>
        <v>2.3599999999999937</v>
      </c>
      <c r="D240" s="306">
        <f t="shared" ca="1" si="95"/>
        <v>11.369225190374653</v>
      </c>
      <c r="E240" s="307">
        <f t="shared" ca="1" si="96"/>
        <v>40.33058817566225</v>
      </c>
      <c r="F240" s="304">
        <f t="shared" ca="1" si="97"/>
        <v>41.902453675462937</v>
      </c>
      <c r="G240" s="306">
        <f t="shared" ca="1" si="98"/>
        <v>34.412227845911332</v>
      </c>
      <c r="H240" s="307">
        <f t="shared" ca="1" si="99"/>
        <v>151.66680180612187</v>
      </c>
      <c r="I240" s="304">
        <f t="shared" ca="1" si="100"/>
        <v>155.52176759353131</v>
      </c>
      <c r="J240" s="306">
        <f t="shared" ca="1" si="101"/>
        <v>41.968723379024489</v>
      </c>
      <c r="K240" s="307">
        <f t="shared" ca="1" si="102"/>
        <v>198.14603054204741</v>
      </c>
      <c r="L240" s="304">
        <f t="shared" ca="1" si="87"/>
        <v>202.54190470526109</v>
      </c>
      <c r="M240" s="306">
        <f t="shared" ca="1" si="103"/>
        <v>1.3476802538467758</v>
      </c>
      <c r="N240" s="304">
        <f t="shared" ca="1" si="104"/>
        <v>77.216390678539682</v>
      </c>
      <c r="P240" s="310">
        <f t="shared" ca="1" si="105"/>
        <v>6</v>
      </c>
      <c r="Q240" s="304">
        <f t="shared" ca="1" si="106"/>
        <v>534.17000000000087</v>
      </c>
      <c r="R240" s="306">
        <f t="shared" ca="1" si="107"/>
        <v>0.26807503510058972</v>
      </c>
      <c r="S240" s="307">
        <f t="shared" ca="1" si="108"/>
        <v>8.2622935752075684</v>
      </c>
      <c r="T240" s="304">
        <f t="shared" ca="1" si="88"/>
        <v>81.053099972786256</v>
      </c>
      <c r="U240" s="311">
        <f t="shared" ca="1" si="89"/>
        <v>0</v>
      </c>
      <c r="V240" s="306">
        <f t="shared" ca="1" si="90"/>
        <v>1.2009652309625871</v>
      </c>
      <c r="W240" s="304">
        <f t="shared" ca="1" si="91"/>
        <v>109.95171561211475</v>
      </c>
      <c r="Y240" s="314" t="str">
        <f t="shared" ca="1" si="109"/>
        <v/>
      </c>
      <c r="Z240" s="315" t="str">
        <f t="shared" ca="1" si="110"/>
        <v/>
      </c>
      <c r="AA240" s="316" t="str">
        <f t="shared" ca="1" si="111"/>
        <v/>
      </c>
      <c r="AC240" s="310" t="e">
        <f t="shared" ca="1" si="112"/>
        <v>#N/A</v>
      </c>
      <c r="AD240" s="323" t="e">
        <f t="shared" ca="1" si="113"/>
        <v>#N/A</v>
      </c>
      <c r="AE240" s="324">
        <f t="shared" ca="1" si="92"/>
        <v>198.14603054204741</v>
      </c>
      <c r="AG240" s="306">
        <f t="shared" ca="1" si="114"/>
        <v>41.846262396471253</v>
      </c>
      <c r="AH240" s="304">
        <f t="shared" ca="1" si="115"/>
        <v>51.413401599493596</v>
      </c>
    </row>
    <row r="241" spans="1:34" x14ac:dyDescent="0.2">
      <c r="A241" s="347">
        <f t="shared" ca="1" si="93"/>
        <v>0.01</v>
      </c>
      <c r="B241" s="304">
        <f t="shared" ca="1" si="94"/>
        <v>2.3699999999999934</v>
      </c>
      <c r="D241" s="306">
        <f t="shared" ca="1" si="95"/>
        <v>11.325402816173879</v>
      </c>
      <c r="E241" s="307">
        <f t="shared" ca="1" si="96"/>
        <v>40.105036945195188</v>
      </c>
      <c r="F241" s="304">
        <f t="shared" ca="1" si="97"/>
        <v>41.673477624552405</v>
      </c>
      <c r="G241" s="306">
        <f t="shared" ca="1" si="98"/>
        <v>34.525481874073073</v>
      </c>
      <c r="H241" s="307">
        <f t="shared" ca="1" si="99"/>
        <v>152.06785217557382</v>
      </c>
      <c r="I241" s="304">
        <f t="shared" ca="1" si="100"/>
        <v>155.93793818031941</v>
      </c>
      <c r="J241" s="306">
        <f t="shared" ca="1" si="101"/>
        <v>42.313411927624408</v>
      </c>
      <c r="K241" s="307">
        <f t="shared" ca="1" si="102"/>
        <v>199.66470381195589</v>
      </c>
      <c r="L241" s="304">
        <f t="shared" ca="1" si="87"/>
        <v>204.09904158832521</v>
      </c>
      <c r="M241" s="306">
        <f t="shared" ca="1" si="103"/>
        <v>1.3475410539775574</v>
      </c>
      <c r="N241" s="304">
        <f t="shared" ca="1" si="104"/>
        <v>77.208415113524694</v>
      </c>
      <c r="P241" s="310">
        <f t="shared" ca="1" si="105"/>
        <v>6</v>
      </c>
      <c r="Q241" s="304">
        <f t="shared" ca="1" si="106"/>
        <v>532.71000000000095</v>
      </c>
      <c r="R241" s="306">
        <f t="shared" ca="1" si="107"/>
        <v>0.2673423291245019</v>
      </c>
      <c r="S241" s="307">
        <f t="shared" ca="1" si="108"/>
        <v>8.259620151916323</v>
      </c>
      <c r="T241" s="304">
        <f t="shared" ca="1" si="88"/>
        <v>81.026873690299126</v>
      </c>
      <c r="U241" s="311">
        <f t="shared" ca="1" si="89"/>
        <v>0</v>
      </c>
      <c r="V241" s="306">
        <f t="shared" ca="1" si="90"/>
        <v>1.2007828393930235</v>
      </c>
      <c r="W241" s="304">
        <f t="shared" ca="1" si="91"/>
        <v>110.5241685812376</v>
      </c>
      <c r="Y241" s="314" t="str">
        <f t="shared" ca="1" si="109"/>
        <v/>
      </c>
      <c r="Z241" s="315" t="str">
        <f t="shared" ca="1" si="110"/>
        <v/>
      </c>
      <c r="AA241" s="316" t="str">
        <f t="shared" ca="1" si="111"/>
        <v/>
      </c>
      <c r="AC241" s="310" t="e">
        <f t="shared" ca="1" si="112"/>
        <v>#N/A</v>
      </c>
      <c r="AD241" s="323" t="e">
        <f t="shared" ca="1" si="113"/>
        <v>#N/A</v>
      </c>
      <c r="AE241" s="324">
        <f t="shared" ca="1" si="92"/>
        <v>199.66470381195589</v>
      </c>
      <c r="AG241" s="306">
        <f t="shared" ca="1" si="114"/>
        <v>41.616907601429688</v>
      </c>
      <c r="AH241" s="304">
        <f t="shared" ca="1" si="115"/>
        <v>51.183744120460744</v>
      </c>
    </row>
    <row r="242" spans="1:34" x14ac:dyDescent="0.2">
      <c r="A242" s="347">
        <f t="shared" ca="1" si="93"/>
        <v>0.01</v>
      </c>
      <c r="B242" s="304">
        <f t="shared" ca="1" si="94"/>
        <v>2.3799999999999932</v>
      </c>
      <c r="D242" s="306">
        <f t="shared" ca="1" si="95"/>
        <v>11.28151097917749</v>
      </c>
      <c r="E242" s="307">
        <f t="shared" ca="1" si="96"/>
        <v>39.879535113685741</v>
      </c>
      <c r="F242" s="304">
        <f t="shared" ca="1" si="97"/>
        <v>41.44453897508086</v>
      </c>
      <c r="G242" s="306">
        <f t="shared" ca="1" si="98"/>
        <v>34.638296983864848</v>
      </c>
      <c r="H242" s="307">
        <f t="shared" ca="1" si="99"/>
        <v>152.46664752671069</v>
      </c>
      <c r="I242" s="304">
        <f t="shared" ca="1" si="100"/>
        <v>156.35181555062499</v>
      </c>
      <c r="J242" s="306">
        <f t="shared" ca="1" si="101"/>
        <v>42.6592308219141</v>
      </c>
      <c r="K242" s="307">
        <f t="shared" ca="1" si="102"/>
        <v>201.1873763104673</v>
      </c>
      <c r="L242" s="304">
        <f t="shared" ca="1" si="87"/>
        <v>205.66032763031114</v>
      </c>
      <c r="M242" s="306">
        <f t="shared" ca="1" si="103"/>
        <v>1.3474021374108538</v>
      </c>
      <c r="N242" s="304">
        <f t="shared" ca="1" si="104"/>
        <v>77.200455780548126</v>
      </c>
      <c r="P242" s="310">
        <f t="shared" ca="1" si="105"/>
        <v>6</v>
      </c>
      <c r="Q242" s="304">
        <f t="shared" ca="1" si="106"/>
        <v>531.25000000000102</v>
      </c>
      <c r="R242" s="306">
        <f t="shared" ca="1" si="107"/>
        <v>0.26660962314841402</v>
      </c>
      <c r="S242" s="307">
        <f t="shared" ca="1" si="108"/>
        <v>8.2569540556848384</v>
      </c>
      <c r="T242" s="304">
        <f t="shared" ca="1" si="88"/>
        <v>81.000719286268264</v>
      </c>
      <c r="U242" s="311">
        <f t="shared" ca="1" si="89"/>
        <v>0</v>
      </c>
      <c r="V242" s="306">
        <f t="shared" ca="1" si="90"/>
        <v>1.2005999950508519</v>
      </c>
      <c r="W242" s="304">
        <f t="shared" ca="1" si="91"/>
        <v>111.09471599536298</v>
      </c>
      <c r="Y242" s="314" t="str">
        <f t="shared" ca="1" si="109"/>
        <v/>
      </c>
      <c r="Z242" s="315" t="str">
        <f t="shared" ca="1" si="110"/>
        <v/>
      </c>
      <c r="AA242" s="316" t="str">
        <f t="shared" ca="1" si="111"/>
        <v/>
      </c>
      <c r="AC242" s="310" t="e">
        <f t="shared" ca="1" si="112"/>
        <v>#N/A</v>
      </c>
      <c r="AD242" s="323" t="e">
        <f t="shared" ca="1" si="113"/>
        <v>#N/A</v>
      </c>
      <c r="AE242" s="324">
        <f t="shared" ca="1" si="92"/>
        <v>201.1873763104673</v>
      </c>
      <c r="AG242" s="306">
        <f t="shared" ca="1" si="114"/>
        <v>41.387586168154499</v>
      </c>
      <c r="AH242" s="304">
        <f t="shared" ca="1" si="115"/>
        <v>50.954120439739818</v>
      </c>
    </row>
    <row r="243" spans="1:34" x14ac:dyDescent="0.2">
      <c r="A243" s="347">
        <f t="shared" ca="1" si="93"/>
        <v>0.01</v>
      </c>
      <c r="B243" s="304">
        <f t="shared" ca="1" si="94"/>
        <v>2.389999999999993</v>
      </c>
      <c r="D243" s="306">
        <f t="shared" ca="1" si="95"/>
        <v>11.237550876374168</v>
      </c>
      <c r="E243" s="307">
        <f t="shared" ca="1" si="96"/>
        <v>39.654086220224102</v>
      </c>
      <c r="F243" s="304">
        <f t="shared" ca="1" si="97"/>
        <v>41.215641492764185</v>
      </c>
      <c r="G243" s="306">
        <f t="shared" ca="1" si="98"/>
        <v>34.750672492628588</v>
      </c>
      <c r="H243" s="307">
        <f t="shared" ca="1" si="99"/>
        <v>152.86318838891293</v>
      </c>
      <c r="I243" s="304">
        <f t="shared" ca="1" si="100"/>
        <v>156.76340007512664</v>
      </c>
      <c r="J243" s="306">
        <f t="shared" ca="1" si="101"/>
        <v>43.006175669296567</v>
      </c>
      <c r="K243" s="307">
        <f t="shared" ca="1" si="102"/>
        <v>202.71402549004543</v>
      </c>
      <c r="L243" s="304">
        <f t="shared" ca="1" si="87"/>
        <v>207.22573989752621</v>
      </c>
      <c r="M243" s="306">
        <f t="shared" ca="1" si="103"/>
        <v>1.3472635007986415</v>
      </c>
      <c r="N243" s="304">
        <f t="shared" ca="1" si="104"/>
        <v>77.192512487782381</v>
      </c>
      <c r="P243" s="310">
        <f t="shared" ca="1" si="105"/>
        <v>6</v>
      </c>
      <c r="Q243" s="304">
        <f t="shared" ca="1" si="106"/>
        <v>529.79000000000099</v>
      </c>
      <c r="R243" s="306">
        <f t="shared" ca="1" si="107"/>
        <v>0.26587691717232614</v>
      </c>
      <c r="S243" s="307">
        <f t="shared" ca="1" si="108"/>
        <v>8.2542952865131145</v>
      </c>
      <c r="T243" s="304">
        <f t="shared" ca="1" si="88"/>
        <v>80.974636760693656</v>
      </c>
      <c r="U243" s="311">
        <f t="shared" ca="1" si="89"/>
        <v>0</v>
      </c>
      <c r="V243" s="306">
        <f t="shared" ca="1" si="90"/>
        <v>1.2004167008539557</v>
      </c>
      <c r="W243" s="304">
        <f t="shared" ca="1" si="91"/>
        <v>111.66333288362088</v>
      </c>
      <c r="Y243" s="314" t="str">
        <f t="shared" ca="1" si="109"/>
        <v/>
      </c>
      <c r="Z243" s="315" t="str">
        <f t="shared" ca="1" si="110"/>
        <v/>
      </c>
      <c r="AA243" s="316" t="str">
        <f t="shared" ca="1" si="111"/>
        <v/>
      </c>
      <c r="AC243" s="310" t="e">
        <f t="shared" ca="1" si="112"/>
        <v>#N/A</v>
      </c>
      <c r="AD243" s="323" t="e">
        <f t="shared" ca="1" si="113"/>
        <v>#N/A</v>
      </c>
      <c r="AE243" s="324">
        <f t="shared" ca="1" si="92"/>
        <v>202.71402549004543</v>
      </c>
      <c r="AG243" s="306">
        <f t="shared" ca="1" si="114"/>
        <v>41.158301799675648</v>
      </c>
      <c r="AH243" s="304">
        <f t="shared" ca="1" si="115"/>
        <v>50.724534254154193</v>
      </c>
    </row>
    <row r="244" spans="1:34" x14ac:dyDescent="0.2">
      <c r="A244" s="347">
        <f t="shared" ca="1" si="93"/>
        <v>0.01</v>
      </c>
      <c r="B244" s="304">
        <f t="shared" ca="1" si="94"/>
        <v>2.3999999999999928</v>
      </c>
      <c r="D244" s="306">
        <f t="shared" ca="1" si="95"/>
        <v>11.19352369671256</v>
      </c>
      <c r="E244" s="307">
        <f t="shared" ca="1" si="96"/>
        <v>39.428693782092779</v>
      </c>
      <c r="F244" s="304">
        <f t="shared" ca="1" si="97"/>
        <v>40.986788921686795</v>
      </c>
      <c r="G244" s="306">
        <f t="shared" ca="1" si="98"/>
        <v>34.862607729595716</v>
      </c>
      <c r="H244" s="307">
        <f t="shared" ca="1" si="99"/>
        <v>153.25747532673387</v>
      </c>
      <c r="I244" s="304">
        <f t="shared" ca="1" si="100"/>
        <v>157.17269216130424</v>
      </c>
      <c r="J244" s="306">
        <f t="shared" ca="1" si="101"/>
        <v>43.354242070407686</v>
      </c>
      <c r="K244" s="307">
        <f t="shared" ca="1" si="102"/>
        <v>204.24462880862367</v>
      </c>
      <c r="L244" s="304">
        <f t="shared" ca="1" si="87"/>
        <v>208.7952554601564</v>
      </c>
      <c r="M244" s="306">
        <f t="shared" ca="1" si="103"/>
        <v>1.347125140829758</v>
      </c>
      <c r="N244" s="304">
        <f t="shared" ca="1" si="104"/>
        <v>77.184585045511781</v>
      </c>
      <c r="P244" s="310">
        <f t="shared" ca="1" si="105"/>
        <v>6</v>
      </c>
      <c r="Q244" s="304">
        <f t="shared" ca="1" si="106"/>
        <v>528.33000000000106</v>
      </c>
      <c r="R244" s="306">
        <f t="shared" ca="1" si="107"/>
        <v>0.26514421119623832</v>
      </c>
      <c r="S244" s="307">
        <f t="shared" ca="1" si="108"/>
        <v>8.2516438444011513</v>
      </c>
      <c r="T244" s="304">
        <f t="shared" ca="1" si="88"/>
        <v>80.948626113575301</v>
      </c>
      <c r="U244" s="311">
        <f t="shared" ca="1" si="89"/>
        <v>0</v>
      </c>
      <c r="V244" s="306">
        <f t="shared" ca="1" si="90"/>
        <v>1.2002329597183938</v>
      </c>
      <c r="W244" s="304">
        <f t="shared" ca="1" si="91"/>
        <v>112.22999450139915</v>
      </c>
      <c r="Y244" s="314" t="str">
        <f t="shared" ca="1" si="109"/>
        <v/>
      </c>
      <c r="Z244" s="315" t="str">
        <f t="shared" ca="1" si="110"/>
        <v/>
      </c>
      <c r="AA244" s="316" t="str">
        <f t="shared" ca="1" si="111"/>
        <v/>
      </c>
      <c r="AC244" s="310" t="e">
        <f t="shared" ca="1" si="112"/>
        <v>#N/A</v>
      </c>
      <c r="AD244" s="323" t="e">
        <f t="shared" ca="1" si="113"/>
        <v>#N/A</v>
      </c>
      <c r="AE244" s="324">
        <f t="shared" ca="1" si="92"/>
        <v>204.24462880862367</v>
      </c>
      <c r="AG244" s="306">
        <f t="shared" ca="1" si="114"/>
        <v>40.929058176136024</v>
      </c>
      <c r="AH244" s="304">
        <f t="shared" ca="1" si="115"/>
        <v>50.494989237701283</v>
      </c>
    </row>
    <row r="245" spans="1:34" x14ac:dyDescent="0.2">
      <c r="A245" s="347">
        <f t="shared" ca="1" si="93"/>
        <v>0.01</v>
      </c>
      <c r="B245" s="304">
        <f t="shared" ca="1" si="94"/>
        <v>2.4099999999999926</v>
      </c>
      <c r="D245" s="306">
        <f t="shared" ca="1" si="95"/>
        <v>11.149430621130332</v>
      </c>
      <c r="E245" s="307">
        <f t="shared" ca="1" si="96"/>
        <v>39.203361294669499</v>
      </c>
      <c r="F245" s="304">
        <f t="shared" ca="1" si="97"/>
        <v>40.757984984243137</v>
      </c>
      <c r="G245" s="306">
        <f t="shared" ca="1" si="98"/>
        <v>34.974102035807022</v>
      </c>
      <c r="H245" s="307">
        <f t="shared" ca="1" si="99"/>
        <v>153.64950893968057</v>
      </c>
      <c r="I245" s="304">
        <f t="shared" ca="1" si="100"/>
        <v>157.57969225320889</v>
      </c>
      <c r="J245" s="306">
        <f t="shared" ca="1" si="101"/>
        <v>43.7034256192347</v>
      </c>
      <c r="K245" s="307">
        <f t="shared" ca="1" si="102"/>
        <v>205.77916372995574</v>
      </c>
      <c r="L245" s="304">
        <f t="shared" ca="1" si="87"/>
        <v>210.3688513926335</v>
      </c>
      <c r="M245" s="306">
        <f t="shared" ca="1" si="103"/>
        <v>1.3469870542292803</v>
      </c>
      <c r="N245" s="304">
        <f t="shared" ca="1" si="104"/>
        <v>77.176673266097112</v>
      </c>
      <c r="P245" s="310">
        <f t="shared" ca="1" si="105"/>
        <v>6</v>
      </c>
      <c r="Q245" s="304">
        <f t="shared" ca="1" si="106"/>
        <v>526.87000000000103</v>
      </c>
      <c r="R245" s="306">
        <f t="shared" ca="1" si="107"/>
        <v>0.26441150522015039</v>
      </c>
      <c r="S245" s="307">
        <f t="shared" ca="1" si="108"/>
        <v>8.2489997293489505</v>
      </c>
      <c r="T245" s="304">
        <f t="shared" ca="1" si="88"/>
        <v>80.922687344913214</v>
      </c>
      <c r="U245" s="311">
        <f t="shared" ca="1" si="89"/>
        <v>0</v>
      </c>
      <c r="V245" s="306">
        <f t="shared" ca="1" si="90"/>
        <v>1.2000487745583515</v>
      </c>
      <c r="W245" s="304">
        <f t="shared" ca="1" si="91"/>
        <v>112.79467633050639</v>
      </c>
      <c r="Y245" s="314" t="str">
        <f t="shared" ca="1" si="109"/>
        <v/>
      </c>
      <c r="Z245" s="315" t="str">
        <f t="shared" ca="1" si="110"/>
        <v/>
      </c>
      <c r="AA245" s="316" t="str">
        <f t="shared" ca="1" si="111"/>
        <v/>
      </c>
      <c r="AC245" s="310" t="e">
        <f t="shared" ca="1" si="112"/>
        <v>#N/A</v>
      </c>
      <c r="AD245" s="323" t="e">
        <f t="shared" ca="1" si="113"/>
        <v>#N/A</v>
      </c>
      <c r="AE245" s="324">
        <f t="shared" ca="1" si="92"/>
        <v>205.77916372995574</v>
      </c>
      <c r="AG245" s="306">
        <f t="shared" ca="1" si="114"/>
        <v>40.699858954700574</v>
      </c>
      <c r="AH245" s="304">
        <f t="shared" ca="1" si="115"/>
        <v>50.265489041460697</v>
      </c>
    </row>
    <row r="246" spans="1:34" x14ac:dyDescent="0.2">
      <c r="A246" s="347">
        <f t="shared" ca="1" si="93"/>
        <v>0.01</v>
      </c>
      <c r="B246" s="304">
        <f t="shared" ca="1" si="94"/>
        <v>2.4199999999999924</v>
      </c>
      <c r="D246" s="306">
        <f t="shared" ca="1" si="95"/>
        <v>11.105272822582664</v>
      </c>
      <c r="E246" s="307">
        <f t="shared" ca="1" si="96"/>
        <v>38.978092231333086</v>
      </c>
      <c r="F246" s="304">
        <f t="shared" ca="1" si="97"/>
        <v>40.529233381083117</v>
      </c>
      <c r="G246" s="306">
        <f t="shared" ca="1" si="98"/>
        <v>35.08515476403285</v>
      </c>
      <c r="H246" s="307">
        <f t="shared" ca="1" si="99"/>
        <v>154.03928986199389</v>
      </c>
      <c r="I246" s="304">
        <f t="shared" ca="1" si="100"/>
        <v>157.98440083123242</v>
      </c>
      <c r="J246" s="306">
        <f t="shared" ca="1" si="101"/>
        <v>44.0537219032339</v>
      </c>
      <c r="K246" s="307">
        <f t="shared" ca="1" si="102"/>
        <v>207.3176077239641</v>
      </c>
      <c r="L246" s="304">
        <f t="shared" ca="1" si="87"/>
        <v>211.94650477399935</v>
      </c>
      <c r="M246" s="306">
        <f t="shared" ca="1" si="103"/>
        <v>1.3468492377579153</v>
      </c>
      <c r="N246" s="304">
        <f t="shared" ca="1" si="104"/>
        <v>77.168776963940502</v>
      </c>
      <c r="P246" s="310">
        <f t="shared" ca="1" si="105"/>
        <v>6</v>
      </c>
      <c r="Q246" s="304">
        <f t="shared" ca="1" si="106"/>
        <v>525.41000000000111</v>
      </c>
      <c r="R246" s="306">
        <f t="shared" ca="1" si="107"/>
        <v>0.26367879924406257</v>
      </c>
      <c r="S246" s="307">
        <f t="shared" ca="1" si="108"/>
        <v>8.2463629413565105</v>
      </c>
      <c r="T246" s="304">
        <f t="shared" ca="1" si="88"/>
        <v>80.896820454707367</v>
      </c>
      <c r="U246" s="311">
        <f t="shared" ca="1" si="89"/>
        <v>0</v>
      </c>
      <c r="V246" s="306">
        <f t="shared" ca="1" si="90"/>
        <v>1.1998641482860863</v>
      </c>
      <c r="W246" s="304">
        <f t="shared" ca="1" si="91"/>
        <v>113.35735407931485</v>
      </c>
      <c r="Y246" s="314" t="str">
        <f t="shared" ca="1" si="109"/>
        <v/>
      </c>
      <c r="Z246" s="315" t="str">
        <f t="shared" ca="1" si="110"/>
        <v/>
      </c>
      <c r="AA246" s="316" t="str">
        <f t="shared" ca="1" si="111"/>
        <v/>
      </c>
      <c r="AC246" s="310" t="e">
        <f t="shared" ca="1" si="112"/>
        <v>#N/A</v>
      </c>
      <c r="AD246" s="323" t="e">
        <f t="shared" ca="1" si="113"/>
        <v>#N/A</v>
      </c>
      <c r="AE246" s="324">
        <f t="shared" ca="1" si="92"/>
        <v>207.3176077239641</v>
      </c>
      <c r="AG246" s="306">
        <f t="shared" ca="1" si="114"/>
        <v>40.470707769468447</v>
      </c>
      <c r="AH246" s="304">
        <f t="shared" ca="1" si="115"/>
        <v>50.036037293505338</v>
      </c>
    </row>
    <row r="247" spans="1:34" x14ac:dyDescent="0.2">
      <c r="A247" s="347">
        <f t="shared" ca="1" si="93"/>
        <v>0.01</v>
      </c>
      <c r="B247" s="304">
        <f t="shared" ca="1" si="94"/>
        <v>2.4299999999999922</v>
      </c>
      <c r="D247" s="306">
        <f t="shared" ca="1" si="95"/>
        <v>11.061051466070147</v>
      </c>
      <c r="E247" s="307">
        <f t="shared" ca="1" si="96"/>
        <v>38.752890043371842</v>
      </c>
      <c r="F247" s="304">
        <f t="shared" ca="1" si="97"/>
        <v>40.300537791060819</v>
      </c>
      <c r="G247" s="306">
        <f t="shared" ca="1" si="98"/>
        <v>35.19576527869355</v>
      </c>
      <c r="H247" s="307">
        <f t="shared" ca="1" si="99"/>
        <v>154.42681876242762</v>
      </c>
      <c r="I247" s="304">
        <f t="shared" ca="1" si="100"/>
        <v>158.38681841187591</v>
      </c>
      <c r="J247" s="306">
        <f t="shared" ca="1" si="101"/>
        <v>44.405126503447534</v>
      </c>
      <c r="K247" s="307">
        <f t="shared" ca="1" si="102"/>
        <v>208.85993826708622</v>
      </c>
      <c r="L247" s="304">
        <f t="shared" ca="1" si="87"/>
        <v>213.52819268826832</v>
      </c>
      <c r="M247" s="306">
        <f t="shared" ca="1" si="103"/>
        <v>1.3467116882114047</v>
      </c>
      <c r="N247" s="304">
        <f t="shared" ca="1" si="104"/>
        <v>77.160895955451508</v>
      </c>
      <c r="P247" s="310">
        <f t="shared" ca="1" si="105"/>
        <v>6</v>
      </c>
      <c r="Q247" s="304">
        <f t="shared" ca="1" si="106"/>
        <v>523.95000000000118</v>
      </c>
      <c r="R247" s="306">
        <f t="shared" ca="1" si="107"/>
        <v>0.26294609326797475</v>
      </c>
      <c r="S247" s="307">
        <f t="shared" ca="1" si="108"/>
        <v>8.2437334804238311</v>
      </c>
      <c r="T247" s="304">
        <f t="shared" ca="1" si="88"/>
        <v>80.871025442957787</v>
      </c>
      <c r="U247" s="311">
        <f t="shared" ca="1" si="89"/>
        <v>0</v>
      </c>
      <c r="V247" s="306">
        <f t="shared" ca="1" si="90"/>
        <v>1.1996790838118778</v>
      </c>
      <c r="W247" s="304">
        <f t="shared" ca="1" si="91"/>
        <v>113.9180036828828</v>
      </c>
      <c r="Y247" s="314" t="str">
        <f t="shared" ca="1" si="109"/>
        <v/>
      </c>
      <c r="Z247" s="315" t="str">
        <f t="shared" ca="1" si="110"/>
        <v/>
      </c>
      <c r="AA247" s="316" t="str">
        <f t="shared" ca="1" si="111"/>
        <v/>
      </c>
      <c r="AC247" s="310" t="e">
        <f t="shared" ca="1" si="112"/>
        <v>#N/A</v>
      </c>
      <c r="AD247" s="323" t="e">
        <f t="shared" ca="1" si="113"/>
        <v>#N/A</v>
      </c>
      <c r="AE247" s="324">
        <f t="shared" ca="1" si="92"/>
        <v>208.85993826708622</v>
      </c>
      <c r="AG247" s="306">
        <f t="shared" ca="1" si="114"/>
        <v>40.241608231387445</v>
      </c>
      <c r="AH247" s="304">
        <f t="shared" ca="1" si="115"/>
        <v>49.806637598814845</v>
      </c>
    </row>
    <row r="248" spans="1:34" x14ac:dyDescent="0.2">
      <c r="A248" s="347">
        <f t="shared" ca="1" si="93"/>
        <v>0.01</v>
      </c>
      <c r="B248" s="304">
        <f t="shared" ca="1" si="94"/>
        <v>2.439999999999992</v>
      </c>
      <c r="D248" s="306">
        <f t="shared" ca="1" si="95"/>
        <v>11.016767708665888</v>
      </c>
      <c r="E248" s="307">
        <f t="shared" ca="1" si="96"/>
        <v>38.527758159894837</v>
      </c>
      <c r="F248" s="304">
        <f t="shared" ca="1" si="97"/>
        <v>40.07190187118708</v>
      </c>
      <c r="G248" s="306">
        <f t="shared" ca="1" si="98"/>
        <v>35.305932955780207</v>
      </c>
      <c r="H248" s="307">
        <f t="shared" ca="1" si="99"/>
        <v>154.81209634402657</v>
      </c>
      <c r="I248" s="304">
        <f t="shared" ca="1" si="100"/>
        <v>158.78694554751726</v>
      </c>
      <c r="J248" s="306">
        <f t="shared" ca="1" si="101"/>
        <v>44.757634994619906</v>
      </c>
      <c r="K248" s="307">
        <f t="shared" ca="1" si="102"/>
        <v>210.40613284261849</v>
      </c>
      <c r="L248" s="304">
        <f t="shared" ca="1" si="87"/>
        <v>215.11389222478692</v>
      </c>
      <c r="M248" s="306">
        <f t="shared" ca="1" si="103"/>
        <v>1.3465744024199384</v>
      </c>
      <c r="N248" s="304">
        <f t="shared" ca="1" si="104"/>
        <v>77.153030059013375</v>
      </c>
      <c r="P248" s="310">
        <f t="shared" ca="1" si="105"/>
        <v>6</v>
      </c>
      <c r="Q248" s="304">
        <f t="shared" ca="1" si="106"/>
        <v>522.49000000000115</v>
      </c>
      <c r="R248" s="306">
        <f t="shared" ca="1" si="107"/>
        <v>0.26221338729188687</v>
      </c>
      <c r="S248" s="307">
        <f t="shared" ca="1" si="108"/>
        <v>8.2411113465509125</v>
      </c>
      <c r="T248" s="304">
        <f t="shared" ca="1" si="88"/>
        <v>80.845302309664461</v>
      </c>
      <c r="U248" s="311">
        <f t="shared" ca="1" si="89"/>
        <v>0</v>
      </c>
      <c r="V248" s="306">
        <f t="shared" ca="1" si="90"/>
        <v>1.1994935840439784</v>
      </c>
      <c r="W248" s="304">
        <f t="shared" ca="1" si="91"/>
        <v>114.47660130305687</v>
      </c>
      <c r="Y248" s="314" t="str">
        <f t="shared" ca="1" si="109"/>
        <v/>
      </c>
      <c r="Z248" s="315" t="str">
        <f t="shared" ca="1" si="110"/>
        <v/>
      </c>
      <c r="AA248" s="316" t="str">
        <f t="shared" ca="1" si="111"/>
        <v/>
      </c>
      <c r="AC248" s="310" t="e">
        <f t="shared" ca="1" si="112"/>
        <v>#N/A</v>
      </c>
      <c r="AD248" s="323" t="e">
        <f t="shared" ca="1" si="113"/>
        <v>#N/A</v>
      </c>
      <c r="AE248" s="324">
        <f t="shared" ca="1" si="92"/>
        <v>210.40613284261849</v>
      </c>
      <c r="AG248" s="306">
        <f t="shared" ca="1" si="114"/>
        <v>40.012563928171133</v>
      </c>
      <c r="AH248" s="304">
        <f t="shared" ca="1" si="115"/>
        <v>49.57729353919175</v>
      </c>
    </row>
    <row r="249" spans="1:34" x14ac:dyDescent="0.2">
      <c r="A249" s="347">
        <f t="shared" ca="1" si="93"/>
        <v>0.01</v>
      </c>
      <c r="B249" s="304">
        <f t="shared" ca="1" si="94"/>
        <v>2.4499999999999917</v>
      </c>
      <c r="D249" s="306">
        <f t="shared" ca="1" si="95"/>
        <v>10.972422699542282</v>
      </c>
      <c r="E249" s="307">
        <f t="shared" ca="1" si="96"/>
        <v>38.302699987745896</v>
      </c>
      <c r="F249" s="304">
        <f t="shared" ca="1" si="97"/>
        <v>39.843329256585726</v>
      </c>
      <c r="G249" s="306">
        <f t="shared" ca="1" si="98"/>
        <v>35.415657182775632</v>
      </c>
      <c r="H249" s="307">
        <f t="shared" ca="1" si="99"/>
        <v>155.19512334390404</v>
      </c>
      <c r="I249" s="304">
        <f t="shared" ca="1" si="100"/>
        <v>159.18478282617806</v>
      </c>
      <c r="J249" s="306">
        <f t="shared" ca="1" si="101"/>
        <v>45.111242945312682</v>
      </c>
      <c r="K249" s="307">
        <f t="shared" ca="1" si="102"/>
        <v>211.95616894105814</v>
      </c>
      <c r="L249" s="304">
        <f t="shared" ca="1" si="87"/>
        <v>216.70358047859156</v>
      </c>
      <c r="M249" s="306">
        <f t="shared" ca="1" si="103"/>
        <v>1.3464373772475833</v>
      </c>
      <c r="N249" s="304">
        <f t="shared" ca="1" si="104"/>
        <v>77.145179094950379</v>
      </c>
      <c r="P249" s="310">
        <f t="shared" ca="1" si="105"/>
        <v>6</v>
      </c>
      <c r="Q249" s="304">
        <f t="shared" ca="1" si="106"/>
        <v>521.03000000000122</v>
      </c>
      <c r="R249" s="306">
        <f t="shared" ca="1" si="107"/>
        <v>0.26148068131579899</v>
      </c>
      <c r="S249" s="307">
        <f t="shared" ca="1" si="108"/>
        <v>8.2384965397377545</v>
      </c>
      <c r="T249" s="304">
        <f t="shared" ca="1" si="88"/>
        <v>80.819651054827375</v>
      </c>
      <c r="U249" s="311">
        <f t="shared" ca="1" si="89"/>
        <v>0</v>
      </c>
      <c r="V249" s="306">
        <f t="shared" ca="1" si="90"/>
        <v>1.1993076518885604</v>
      </c>
      <c r="W249" s="304">
        <f t="shared" ca="1" si="91"/>
        <v>115.03312332855396</v>
      </c>
      <c r="Y249" s="314" t="str">
        <f t="shared" ca="1" si="109"/>
        <v/>
      </c>
      <c r="Z249" s="315" t="str">
        <f t="shared" ca="1" si="110"/>
        <v/>
      </c>
      <c r="AA249" s="316" t="str">
        <f t="shared" ca="1" si="111"/>
        <v/>
      </c>
      <c r="AC249" s="310" t="e">
        <f t="shared" ca="1" si="112"/>
        <v>#N/A</v>
      </c>
      <c r="AD249" s="323" t="e">
        <f t="shared" ca="1" si="113"/>
        <v>#N/A</v>
      </c>
      <c r="AE249" s="324">
        <f t="shared" ca="1" si="92"/>
        <v>211.95616894105814</v>
      </c>
      <c r="AG249" s="306">
        <f t="shared" ca="1" si="114"/>
        <v>39.783578424218618</v>
      </c>
      <c r="AH249" s="304">
        <f t="shared" ca="1" si="115"/>
        <v>49.348008673180267</v>
      </c>
    </row>
    <row r="250" spans="1:34" x14ac:dyDescent="0.2">
      <c r="A250" s="347">
        <f t="shared" ca="1" si="93"/>
        <v>0.01</v>
      </c>
      <c r="B250" s="304">
        <f t="shared" ca="1" si="94"/>
        <v>2.4599999999999915</v>
      </c>
      <c r="D250" s="306">
        <f t="shared" ca="1" si="95"/>
        <v>10.928017579996967</v>
      </c>
      <c r="E250" s="307">
        <f t="shared" ca="1" si="96"/>
        <v>38.077718911420213</v>
      </c>
      <c r="F250" s="304">
        <f t="shared" ca="1" si="97"/>
        <v>39.614823560453367</v>
      </c>
      <c r="G250" s="306">
        <f t="shared" ca="1" si="98"/>
        <v>35.524937358575599</v>
      </c>
      <c r="H250" s="307">
        <f t="shared" ca="1" si="99"/>
        <v>155.57590053301826</v>
      </c>
      <c r="I250" s="304">
        <f t="shared" ca="1" si="100"/>
        <v>159.58033087128973</v>
      </c>
      <c r="J250" s="306">
        <f t="shared" ca="1" si="101"/>
        <v>45.465945918019436</v>
      </c>
      <c r="K250" s="307">
        <f t="shared" ca="1" si="102"/>
        <v>213.51002406044276</v>
      </c>
      <c r="L250" s="304">
        <f t="shared" ca="1" si="87"/>
        <v>218.29723455076362</v>
      </c>
      <c r="M250" s="306">
        <f t="shared" ca="1" si="103"/>
        <v>1.3463006095917207</v>
      </c>
      <c r="N250" s="304">
        <f t="shared" ca="1" si="104"/>
        <v>77.137342885495556</v>
      </c>
      <c r="P250" s="310">
        <f t="shared" ca="1" si="105"/>
        <v>6</v>
      </c>
      <c r="Q250" s="304">
        <f t="shared" ca="1" si="106"/>
        <v>519.57000000000119</v>
      </c>
      <c r="R250" s="306">
        <f t="shared" ca="1" si="107"/>
        <v>0.26074797533971111</v>
      </c>
      <c r="S250" s="307">
        <f t="shared" ca="1" si="108"/>
        <v>8.2358890599843573</v>
      </c>
      <c r="T250" s="304">
        <f t="shared" ca="1" si="88"/>
        <v>80.794071678446542</v>
      </c>
      <c r="U250" s="311">
        <f t="shared" ca="1" si="89"/>
        <v>0</v>
      </c>
      <c r="V250" s="306">
        <f t="shared" ca="1" si="90"/>
        <v>1.199121290249668</v>
      </c>
      <c r="W250" s="304">
        <f t="shared" ca="1" si="91"/>
        <v>115.58754637502396</v>
      </c>
      <c r="Y250" s="314" t="str">
        <f t="shared" ca="1" si="109"/>
        <v/>
      </c>
      <c r="Z250" s="315" t="str">
        <f t="shared" ca="1" si="110"/>
        <v/>
      </c>
      <c r="AA250" s="316" t="str">
        <f t="shared" ca="1" si="111"/>
        <v/>
      </c>
      <c r="AC250" s="310" t="e">
        <f t="shared" ca="1" si="112"/>
        <v>#N/A</v>
      </c>
      <c r="AD250" s="323" t="e">
        <f t="shared" ca="1" si="113"/>
        <v>#N/A</v>
      </c>
      <c r="AE250" s="324">
        <f t="shared" ca="1" si="92"/>
        <v>213.51002406044276</v>
      </c>
      <c r="AG250" s="306">
        <f t="shared" ca="1" si="114"/>
        <v>39.554655260536762</v>
      </c>
      <c r="AH250" s="304">
        <f t="shared" ca="1" si="115"/>
        <v>49.118786535987596</v>
      </c>
    </row>
    <row r="251" spans="1:34" x14ac:dyDescent="0.2">
      <c r="A251" s="347">
        <f t="shared" ca="1" si="93"/>
        <v>0.01</v>
      </c>
      <c r="B251" s="304">
        <f t="shared" ca="1" si="94"/>
        <v>2.4699999999999913</v>
      </c>
      <c r="D251" s="306">
        <f t="shared" ca="1" si="95"/>
        <v>10.88355348347841</v>
      </c>
      <c r="E251" s="307">
        <f t="shared" ca="1" si="96"/>
        <v>37.85281829298382</v>
      </c>
      <c r="F251" s="304">
        <f t="shared" ca="1" si="97"/>
        <v>39.386388374023149</v>
      </c>
      <c r="G251" s="306">
        <f t="shared" ca="1" si="98"/>
        <v>35.633772893410381</v>
      </c>
      <c r="H251" s="307">
        <f t="shared" ca="1" si="99"/>
        <v>155.9544287159481</v>
      </c>
      <c r="I251" s="304">
        <f t="shared" ca="1" si="100"/>
        <v>159.97359034145882</v>
      </c>
      <c r="J251" s="306">
        <f t="shared" ca="1" si="101"/>
        <v>45.821739469279365</v>
      </c>
      <c r="K251" s="307">
        <f t="shared" ca="1" si="102"/>
        <v>215.0676757066876</v>
      </c>
      <c r="L251" s="304">
        <f t="shared" ca="1" si="87"/>
        <v>219.89483154878255</v>
      </c>
      <c r="M251" s="306">
        <f t="shared" ca="1" si="103"/>
        <v>1.3461640963824952</v>
      </c>
      <c r="N251" s="304">
        <f t="shared" ca="1" si="104"/>
        <v>77.129521254759155</v>
      </c>
      <c r="P251" s="310">
        <f t="shared" ca="1" si="105"/>
        <v>6</v>
      </c>
      <c r="Q251" s="304">
        <f t="shared" ca="1" si="106"/>
        <v>518.11000000000126</v>
      </c>
      <c r="R251" s="306">
        <f t="shared" ca="1" si="107"/>
        <v>0.26001526936362329</v>
      </c>
      <c r="S251" s="307">
        <f t="shared" ca="1" si="108"/>
        <v>8.2332889072907207</v>
      </c>
      <c r="T251" s="304">
        <f t="shared" ca="1" si="88"/>
        <v>80.768564180521977</v>
      </c>
      <c r="U251" s="311">
        <f t="shared" ca="1" si="89"/>
        <v>0</v>
      </c>
      <c r="V251" s="306">
        <f t="shared" ca="1" si="90"/>
        <v>1.1989345020291671</v>
      </c>
      <c r="W251" s="304">
        <f t="shared" ca="1" si="91"/>
        <v>116.1398472850924</v>
      </c>
      <c r="Y251" s="314" t="str">
        <f t="shared" ca="1" si="109"/>
        <v/>
      </c>
      <c r="Z251" s="315" t="str">
        <f t="shared" ca="1" si="110"/>
        <v/>
      </c>
      <c r="AA251" s="316" t="str">
        <f t="shared" ca="1" si="111"/>
        <v/>
      </c>
      <c r="AC251" s="310" t="e">
        <f t="shared" ca="1" si="112"/>
        <v>#N/A</v>
      </c>
      <c r="AD251" s="323" t="e">
        <f t="shared" ca="1" si="113"/>
        <v>#N/A</v>
      </c>
      <c r="AE251" s="324">
        <f t="shared" ca="1" si="92"/>
        <v>215.0676757066876</v>
      </c>
      <c r="AG251" s="306">
        <f t="shared" ca="1" si="114"/>
        <v>39.325797954665077</v>
      </c>
      <c r="AH251" s="304">
        <f t="shared" ca="1" si="115"/>
        <v>48.889630639407862</v>
      </c>
    </row>
    <row r="252" spans="1:34" x14ac:dyDescent="0.2">
      <c r="A252" s="347">
        <f t="shared" ca="1" si="93"/>
        <v>0.01</v>
      </c>
      <c r="B252" s="304">
        <f t="shared" ca="1" si="94"/>
        <v>2.4799999999999911</v>
      </c>
      <c r="D252" s="306">
        <f t="shared" ca="1" si="95"/>
        <v>10.839031535610962</v>
      </c>
      <c r="E252" s="307">
        <f t="shared" ca="1" si="96"/>
        <v>37.628001471995439</v>
      </c>
      <c r="F252" s="304">
        <f t="shared" ca="1" si="97"/>
        <v>39.158027266531953</v>
      </c>
      <c r="G252" s="306">
        <f t="shared" ca="1" si="98"/>
        <v>35.742163208766492</v>
      </c>
      <c r="H252" s="307">
        <f t="shared" ca="1" si="99"/>
        <v>156.33070873066805</v>
      </c>
      <c r="I252" s="304">
        <f t="shared" ca="1" si="100"/>
        <v>160.36456193023156</v>
      </c>
      <c r="J252" s="306">
        <f t="shared" ca="1" si="101"/>
        <v>46.178619149790251</v>
      </c>
      <c r="K252" s="307">
        <f t="shared" ca="1" si="102"/>
        <v>216.62910139392068</v>
      </c>
      <c r="L252" s="304">
        <f t="shared" ca="1" si="87"/>
        <v>221.49634858687614</v>
      </c>
      <c r="M252" s="306">
        <f t="shared" ca="1" si="103"/>
        <v>1.3460278345822758</v>
      </c>
      <c r="N252" s="304">
        <f t="shared" ca="1" si="104"/>
        <v>77.121714028697724</v>
      </c>
      <c r="P252" s="310">
        <f t="shared" ca="1" si="105"/>
        <v>6</v>
      </c>
      <c r="Q252" s="304">
        <f t="shared" ca="1" si="106"/>
        <v>516.65000000000123</v>
      </c>
      <c r="R252" s="306">
        <f t="shared" ca="1" si="107"/>
        <v>0.25928256338753541</v>
      </c>
      <c r="S252" s="307">
        <f t="shared" ca="1" si="108"/>
        <v>8.2306960816568449</v>
      </c>
      <c r="T252" s="304">
        <f t="shared" ca="1" si="88"/>
        <v>80.743128561053652</v>
      </c>
      <c r="U252" s="311">
        <f t="shared" ca="1" si="89"/>
        <v>0</v>
      </c>
      <c r="V252" s="306">
        <f t="shared" ca="1" si="90"/>
        <v>1.1987472901266953</v>
      </c>
      <c r="W252" s="304">
        <f t="shared" ca="1" si="91"/>
        <v>116.69000312838345</v>
      </c>
      <c r="Y252" s="314" t="str">
        <f t="shared" ca="1" si="109"/>
        <v/>
      </c>
      <c r="Z252" s="315" t="str">
        <f t="shared" ca="1" si="110"/>
        <v/>
      </c>
      <c r="AA252" s="316" t="str">
        <f t="shared" ca="1" si="111"/>
        <v/>
      </c>
      <c r="AC252" s="310" t="e">
        <f t="shared" ca="1" si="112"/>
        <v>#N/A</v>
      </c>
      <c r="AD252" s="323" t="e">
        <f t="shared" ca="1" si="113"/>
        <v>#N/A</v>
      </c>
      <c r="AE252" s="324">
        <f t="shared" ca="1" si="92"/>
        <v>216.62910139392068</v>
      </c>
      <c r="AG252" s="306">
        <f t="shared" ca="1" si="114"/>
        <v>39.097010000602971</v>
      </c>
      <c r="AH252" s="304">
        <f t="shared" ca="1" si="115"/>
        <v>48.660544471748473</v>
      </c>
    </row>
    <row r="253" spans="1:34" x14ac:dyDescent="0.2">
      <c r="A253" s="347">
        <f t="shared" ca="1" si="93"/>
        <v>0.01</v>
      </c>
      <c r="B253" s="304">
        <f t="shared" ca="1" si="94"/>
        <v>2.4899999999999909</v>
      </c>
      <c r="D253" s="306">
        <f t="shared" ca="1" si="95"/>
        <v>10.794452854219376</v>
      </c>
      <c r="E253" s="307">
        <f t="shared" ca="1" si="96"/>
        <v>37.403271765431441</v>
      </c>
      <c r="F253" s="304">
        <f t="shared" ca="1" si="97"/>
        <v>38.929743785191874</v>
      </c>
      <c r="G253" s="306">
        <f t="shared" ca="1" si="98"/>
        <v>35.850107737308683</v>
      </c>
      <c r="H253" s="307">
        <f t="shared" ca="1" si="99"/>
        <v>156.70474144832235</v>
      </c>
      <c r="I253" s="304">
        <f t="shared" ca="1" si="100"/>
        <v>160.75324636585788</v>
      </c>
      <c r="J253" s="306">
        <f t="shared" ca="1" si="101"/>
        <v>46.536580504520629</v>
      </c>
      <c r="K253" s="307">
        <f t="shared" ca="1" si="102"/>
        <v>218.19427864481563</v>
      </c>
      <c r="L253" s="304">
        <f t="shared" ca="1" si="87"/>
        <v>223.10176278636879</v>
      </c>
      <c r="M253" s="306">
        <f t="shared" ca="1" si="103"/>
        <v>1.3458918211851256</v>
      </c>
      <c r="N253" s="304">
        <f t="shared" ca="1" si="104"/>
        <v>77.113921035083777</v>
      </c>
      <c r="P253" s="310">
        <f t="shared" ca="1" si="105"/>
        <v>6</v>
      </c>
      <c r="Q253" s="304">
        <f t="shared" ca="1" si="106"/>
        <v>515.19000000000131</v>
      </c>
      <c r="R253" s="306">
        <f t="shared" ca="1" si="107"/>
        <v>0.25854985741144754</v>
      </c>
      <c r="S253" s="307">
        <f t="shared" ca="1" si="108"/>
        <v>8.2281105830827297</v>
      </c>
      <c r="T253" s="304">
        <f t="shared" ca="1" si="88"/>
        <v>80.71776482004158</v>
      </c>
      <c r="U253" s="311">
        <f t="shared" ca="1" si="89"/>
        <v>0</v>
      </c>
      <c r="V253" s="306">
        <f t="shared" ca="1" si="90"/>
        <v>1.1985596574396145</v>
      </c>
      <c r="W253" s="304">
        <f t="shared" ca="1" si="91"/>
        <v>117.23799120152411</v>
      </c>
      <c r="Y253" s="314" t="str">
        <f t="shared" ca="1" si="109"/>
        <v/>
      </c>
      <c r="Z253" s="315" t="str">
        <f t="shared" ca="1" si="110"/>
        <v/>
      </c>
      <c r="AA253" s="316" t="str">
        <f t="shared" ca="1" si="111"/>
        <v/>
      </c>
      <c r="AC253" s="310" t="e">
        <f t="shared" ca="1" si="112"/>
        <v>#N/A</v>
      </c>
      <c r="AD253" s="323" t="e">
        <f t="shared" ca="1" si="113"/>
        <v>#N/A</v>
      </c>
      <c r="AE253" s="324">
        <f t="shared" ca="1" si="92"/>
        <v>218.19427864481563</v>
      </c>
      <c r="AG253" s="306">
        <f t="shared" ca="1" si="114"/>
        <v>38.86829486873981</v>
      </c>
      <c r="AH253" s="304">
        <f t="shared" ca="1" si="115"/>
        <v>48.431531497759295</v>
      </c>
    </row>
    <row r="254" spans="1:34" x14ac:dyDescent="0.2">
      <c r="A254" s="347">
        <f t="shared" ca="1" si="93"/>
        <v>0.01</v>
      </c>
      <c r="B254" s="304">
        <f t="shared" ca="1" si="94"/>
        <v>2.4999999999999907</v>
      </c>
      <c r="D254" s="306">
        <f t="shared" ca="1" si="95"/>
        <v>10.749818549352895</v>
      </c>
      <c r="E254" s="307">
        <f t="shared" ca="1" si="96"/>
        <v>37.178632467612935</v>
      </c>
      <c r="F254" s="304">
        <f t="shared" ca="1" si="97"/>
        <v>38.701541455164993</v>
      </c>
      <c r="G254" s="306">
        <f t="shared" ca="1" si="98"/>
        <v>35.957605922802209</v>
      </c>
      <c r="H254" s="307">
        <f t="shared" ca="1" si="99"/>
        <v>157.07652777299847</v>
      </c>
      <c r="I254" s="304">
        <f t="shared" ca="1" si="100"/>
        <v>161.13964441105455</v>
      </c>
      <c r="J254" s="306">
        <f t="shared" ca="1" si="101"/>
        <v>46.895619072821184</v>
      </c>
      <c r="K254" s="307">
        <f t="shared" ca="1" si="102"/>
        <v>219.76318499092224</v>
      </c>
      <c r="L254" s="304">
        <f t="shared" ca="1" si="87"/>
        <v>224.71105127602749</v>
      </c>
      <c r="M254" s="306">
        <f t="shared" ca="1" si="103"/>
        <v>1.3457560532162833</v>
      </c>
      <c r="N254" s="304">
        <f t="shared" ca="1" si="104"/>
        <v>77.106142103476046</v>
      </c>
      <c r="P254" s="310">
        <f t="shared" ca="1" si="105"/>
        <v>6</v>
      </c>
      <c r="Q254" s="304">
        <f t="shared" ca="1" si="106"/>
        <v>513.73000000000138</v>
      </c>
      <c r="R254" s="306">
        <f t="shared" ca="1" si="107"/>
        <v>0.25781715143535971</v>
      </c>
      <c r="S254" s="307">
        <f t="shared" ca="1" si="108"/>
        <v>8.2255324115683752</v>
      </c>
      <c r="T254" s="304">
        <f t="shared" ca="1" si="88"/>
        <v>80.692472957485762</v>
      </c>
      <c r="U254" s="311">
        <f t="shared" ca="1" si="89"/>
        <v>0</v>
      </c>
      <c r="V254" s="306">
        <f t="shared" ca="1" si="90"/>
        <v>1.1983716068629613</v>
      </c>
      <c r="W254" s="304">
        <f t="shared" ca="1" si="91"/>
        <v>117.78378902812882</v>
      </c>
      <c r="Y254" s="314" t="str">
        <f t="shared" ca="1" si="109"/>
        <v/>
      </c>
      <c r="Z254" s="315" t="str">
        <f t="shared" ca="1" si="110"/>
        <v/>
      </c>
      <c r="AA254" s="316" t="str">
        <f t="shared" ca="1" si="111"/>
        <v/>
      </c>
      <c r="AC254" s="310" t="e">
        <f t="shared" ca="1" si="112"/>
        <v>#N/A</v>
      </c>
      <c r="AD254" s="323" t="e">
        <f t="shared" ca="1" si="113"/>
        <v>#N/A</v>
      </c>
      <c r="AE254" s="324">
        <f t="shared" ca="1" si="92"/>
        <v>219.76318499092224</v>
      </c>
      <c r="AG254" s="306">
        <f t="shared" ca="1" si="114"/>
        <v>38.639656005787195</v>
      </c>
      <c r="AH254" s="304">
        <f t="shared" ca="1" si="115"/>
        <v>48.20259515856403</v>
      </c>
    </row>
    <row r="255" spans="1:34" x14ac:dyDescent="0.2">
      <c r="A255" s="347">
        <f t="shared" ca="1" si="93"/>
        <v>0.01</v>
      </c>
      <c r="B255" s="304">
        <f t="shared" ca="1" si="94"/>
        <v>2.5099999999999905</v>
      </c>
      <c r="D255" s="306">
        <f t="shared" ca="1" si="95"/>
        <v>10.697223480146048</v>
      </c>
      <c r="E255" s="307">
        <f t="shared" ca="1" si="96"/>
        <v>36.919549366566564</v>
      </c>
      <c r="F255" s="304">
        <f t="shared" ca="1" si="97"/>
        <v>38.438050361777371</v>
      </c>
      <c r="G255" s="306">
        <f t="shared" ca="1" si="98"/>
        <v>36.06457815760367</v>
      </c>
      <c r="H255" s="307">
        <f t="shared" ca="1" si="99"/>
        <v>157.44572326666415</v>
      </c>
      <c r="I255" s="304">
        <f t="shared" ca="1" si="100"/>
        <v>161.52340255408467</v>
      </c>
      <c r="J255" s="306">
        <f t="shared" ca="1" si="101"/>
        <v>47.255729993223213</v>
      </c>
      <c r="K255" s="307">
        <f t="shared" ca="1" si="102"/>
        <v>221.33579624612057</v>
      </c>
      <c r="L255" s="304">
        <f t="shared" ca="1" si="87"/>
        <v>226.32418942105286</v>
      </c>
      <c r="M255" s="306">
        <f t="shared" ca="1" si="103"/>
        <v>1.3456205274343724</v>
      </c>
      <c r="N255" s="304">
        <f t="shared" ca="1" si="104"/>
        <v>77.098377048157346</v>
      </c>
      <c r="P255" s="310">
        <f t="shared" ca="1" si="105"/>
        <v>7</v>
      </c>
      <c r="Q255" s="304">
        <f t="shared" ca="1" si="106"/>
        <v>511.97872340425727</v>
      </c>
      <c r="R255" s="306">
        <f t="shared" ca="1" si="107"/>
        <v>0.25693826730694563</v>
      </c>
      <c r="S255" s="307">
        <f t="shared" ca="1" si="108"/>
        <v>8.2229630288953057</v>
      </c>
      <c r="T255" s="304">
        <f t="shared" ca="1" si="88"/>
        <v>80.667267313462958</v>
      </c>
      <c r="U255" s="311">
        <f t="shared" ca="1" si="89"/>
        <v>0</v>
      </c>
      <c r="V255" s="306">
        <f t="shared" ca="1" si="90"/>
        <v>1.1981831414963369</v>
      </c>
      <c r="W255" s="304">
        <f t="shared" ca="1" si="91"/>
        <v>118.32685526831607</v>
      </c>
      <c r="Y255" s="314" t="str">
        <f t="shared" ca="1" si="109"/>
        <v/>
      </c>
      <c r="Z255" s="315" t="str">
        <f t="shared" ca="1" si="110"/>
        <v/>
      </c>
      <c r="AA255" s="316" t="str">
        <f t="shared" ca="1" si="111"/>
        <v/>
      </c>
      <c r="AC255" s="310" t="e">
        <f t="shared" ca="1" si="112"/>
        <v>#N/A</v>
      </c>
      <c r="AD255" s="323" t="e">
        <f t="shared" ca="1" si="113"/>
        <v>#N/A</v>
      </c>
      <c r="AE255" s="324">
        <f t="shared" ca="1" si="92"/>
        <v>221.33579624612057</v>
      </c>
      <c r="AG255" s="306">
        <f t="shared" ca="1" si="114"/>
        <v>38.375665966078643</v>
      </c>
      <c r="AH255" s="304">
        <f t="shared" ca="1" si="115"/>
        <v>47.938308002959076</v>
      </c>
    </row>
    <row r="256" spans="1:34" x14ac:dyDescent="0.2">
      <c r="A256" s="347">
        <f t="shared" ca="1" si="93"/>
        <v>0.01</v>
      </c>
      <c r="B256" s="304">
        <f t="shared" ca="1" si="94"/>
        <v>2.5199999999999902</v>
      </c>
      <c r="D256" s="306">
        <f t="shared" ca="1" si="95"/>
        <v>10.636659555511207</v>
      </c>
      <c r="E256" s="307">
        <f t="shared" ca="1" si="96"/>
        <v>36.626050063867218</v>
      </c>
      <c r="F256" s="304">
        <f t="shared" ca="1" si="97"/>
        <v>38.139298233983745</v>
      </c>
      <c r="G256" s="306">
        <f t="shared" ca="1" si="98"/>
        <v>36.170944753158778</v>
      </c>
      <c r="H256" s="307">
        <f t="shared" ca="1" si="99"/>
        <v>157.81198376730282</v>
      </c>
      <c r="I256" s="304">
        <f t="shared" ca="1" si="100"/>
        <v>161.90416753409255</v>
      </c>
      <c r="J256" s="306">
        <f t="shared" ca="1" si="101"/>
        <v>47.616907607777023</v>
      </c>
      <c r="K256" s="307">
        <f t="shared" ca="1" si="102"/>
        <v>222.91208478129039</v>
      </c>
      <c r="L256" s="304">
        <f t="shared" ca="1" si="87"/>
        <v>227.94114905314652</v>
      </c>
      <c r="M256" s="306">
        <f t="shared" ca="1" si="103"/>
        <v>1.345485240335802</v>
      </c>
      <c r="N256" s="304">
        <f t="shared" ca="1" si="104"/>
        <v>77.090625668386693</v>
      </c>
      <c r="P256" s="310">
        <f t="shared" ca="1" si="105"/>
        <v>7</v>
      </c>
      <c r="Q256" s="304">
        <f t="shared" ca="1" si="106"/>
        <v>509.93617021276793</v>
      </c>
      <c r="R256" s="306">
        <f t="shared" ca="1" si="107"/>
        <v>0.25591320502620485</v>
      </c>
      <c r="S256" s="307">
        <f t="shared" ca="1" si="108"/>
        <v>8.2204038968450437</v>
      </c>
      <c r="T256" s="304">
        <f t="shared" ca="1" si="88"/>
        <v>80.642162228049884</v>
      </c>
      <c r="U256" s="311">
        <f t="shared" ca="1" si="89"/>
        <v>0</v>
      </c>
      <c r="V256" s="306">
        <f t="shared" ca="1" si="90"/>
        <v>1.1979942648504536</v>
      </c>
      <c r="W256" s="304">
        <f t="shared" ca="1" si="91"/>
        <v>118.86664459539008</v>
      </c>
      <c r="Y256" s="314" t="str">
        <f t="shared" ca="1" si="109"/>
        <v/>
      </c>
      <c r="Z256" s="315" t="str">
        <f t="shared" ca="1" si="110"/>
        <v/>
      </c>
      <c r="AA256" s="316" t="str">
        <f t="shared" ca="1" si="111"/>
        <v/>
      </c>
      <c r="AC256" s="310" t="e">
        <f t="shared" ca="1" si="112"/>
        <v>#N/A</v>
      </c>
      <c r="AD256" s="323" t="e">
        <f t="shared" ca="1" si="113"/>
        <v>#N/A</v>
      </c>
      <c r="AE256" s="324">
        <f t="shared" ca="1" si="92"/>
        <v>222.91208478129039</v>
      </c>
      <c r="AG256" s="306">
        <f t="shared" ca="1" si="114"/>
        <v>38.07634983743506</v>
      </c>
      <c r="AH256" s="304">
        <f t="shared" ca="1" si="115"/>
        <v>47.638695112626991</v>
      </c>
    </row>
    <row r="257" spans="1:34" x14ac:dyDescent="0.2">
      <c r="A257" s="347">
        <f t="shared" ca="1" si="93"/>
        <v>0.01</v>
      </c>
      <c r="B257" s="304">
        <f t="shared" ca="1" si="94"/>
        <v>2.52999999999999</v>
      </c>
      <c r="D257" s="306">
        <f t="shared" ca="1" si="95"/>
        <v>10.576039465863072</v>
      </c>
      <c r="E257" s="307">
        <f t="shared" ca="1" si="96"/>
        <v>36.33271979620833</v>
      </c>
      <c r="F257" s="304">
        <f t="shared" ca="1" si="97"/>
        <v>37.84070742696656</v>
      </c>
      <c r="G257" s="306">
        <f t="shared" ca="1" si="98"/>
        <v>36.27670514781741</v>
      </c>
      <c r="H257" s="307">
        <f t="shared" ca="1" si="99"/>
        <v>158.17531096526491</v>
      </c>
      <c r="I257" s="304">
        <f t="shared" ca="1" si="100"/>
        <v>162.28194087864472</v>
      </c>
      <c r="J257" s="306">
        <f t="shared" ca="1" si="101"/>
        <v>47.979145857281907</v>
      </c>
      <c r="K257" s="307">
        <f t="shared" ca="1" si="102"/>
        <v>224.49202125495322</v>
      </c>
      <c r="L257" s="304">
        <f t="shared" ca="1" si="87"/>
        <v>229.5619002455083</v>
      </c>
      <c r="M257" s="306">
        <f t="shared" ca="1" si="103"/>
        <v>1.3453501884540442</v>
      </c>
      <c r="N257" s="304">
        <f t="shared" ca="1" si="104"/>
        <v>77.082887765546673</v>
      </c>
      <c r="P257" s="310">
        <f t="shared" ca="1" si="105"/>
        <v>7</v>
      </c>
      <c r="Q257" s="304">
        <f t="shared" ca="1" si="106"/>
        <v>507.8936170212786</v>
      </c>
      <c r="R257" s="306">
        <f t="shared" ca="1" si="107"/>
        <v>0.25488814274546401</v>
      </c>
      <c r="S257" s="307">
        <f t="shared" ca="1" si="108"/>
        <v>8.2178550154175891</v>
      </c>
      <c r="T257" s="304">
        <f t="shared" ca="1" si="88"/>
        <v>80.617157701246555</v>
      </c>
      <c r="U257" s="311">
        <f t="shared" ca="1" si="89"/>
        <v>0</v>
      </c>
      <c r="V257" s="306">
        <f t="shared" ca="1" si="90"/>
        <v>1.1978049806394837</v>
      </c>
      <c r="W257" s="304">
        <f t="shared" ca="1" si="91"/>
        <v>119.40312949567002</v>
      </c>
      <c r="Y257" s="314" t="str">
        <f t="shared" ca="1" si="109"/>
        <v/>
      </c>
      <c r="Z257" s="315" t="str">
        <f t="shared" ca="1" si="110"/>
        <v/>
      </c>
      <c r="AA257" s="316" t="str">
        <f t="shared" ca="1" si="111"/>
        <v/>
      </c>
      <c r="AC257" s="310" t="e">
        <f t="shared" ca="1" si="112"/>
        <v>#N/A</v>
      </c>
      <c r="AD257" s="323" t="e">
        <f t="shared" ca="1" si="113"/>
        <v>#N/A</v>
      </c>
      <c r="AE257" s="324">
        <f t="shared" ca="1" si="92"/>
        <v>224.49202125495322</v>
      </c>
      <c r="AG257" s="306">
        <f t="shared" ca="1" si="114"/>
        <v>37.777186462110251</v>
      </c>
      <c r="AH257" s="304">
        <f t="shared" ca="1" si="115"/>
        <v>47.33923532308998</v>
      </c>
    </row>
    <row r="258" spans="1:34" x14ac:dyDescent="0.2">
      <c r="A258" s="347">
        <f t="shared" ca="1" si="93"/>
        <v>0.01</v>
      </c>
      <c r="B258" s="304">
        <f t="shared" ca="1" si="94"/>
        <v>2.5399999999999898</v>
      </c>
      <c r="D258" s="306">
        <f t="shared" ca="1" si="95"/>
        <v>10.51536467539448</v>
      </c>
      <c r="E258" s="307">
        <f t="shared" ca="1" si="96"/>
        <v>36.039562981707419</v>
      </c>
      <c r="F258" s="304">
        <f t="shared" ca="1" si="97"/>
        <v>37.542282751172571</v>
      </c>
      <c r="G258" s="306">
        <f t="shared" ca="1" si="98"/>
        <v>36.381858794571357</v>
      </c>
      <c r="H258" s="307">
        <f t="shared" ca="1" si="99"/>
        <v>158.53570659508199</v>
      </c>
      <c r="I258" s="304">
        <f t="shared" ca="1" si="100"/>
        <v>162.65672416149926</v>
      </c>
      <c r="J258" s="306">
        <f t="shared" ca="1" si="101"/>
        <v>48.342438676993851</v>
      </c>
      <c r="K258" s="307">
        <f t="shared" ca="1" si="102"/>
        <v>226.07557634275494</v>
      </c>
      <c r="L258" s="304">
        <f t="shared" ca="1" si="87"/>
        <v>231.18641308681558</v>
      </c>
      <c r="M258" s="306">
        <f t="shared" ca="1" si="103"/>
        <v>1.3452153683589583</v>
      </c>
      <c r="N258" s="304">
        <f t="shared" ca="1" si="104"/>
        <v>77.075163143104689</v>
      </c>
      <c r="P258" s="310">
        <f t="shared" ca="1" si="105"/>
        <v>7</v>
      </c>
      <c r="Q258" s="304">
        <f t="shared" ca="1" si="106"/>
        <v>505.85106382978927</v>
      </c>
      <c r="R258" s="306">
        <f t="shared" ca="1" si="107"/>
        <v>0.25386308046472317</v>
      </c>
      <c r="S258" s="307">
        <f t="shared" ca="1" si="108"/>
        <v>8.215316384612942</v>
      </c>
      <c r="T258" s="304">
        <f t="shared" ca="1" si="88"/>
        <v>80.592253733052971</v>
      </c>
      <c r="U258" s="311">
        <f t="shared" ca="1" si="89"/>
        <v>0</v>
      </c>
      <c r="V258" s="306">
        <f t="shared" ca="1" si="90"/>
        <v>1.1976152925737311</v>
      </c>
      <c r="W258" s="304">
        <f t="shared" ca="1" si="91"/>
        <v>119.93628281901542</v>
      </c>
      <c r="Y258" s="314" t="str">
        <f t="shared" ca="1" si="109"/>
        <v/>
      </c>
      <c r="Z258" s="315" t="str">
        <f t="shared" ca="1" si="110"/>
        <v/>
      </c>
      <c r="AA258" s="316" t="str">
        <f t="shared" ca="1" si="111"/>
        <v/>
      </c>
      <c r="AC258" s="310" t="e">
        <f t="shared" ca="1" si="112"/>
        <v>#N/A</v>
      </c>
      <c r="AD258" s="323" t="e">
        <f t="shared" ca="1" si="113"/>
        <v>#N/A</v>
      </c>
      <c r="AE258" s="324">
        <f t="shared" ca="1" si="92"/>
        <v>226.07557634275494</v>
      </c>
      <c r="AG258" s="306">
        <f t="shared" ca="1" si="114"/>
        <v>37.478180459297427</v>
      </c>
      <c r="AH258" s="304">
        <f t="shared" ca="1" si="115"/>
        <v>47.039933246871108</v>
      </c>
    </row>
    <row r="259" spans="1:34" x14ac:dyDescent="0.2">
      <c r="A259" s="347">
        <f t="shared" ca="1" si="93"/>
        <v>0.01</v>
      </c>
      <c r="B259" s="304">
        <f t="shared" ca="1" si="94"/>
        <v>2.5499999999999896</v>
      </c>
      <c r="D259" s="306">
        <f t="shared" ca="1" si="95"/>
        <v>10.454636635874428</v>
      </c>
      <c r="E259" s="307">
        <f t="shared" ca="1" si="96"/>
        <v>35.746584000334067</v>
      </c>
      <c r="F259" s="304">
        <f t="shared" ca="1" si="97"/>
        <v>37.244028982927013</v>
      </c>
      <c r="G259" s="306">
        <f t="shared" ca="1" si="98"/>
        <v>36.486405160930104</v>
      </c>
      <c r="H259" s="307">
        <f t="shared" ca="1" si="99"/>
        <v>158.89317243508532</v>
      </c>
      <c r="I259" s="304">
        <f t="shared" ca="1" si="100"/>
        <v>163.02851900220804</v>
      </c>
      <c r="J259" s="306">
        <f t="shared" ca="1" si="101"/>
        <v>48.70677999677136</v>
      </c>
      <c r="K259" s="307">
        <f t="shared" ca="1" si="102"/>
        <v>227.66272073790577</v>
      </c>
      <c r="L259" s="304">
        <f t="shared" ca="1" si="87"/>
        <v>232.81465768168368</v>
      </c>
      <c r="M259" s="306">
        <f t="shared" ca="1" si="103"/>
        <v>1.3450807766561277</v>
      </c>
      <c r="N259" s="304">
        <f t="shared" ca="1" si="104"/>
        <v>77.06745160657502</v>
      </c>
      <c r="P259" s="310">
        <f t="shared" ca="1" si="105"/>
        <v>7</v>
      </c>
      <c r="Q259" s="304">
        <f t="shared" ca="1" si="106"/>
        <v>503.80851063829999</v>
      </c>
      <c r="R259" s="306">
        <f t="shared" ca="1" si="107"/>
        <v>0.25283801818398238</v>
      </c>
      <c r="S259" s="307">
        <f t="shared" ca="1" si="108"/>
        <v>8.2127880044311024</v>
      </c>
      <c r="T259" s="304">
        <f t="shared" ca="1" si="88"/>
        <v>80.567450323469117</v>
      </c>
      <c r="U259" s="311">
        <f t="shared" ca="1" si="89"/>
        <v>0</v>
      </c>
      <c r="V259" s="306">
        <f t="shared" ca="1" si="90"/>
        <v>1.1974252043595712</v>
      </c>
      <c r="W259" s="304">
        <f t="shared" ca="1" si="91"/>
        <v>120.46607777832509</v>
      </c>
      <c r="Y259" s="314" t="str">
        <f t="shared" ca="1" si="109"/>
        <v/>
      </c>
      <c r="Z259" s="315" t="str">
        <f t="shared" ca="1" si="110"/>
        <v/>
      </c>
      <c r="AA259" s="316" t="str">
        <f t="shared" ca="1" si="111"/>
        <v/>
      </c>
      <c r="AC259" s="310" t="e">
        <f t="shared" ca="1" si="112"/>
        <v>#N/A</v>
      </c>
      <c r="AD259" s="323" t="e">
        <f t="shared" ca="1" si="113"/>
        <v>#N/A</v>
      </c>
      <c r="AE259" s="324">
        <f t="shared" ca="1" si="92"/>
        <v>227.66272073790577</v>
      </c>
      <c r="AG259" s="306">
        <f t="shared" ca="1" si="114"/>
        <v>37.179336408397816</v>
      </c>
      <c r="AH259" s="304">
        <f t="shared" ca="1" si="115"/>
        <v>46.740793456761743</v>
      </c>
    </row>
    <row r="260" spans="1:34" x14ac:dyDescent="0.2">
      <c r="A260" s="347">
        <f t="shared" ca="1" si="93"/>
        <v>0.01</v>
      </c>
      <c r="B260" s="304">
        <f t="shared" ca="1" si="94"/>
        <v>2.5599999999999894</v>
      </c>
      <c r="D260" s="306">
        <f t="shared" ca="1" si="95"/>
        <v>10.393856786687873</v>
      </c>
      <c r="E260" s="307">
        <f t="shared" ca="1" si="96"/>
        <v>35.45378719384582</v>
      </c>
      <c r="F260" s="304">
        <f t="shared" ca="1" si="97"/>
        <v>36.945950864589797</v>
      </c>
      <c r="G260" s="306">
        <f t="shared" ca="1" si="98"/>
        <v>36.590343728796981</v>
      </c>
      <c r="H260" s="307">
        <f t="shared" ca="1" si="99"/>
        <v>159.24771030702377</v>
      </c>
      <c r="I260" s="304">
        <f t="shared" ca="1" si="100"/>
        <v>163.39732706571817</v>
      </c>
      <c r="J260" s="306">
        <f t="shared" ca="1" si="101"/>
        <v>49.072163741219995</v>
      </c>
      <c r="K260" s="307">
        <f t="shared" ca="1" si="102"/>
        <v>229.25342515161631</v>
      </c>
      <c r="L260" s="304">
        <f t="shared" ref="L260:L323" ca="1" si="116">SQRT(pos_x^2+pos_z^2)</f>
        <v>234.4466041511219</v>
      </c>
      <c r="M260" s="306">
        <f t="shared" ca="1" si="103"/>
        <v>1.3449464099862094</v>
      </c>
      <c r="N260" s="304">
        <f t="shared" ca="1" si="104"/>
        <v>77.059752963481472</v>
      </c>
      <c r="P260" s="310">
        <f t="shared" ca="1" si="105"/>
        <v>7</v>
      </c>
      <c r="Q260" s="304">
        <f t="shared" ca="1" si="106"/>
        <v>501.76595744681066</v>
      </c>
      <c r="R260" s="306">
        <f t="shared" ca="1" si="107"/>
        <v>0.2518129559032416</v>
      </c>
      <c r="S260" s="307">
        <f t="shared" ca="1" si="108"/>
        <v>8.2102698748720702</v>
      </c>
      <c r="T260" s="304">
        <f t="shared" ref="T260:T323" ca="1" si="117">m*g</f>
        <v>80.542747472495009</v>
      </c>
      <c r="U260" s="311">
        <f t="shared" ref="U260:U323" ca="1" si="118">IF(pos_xz&lt;L_rampe,Poids*COS(Beta),0)</f>
        <v>0</v>
      </c>
      <c r="V260" s="306">
        <f t="shared" ref="V260:V323" ca="1" si="119">Rho_moyen*(20000-Alt_rampe-pos_z)/(20000+Alt_rampe+pos_z)</f>
        <v>1.1972347196993878</v>
      </c>
      <c r="W260" s="304">
        <f t="shared" ref="W260:W323" ca="1" si="120">1/2*Rho*Sref*Cx*vit_xz^2</f>
        <v>120.99248794900458</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229.25342515161631</v>
      </c>
      <c r="AG260" s="306">
        <f t="shared" ca="1" si="114"/>
        <v>36.880658848964373</v>
      </c>
      <c r="AH260" s="304">
        <f t="shared" ca="1" si="115"/>
        <v>46.441820485764104</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10.333026554875117</v>
      </c>
      <c r="E261" s="307">
        <f t="shared" ref="E261:E324" ca="1" si="125">IF(AND(L260&lt;L_rampe,Poussee&lt;Poids*SIN(M260)),0,(-W260+Poussee)/m*SIN(M260)+U260/m*COS(M260)-Poids/m)</f>
        <v>35.161176865728699</v>
      </c>
      <c r="F261" s="304">
        <f t="shared" ref="F261:F324" ca="1" si="126">SQRT(acc_x^2+acc_z^2)</f>
        <v>36.648053104725896</v>
      </c>
      <c r="G261" s="306">
        <f t="shared" ref="G261:G324" ca="1" si="127">G260+acc_x*pas</f>
        <v>36.69367399434573</v>
      </c>
      <c r="H261" s="307">
        <f t="shared" ref="H261:H324" ca="1" si="128">H260+acc_z*pas</f>
        <v>159.59932207568104</v>
      </c>
      <c r="I261" s="304">
        <f t="shared" ref="I261:I324" ca="1" si="129">SQRT(vit_x^2+vit_z^2)</f>
        <v>163.76315006197302</v>
      </c>
      <c r="J261" s="306">
        <f t="shared" ref="J261:J324" ca="1" si="130">J260+0.5*(vit_x+G260)*pas*(K260&gt;=0)</f>
        <v>49.438583829835707</v>
      </c>
      <c r="K261" s="307">
        <f t="shared" ref="K261:K324" ca="1" si="131">K260+0.5*(vit_z+H260)*pas</f>
        <v>230.84766031352984</v>
      </c>
      <c r="L261" s="304">
        <f t="shared" ca="1" si="116"/>
        <v>236.08222263298555</v>
      </c>
      <c r="M261" s="306">
        <f t="shared" ref="M261:M324" ca="1" si="132">IF(AND(L260&gt;L_rampe,G261&gt;0),ATAN2(G261,H261),$M$4)</f>
        <v>1.3448122650242986</v>
      </c>
      <c r="N261" s="304">
        <f t="shared" ref="N261:N324" ca="1" si="133">DEGREES(Beta)</f>
        <v>77.052067023321044</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8.2077619959358454</v>
      </c>
      <c r="T261" s="304">
        <f t="shared" ca="1" si="117"/>
        <v>80.518145180130645</v>
      </c>
      <c r="U261" s="311">
        <f t="shared" ca="1" si="118"/>
        <v>0</v>
      </c>
      <c r="V261" s="306">
        <f t="shared" ca="1" si="119"/>
        <v>1.1970438422915104</v>
      </c>
      <c r="W261" s="304">
        <f t="shared" ca="1" si="120"/>
        <v>121.51548726840376</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230.84766031352984</v>
      </c>
      <c r="AG261" s="306">
        <f t="shared" ref="AG261:AG324" ca="1" si="143">IF(AND(L260&lt;L_rampe,Poussee&lt;Poids*SIN(M260)),0,(-W260+Poussee)/m-Poids*SIN(M260)/m)</f>
        <v>36.582152280649886</v>
      </c>
      <c r="AH261" s="304">
        <f t="shared" ref="AH261:AH324" ca="1" si="144">IF(AND(L260&lt;L_rampe,Poussee&lt;Poids*SIN(M260)), g*SIN(M260), (-W260+Poussee)/m)</f>
        <v>46.143018827038254</v>
      </c>
    </row>
    <row r="262" spans="1:34" x14ac:dyDescent="0.2">
      <c r="A262" s="347">
        <f t="shared" ca="1" si="122"/>
        <v>0.01</v>
      </c>
      <c r="B262" s="304">
        <f t="shared" ca="1" si="123"/>
        <v>2.579999999999989</v>
      </c>
      <c r="D262" s="306">
        <f t="shared" ca="1" si="124"/>
        <v>10.272147355170597</v>
      </c>
      <c r="E262" s="307">
        <f t="shared" ca="1" si="125"/>
        <v>34.868757281142052</v>
      </c>
      <c r="F262" s="304">
        <f t="shared" ca="1" si="126"/>
        <v>36.350340378289928</v>
      </c>
      <c r="G262" s="306">
        <f t="shared" ca="1" si="127"/>
        <v>36.796395467897433</v>
      </c>
      <c r="H262" s="307">
        <f t="shared" ca="1" si="128"/>
        <v>159.94800964849247</v>
      </c>
      <c r="I262" s="304">
        <f t="shared" ca="1" si="129"/>
        <v>164.12598974551273</v>
      </c>
      <c r="J262" s="306">
        <f t="shared" ca="1" si="130"/>
        <v>49.80603417714692</v>
      </c>
      <c r="K262" s="307">
        <f t="shared" ca="1" si="131"/>
        <v>232.44539697215072</v>
      </c>
      <c r="L262" s="304">
        <f t="shared" ca="1" si="116"/>
        <v>237.72148328242415</v>
      </c>
      <c r="M262" s="306">
        <f t="shared" ca="1" si="132"/>
        <v>1.3446783384793046</v>
      </c>
      <c r="N262" s="304">
        <f t="shared" ca="1" si="133"/>
        <v>77.044393597528114</v>
      </c>
      <c r="P262" s="310">
        <f t="shared" ca="1" si="134"/>
        <v>7</v>
      </c>
      <c r="Q262" s="304">
        <f t="shared" ca="1" si="135"/>
        <v>497.68085106383205</v>
      </c>
      <c r="R262" s="306">
        <f t="shared" ca="1" si="136"/>
        <v>0.24976283134175997</v>
      </c>
      <c r="S262" s="307">
        <f t="shared" ca="1" si="137"/>
        <v>8.2052643676224282</v>
      </c>
      <c r="T262" s="304">
        <f t="shared" ca="1" si="117"/>
        <v>80.493643446376026</v>
      </c>
      <c r="U262" s="311">
        <f t="shared" ca="1" si="118"/>
        <v>0</v>
      </c>
      <c r="V262" s="306">
        <f t="shared" ca="1" si="119"/>
        <v>1.1968525758301567</v>
      </c>
      <c r="W262" s="304">
        <f t="shared" ca="1" si="120"/>
        <v>122.03505003522491</v>
      </c>
      <c r="Y262" s="314" t="str">
        <f t="shared" ca="1" si="138"/>
        <v/>
      </c>
      <c r="Z262" s="315" t="str">
        <f t="shared" ca="1" si="139"/>
        <v/>
      </c>
      <c r="AA262" s="316" t="str">
        <f t="shared" ca="1" si="140"/>
        <v/>
      </c>
      <c r="AC262" s="310" t="e">
        <f t="shared" ca="1" si="141"/>
        <v>#N/A</v>
      </c>
      <c r="AD262" s="323" t="e">
        <f t="shared" ca="1" si="142"/>
        <v>#N/A</v>
      </c>
      <c r="AE262" s="324">
        <f t="shared" ca="1" si="121"/>
        <v>232.44539697215072</v>
      </c>
      <c r="AG262" s="306">
        <f t="shared" ca="1" si="143"/>
        <v>36.283821163159303</v>
      </c>
      <c r="AH262" s="304">
        <f t="shared" ca="1" si="144"/>
        <v>45.844392933853342</v>
      </c>
    </row>
    <row r="263" spans="1:34" x14ac:dyDescent="0.2">
      <c r="A263" s="347">
        <f t="shared" ca="1" si="122"/>
        <v>0.01</v>
      </c>
      <c r="B263" s="304">
        <f t="shared" ca="1" si="123"/>
        <v>2.5899999999999888</v>
      </c>
      <c r="D263" s="306">
        <f t="shared" ca="1" si="124"/>
        <v>10.211220590041341</v>
      </c>
      <c r="E263" s="307">
        <f t="shared" ca="1" si="125"/>
        <v>34.576532666867863</v>
      </c>
      <c r="F263" s="304">
        <f t="shared" ca="1" si="126"/>
        <v>36.052817326825718</v>
      </c>
      <c r="G263" s="306">
        <f t="shared" ca="1" si="127"/>
        <v>36.898507673797845</v>
      </c>
      <c r="H263" s="307">
        <f t="shared" ca="1" si="128"/>
        <v>160.29377497516114</v>
      </c>
      <c r="I263" s="304">
        <f t="shared" ca="1" si="129"/>
        <v>164.48584791507417</v>
      </c>
      <c r="J263" s="306">
        <f t="shared" ca="1" si="130"/>
        <v>50.174508692855397</v>
      </c>
      <c r="K263" s="307">
        <f t="shared" ca="1" si="131"/>
        <v>234.04660589526898</v>
      </c>
      <c r="L263" s="304">
        <f t="shared" ca="1" si="116"/>
        <v>239.36435627232552</v>
      </c>
      <c r="M263" s="306">
        <f t="shared" ca="1" si="132"/>
        <v>1.3445446270933388</v>
      </c>
      <c r="N263" s="304">
        <f t="shared" ca="1" si="133"/>
        <v>77.036732499439438</v>
      </c>
      <c r="P263" s="310">
        <f t="shared" ca="1" si="134"/>
        <v>7</v>
      </c>
      <c r="Q263" s="304">
        <f t="shared" ca="1" si="135"/>
        <v>495.63829787234272</v>
      </c>
      <c r="R263" s="306">
        <f t="shared" ca="1" si="136"/>
        <v>0.24873776906101916</v>
      </c>
      <c r="S263" s="307">
        <f t="shared" ca="1" si="137"/>
        <v>8.2027769899318184</v>
      </c>
      <c r="T263" s="304">
        <f t="shared" ca="1" si="117"/>
        <v>80.469242271231138</v>
      </c>
      <c r="U263" s="311">
        <f t="shared" ca="1" si="118"/>
        <v>0</v>
      </c>
      <c r="V263" s="306">
        <f t="shared" ca="1" si="119"/>
        <v>1.1966609240053672</v>
      </c>
      <c r="W263" s="304">
        <f t="shared" ca="1" si="120"/>
        <v>122.55115090890047</v>
      </c>
      <c r="Y263" s="314" t="str">
        <f t="shared" ca="1" si="138"/>
        <v/>
      </c>
      <c r="Z263" s="315" t="str">
        <f t="shared" ca="1" si="139"/>
        <v/>
      </c>
      <c r="AA263" s="316" t="str">
        <f t="shared" ca="1" si="140"/>
        <v/>
      </c>
      <c r="AC263" s="310" t="e">
        <f t="shared" ca="1" si="141"/>
        <v>#N/A</v>
      </c>
      <c r="AD263" s="323" t="e">
        <f t="shared" ca="1" si="142"/>
        <v>#N/A</v>
      </c>
      <c r="AE263" s="324">
        <f t="shared" ca="1" si="121"/>
        <v>234.04660589526898</v>
      </c>
      <c r="AG263" s="306">
        <f t="shared" ca="1" si="143"/>
        <v>35.98566991620639</v>
      </c>
      <c r="AH263" s="304">
        <f t="shared" ca="1" si="144"/>
        <v>45.545947219543173</v>
      </c>
    </row>
    <row r="264" spans="1:34" x14ac:dyDescent="0.2">
      <c r="A264" s="347">
        <f t="shared" ca="1" si="122"/>
        <v>0.01</v>
      </c>
      <c r="B264" s="304">
        <f t="shared" ca="1" si="123"/>
        <v>2.5999999999999885</v>
      </c>
      <c r="D264" s="306">
        <f t="shared" ca="1" si="124"/>
        <v>10.15024764972501</v>
      </c>
      <c r="E264" s="307">
        <f t="shared" ca="1" si="125"/>
        <v>34.284507211264533</v>
      </c>
      <c r="F264" s="304">
        <f t="shared" ca="1" si="126"/>
        <v>35.755488558681421</v>
      </c>
      <c r="G264" s="306">
        <f t="shared" ca="1" si="127"/>
        <v>37.000010150295097</v>
      </c>
      <c r="H264" s="307">
        <f t="shared" ca="1" si="128"/>
        <v>160.63662004727379</v>
      </c>
      <c r="I264" s="304">
        <f t="shared" ca="1" si="129"/>
        <v>164.84272641319103</v>
      </c>
      <c r="J264" s="306">
        <f t="shared" ca="1" si="130"/>
        <v>50.544001281975859</v>
      </c>
      <c r="K264" s="307">
        <f t="shared" ca="1" si="131"/>
        <v>235.65125787038116</v>
      </c>
      <c r="L264" s="304">
        <f t="shared" ca="1" si="116"/>
        <v>241.01081179375595</v>
      </c>
      <c r="M264" s="306">
        <f t="shared" ca="1" si="132"/>
        <v>1.3444111276411168</v>
      </c>
      <c r="N264" s="304">
        <f t="shared" ca="1" si="133"/>
        <v>77.029083544259805</v>
      </c>
      <c r="P264" s="310">
        <f t="shared" ca="1" si="134"/>
        <v>7</v>
      </c>
      <c r="Q264" s="304">
        <f t="shared" ca="1" si="135"/>
        <v>493.59574468085339</v>
      </c>
      <c r="R264" s="306">
        <f t="shared" ca="1" si="136"/>
        <v>0.24771270678027832</v>
      </c>
      <c r="S264" s="307">
        <f t="shared" ca="1" si="137"/>
        <v>8.200299862864016</v>
      </c>
      <c r="T264" s="304">
        <f t="shared" ca="1" si="117"/>
        <v>80.444941654695995</v>
      </c>
      <c r="U264" s="311">
        <f t="shared" ca="1" si="118"/>
        <v>0</v>
      </c>
      <c r="V264" s="306">
        <f t="shared" ca="1" si="119"/>
        <v>1.1964688905029492</v>
      </c>
      <c r="W264" s="304">
        <f t="shared" ca="1" si="120"/>
        <v>123.06376490894333</v>
      </c>
      <c r="Y264" s="314" t="str">
        <f t="shared" ca="1" si="138"/>
        <v/>
      </c>
      <c r="Z264" s="315" t="str">
        <f t="shared" ca="1" si="139"/>
        <v/>
      </c>
      <c r="AA264" s="316" t="str">
        <f t="shared" ca="1" si="140"/>
        <v/>
      </c>
      <c r="AC264" s="310" t="e">
        <f t="shared" ca="1" si="141"/>
        <v>#N/A</v>
      </c>
      <c r="AD264" s="323" t="e">
        <f t="shared" ca="1" si="142"/>
        <v>#N/A</v>
      </c>
      <c r="AE264" s="324">
        <f t="shared" ca="1" si="121"/>
        <v>235.65125787038116</v>
      </c>
      <c r="AG264" s="306">
        <f t="shared" ca="1" si="143"/>
        <v>35.687702919474631</v>
      </c>
      <c r="AH264" s="304">
        <f t="shared" ca="1" si="144"/>
        <v>45.247686057466055</v>
      </c>
    </row>
    <row r="265" spans="1:34" x14ac:dyDescent="0.2">
      <c r="A265" s="347">
        <f t="shared" ca="1" si="122"/>
        <v>0.01</v>
      </c>
      <c r="B265" s="304">
        <f t="shared" ca="1" si="123"/>
        <v>2.6099999999999883</v>
      </c>
      <c r="D265" s="306">
        <f t="shared" ca="1" si="124"/>
        <v>10.089229912267459</v>
      </c>
      <c r="E265" s="307">
        <f t="shared" ca="1" si="125"/>
        <v>33.992685064224823</v>
      </c>
      <c r="F265" s="304">
        <f t="shared" ca="1" si="126"/>
        <v>35.458358649240459</v>
      </c>
      <c r="G265" s="306">
        <f t="shared" ca="1" si="127"/>
        <v>37.100902449417774</v>
      </c>
      <c r="H265" s="307">
        <f t="shared" ca="1" si="128"/>
        <v>160.97654689791605</v>
      </c>
      <c r="I265" s="304">
        <f t="shared" ca="1" si="129"/>
        <v>165.19662712579267</v>
      </c>
      <c r="J265" s="306">
        <f t="shared" ca="1" si="130"/>
        <v>50.914505844974421</v>
      </c>
      <c r="K265" s="307">
        <f t="shared" ca="1" si="131"/>
        <v>237.25932370510711</v>
      </c>
      <c r="L265" s="304">
        <f t="shared" ca="1" si="116"/>
        <v>242.66082005639626</v>
      </c>
      <c r="M265" s="306">
        <f t="shared" ca="1" si="132"/>
        <v>1.34427783692937</v>
      </c>
      <c r="N265" s="304">
        <f t="shared" ca="1" si="133"/>
        <v>77.021446549028411</v>
      </c>
      <c r="P265" s="310">
        <f t="shared" ca="1" si="134"/>
        <v>7</v>
      </c>
      <c r="Q265" s="304">
        <f t="shared" ca="1" si="135"/>
        <v>491.55319148936405</v>
      </c>
      <c r="R265" s="306">
        <f t="shared" ca="1" si="136"/>
        <v>0.24668764449953751</v>
      </c>
      <c r="S265" s="307">
        <f t="shared" ca="1" si="137"/>
        <v>8.1978329864190211</v>
      </c>
      <c r="T265" s="304">
        <f t="shared" ca="1" si="117"/>
        <v>80.420741596770597</v>
      </c>
      <c r="U265" s="311">
        <f t="shared" ca="1" si="118"/>
        <v>0</v>
      </c>
      <c r="V265" s="306">
        <f t="shared" ca="1" si="119"/>
        <v>1.1962764790044165</v>
      </c>
      <c r="W265" s="304">
        <f t="shared" ca="1" si="120"/>
        <v>123.57286741426674</v>
      </c>
      <c r="Y265" s="314" t="str">
        <f t="shared" ca="1" si="138"/>
        <v/>
      </c>
      <c r="Z265" s="315" t="str">
        <f t="shared" ca="1" si="139"/>
        <v/>
      </c>
      <c r="AA265" s="316" t="str">
        <f t="shared" ca="1" si="140"/>
        <v/>
      </c>
      <c r="AC265" s="310" t="e">
        <f t="shared" ca="1" si="141"/>
        <v>#N/A</v>
      </c>
      <c r="AD265" s="323" t="e">
        <f t="shared" ca="1" si="142"/>
        <v>#N/A</v>
      </c>
      <c r="AE265" s="324">
        <f t="shared" ca="1" si="121"/>
        <v>237.25932370510711</v>
      </c>
      <c r="AG265" s="306">
        <f t="shared" ca="1" si="143"/>
        <v>35.389924512582247</v>
      </c>
      <c r="AH265" s="304">
        <f t="shared" ca="1" si="144"/>
        <v>44.949613780968761</v>
      </c>
    </row>
    <row r="266" spans="1:34" x14ac:dyDescent="0.2">
      <c r="A266" s="347">
        <f t="shared" ca="1" si="122"/>
        <v>0.01</v>
      </c>
      <c r="B266" s="304">
        <f t="shared" ca="1" si="123"/>
        <v>2.6199999999999881</v>
      </c>
      <c r="D266" s="306">
        <f t="shared" ca="1" si="124"/>
        <v>10.028168743560133</v>
      </c>
      <c r="E266" s="307">
        <f t="shared" ca="1" si="125"/>
        <v>33.701070337138312</v>
      </c>
      <c r="F266" s="304">
        <f t="shared" ca="1" si="126"/>
        <v>35.161432141169392</v>
      </c>
      <c r="G266" s="306">
        <f t="shared" ca="1" si="127"/>
        <v>37.201184136853378</v>
      </c>
      <c r="H266" s="307">
        <f t="shared" ca="1" si="128"/>
        <v>161.31355760128744</v>
      </c>
      <c r="I266" s="304">
        <f t="shared" ca="1" si="129"/>
        <v>165.54755198180357</v>
      </c>
      <c r="J266" s="306">
        <f t="shared" ca="1" si="130"/>
        <v>51.28601627790578</v>
      </c>
      <c r="K266" s="307">
        <f t="shared" ca="1" si="131"/>
        <v>238.87077422760314</v>
      </c>
      <c r="L266" s="304">
        <f t="shared" ca="1" si="116"/>
        <v>244.31435128897397</v>
      </c>
      <c r="M266" s="306">
        <f t="shared" ca="1" si="132"/>
        <v>1.3441447517962704</v>
      </c>
      <c r="N266" s="304">
        <f t="shared" ca="1" si="133"/>
        <v>77.013821332585877</v>
      </c>
      <c r="P266" s="310">
        <f t="shared" ca="1" si="134"/>
        <v>7</v>
      </c>
      <c r="Q266" s="304">
        <f t="shared" ca="1" si="135"/>
        <v>489.51063829787478</v>
      </c>
      <c r="R266" s="306">
        <f t="shared" ca="1" si="136"/>
        <v>0.24566258221879672</v>
      </c>
      <c r="S266" s="307">
        <f t="shared" ca="1" si="137"/>
        <v>8.1953763605968337</v>
      </c>
      <c r="T266" s="304">
        <f t="shared" ca="1" si="117"/>
        <v>80.396642097454944</v>
      </c>
      <c r="U266" s="311">
        <f t="shared" ca="1" si="118"/>
        <v>0</v>
      </c>
      <c r="V266" s="306">
        <f t="shared" ca="1" si="119"/>
        <v>1.196083693186931</v>
      </c>
      <c r="W266" s="304">
        <f t="shared" ca="1" si="120"/>
        <v>124.07843416247748</v>
      </c>
      <c r="Y266" s="314" t="str">
        <f t="shared" ca="1" si="138"/>
        <v/>
      </c>
      <c r="Z266" s="315" t="str">
        <f t="shared" ca="1" si="139"/>
        <v/>
      </c>
      <c r="AA266" s="316" t="str">
        <f t="shared" ca="1" si="140"/>
        <v/>
      </c>
      <c r="AC266" s="310" t="e">
        <f t="shared" ca="1" si="141"/>
        <v>#N/A</v>
      </c>
      <c r="AD266" s="323" t="e">
        <f t="shared" ca="1" si="142"/>
        <v>#N/A</v>
      </c>
      <c r="AE266" s="324">
        <f t="shared" ca="1" si="121"/>
        <v>238.87077422760314</v>
      </c>
      <c r="AG266" s="306">
        <f t="shared" ca="1" si="143"/>
        <v>35.092338995051506</v>
      </c>
      <c r="AH266" s="304">
        <f t="shared" ca="1" si="144"/>
        <v>44.651734683354846</v>
      </c>
    </row>
    <row r="267" spans="1:34" x14ac:dyDescent="0.2">
      <c r="A267" s="347">
        <f t="shared" ca="1" si="122"/>
        <v>0.01</v>
      </c>
      <c r="B267" s="304">
        <f t="shared" ca="1" si="123"/>
        <v>2.6299999999999879</v>
      </c>
      <c r="D267" s="306">
        <f t="shared" ca="1" si="124"/>
        <v>9.9670654973769413</v>
      </c>
      <c r="E267" s="307">
        <f t="shared" ca="1" si="125"/>
        <v>33.409667102857888</v>
      </c>
      <c r="F267" s="304">
        <f t="shared" ca="1" si="126"/>
        <v>34.864713544682772</v>
      </c>
      <c r="G267" s="306">
        <f t="shared" ca="1" si="127"/>
        <v>37.300854791827149</v>
      </c>
      <c r="H267" s="307">
        <f t="shared" ca="1" si="128"/>
        <v>161.64765427231603</v>
      </c>
      <c r="I267" s="304">
        <f t="shared" ca="1" si="129"/>
        <v>165.89550295274185</v>
      </c>
      <c r="J267" s="306">
        <f t="shared" ca="1" si="130"/>
        <v>51.658526472549184</v>
      </c>
      <c r="K267" s="307">
        <f t="shared" ca="1" si="131"/>
        <v>240.48558028697116</v>
      </c>
      <c r="L267" s="304">
        <f t="shared" ca="1" si="116"/>
        <v>245.97137573969113</v>
      </c>
      <c r="M267" s="306">
        <f t="shared" ca="1" si="132"/>
        <v>1.3440118691108651</v>
      </c>
      <c r="N267" s="304">
        <f t="shared" ca="1" si="133"/>
        <v>77.006207715541791</v>
      </c>
      <c r="P267" s="310">
        <f t="shared" ca="1" si="134"/>
        <v>7</v>
      </c>
      <c r="Q267" s="304">
        <f t="shared" ca="1" si="135"/>
        <v>487.46808510638544</v>
      </c>
      <c r="R267" s="306">
        <f t="shared" ca="1" si="136"/>
        <v>0.24463751993805591</v>
      </c>
      <c r="S267" s="307">
        <f t="shared" ca="1" si="137"/>
        <v>8.1929299853974538</v>
      </c>
      <c r="T267" s="304">
        <f t="shared" ca="1" si="117"/>
        <v>80.372643156749021</v>
      </c>
      <c r="U267" s="311">
        <f t="shared" ca="1" si="118"/>
        <v>0</v>
      </c>
      <c r="V267" s="306">
        <f t="shared" ca="1" si="119"/>
        <v>1.1958905367232437</v>
      </c>
      <c r="W267" s="304">
        <f t="shared" ca="1" si="120"/>
        <v>124.58044124913995</v>
      </c>
      <c r="Y267" s="314" t="str">
        <f t="shared" ca="1" si="138"/>
        <v/>
      </c>
      <c r="Z267" s="315" t="str">
        <f t="shared" ca="1" si="139"/>
        <v/>
      </c>
      <c r="AA267" s="316" t="str">
        <f t="shared" ca="1" si="140"/>
        <v/>
      </c>
      <c r="AC267" s="310" t="e">
        <f t="shared" ca="1" si="141"/>
        <v>#N/A</v>
      </c>
      <c r="AD267" s="323" t="e">
        <f t="shared" ca="1" si="142"/>
        <v>#N/A</v>
      </c>
      <c r="AE267" s="324">
        <f t="shared" ca="1" si="121"/>
        <v>240.48558028697116</v>
      </c>
      <c r="AG267" s="306">
        <f t="shared" ca="1" si="143"/>
        <v>34.79495062628196</v>
      </c>
      <c r="AH267" s="304">
        <f t="shared" ca="1" si="144"/>
        <v>44.35405301785687</v>
      </c>
    </row>
    <row r="268" spans="1:34" x14ac:dyDescent="0.2">
      <c r="A268" s="347">
        <f t="shared" ca="1" si="122"/>
        <v>0.01</v>
      </c>
      <c r="B268" s="304">
        <f t="shared" ca="1" si="123"/>
        <v>2.6399999999999877</v>
      </c>
      <c r="D268" s="306">
        <f t="shared" ca="1" si="124"/>
        <v>9.9059215154110021</v>
      </c>
      <c r="E268" s="307">
        <f t="shared" ca="1" si="125"/>
        <v>33.118479395670647</v>
      </c>
      <c r="F268" s="304">
        <f t="shared" ca="1" si="126"/>
        <v>34.568207337826237</v>
      </c>
      <c r="G268" s="306">
        <f t="shared" ca="1" si="127"/>
        <v>37.399914006981255</v>
      </c>
      <c r="H268" s="307">
        <f t="shared" ca="1" si="128"/>
        <v>161.97883906627274</v>
      </c>
      <c r="I268" s="304">
        <f t="shared" ca="1" si="129"/>
        <v>166.24048205231804</v>
      </c>
      <c r="J268" s="306">
        <f t="shared" ca="1" si="130"/>
        <v>52.032030316543228</v>
      </c>
      <c r="K268" s="307">
        <f t="shared" ca="1" si="131"/>
        <v>242.1037127536641</v>
      </c>
      <c r="L268" s="304">
        <f t="shared" ca="1" si="116"/>
        <v>247.63186367664881</v>
      </c>
      <c r="M268" s="306">
        <f t="shared" ca="1" si="132"/>
        <v>1.3438791857725241</v>
      </c>
      <c r="N268" s="304">
        <f t="shared" ca="1" si="133"/>
        <v>76.998605520243132</v>
      </c>
      <c r="P268" s="310">
        <f t="shared" ca="1" si="134"/>
        <v>7</v>
      </c>
      <c r="Q268" s="304">
        <f t="shared" ca="1" si="135"/>
        <v>485.42553191489611</v>
      </c>
      <c r="R268" s="306">
        <f t="shared" ca="1" si="136"/>
        <v>0.24361245765731507</v>
      </c>
      <c r="S268" s="307">
        <f t="shared" ca="1" si="137"/>
        <v>8.1904938608208813</v>
      </c>
      <c r="T268" s="304">
        <f t="shared" ca="1" si="117"/>
        <v>80.348744774652843</v>
      </c>
      <c r="U268" s="311">
        <f t="shared" ca="1" si="118"/>
        <v>0</v>
      </c>
      <c r="V268" s="306">
        <f t="shared" ca="1" si="119"/>
        <v>1.1956970132816402</v>
      </c>
      <c r="W268" s="304">
        <f t="shared" ca="1" si="120"/>
        <v>125.07886512701386</v>
      </c>
      <c r="Y268" s="314" t="str">
        <f t="shared" ca="1" si="138"/>
        <v/>
      </c>
      <c r="Z268" s="315" t="str">
        <f t="shared" ca="1" si="139"/>
        <v/>
      </c>
      <c r="AA268" s="316" t="str">
        <f t="shared" ca="1" si="140"/>
        <v/>
      </c>
      <c r="AC268" s="310" t="e">
        <f t="shared" ca="1" si="141"/>
        <v>#N/A</v>
      </c>
      <c r="AD268" s="323" t="e">
        <f t="shared" ca="1" si="142"/>
        <v>#N/A</v>
      </c>
      <c r="AE268" s="324">
        <f t="shared" ca="1" si="121"/>
        <v>242.1037127536641</v>
      </c>
      <c r="AG268" s="306">
        <f t="shared" ca="1" si="143"/>
        <v>34.497763625528009</v>
      </c>
      <c r="AH268" s="304">
        <f t="shared" ca="1" si="144"/>
        <v>44.056572997612989</v>
      </c>
    </row>
    <row r="269" spans="1:34" x14ac:dyDescent="0.2">
      <c r="A269" s="347">
        <f t="shared" ca="1" si="122"/>
        <v>0.01</v>
      </c>
      <c r="B269" s="304">
        <f t="shared" ca="1" si="123"/>
        <v>2.6499999999999875</v>
      </c>
      <c r="D269" s="306">
        <f t="shared" ca="1" si="124"/>
        <v>9.8447381273109684</v>
      </c>
      <c r="E269" s="307">
        <f t="shared" ca="1" si="125"/>
        <v>32.827511211272814</v>
      </c>
      <c r="F269" s="304">
        <f t="shared" ca="1" si="126"/>
        <v>34.271917966778176</v>
      </c>
      <c r="G269" s="306">
        <f t="shared" ca="1" si="127"/>
        <v>37.498361388254366</v>
      </c>
      <c r="H269" s="307">
        <f t="shared" ca="1" si="128"/>
        <v>162.30711417838546</v>
      </c>
      <c r="I269" s="304">
        <f t="shared" ca="1" si="129"/>
        <v>166.58249133603323</v>
      </c>
      <c r="J269" s="306">
        <f t="shared" ca="1" si="130"/>
        <v>52.406521693519409</v>
      </c>
      <c r="K269" s="307">
        <f t="shared" ca="1" si="131"/>
        <v>243.72514251988738</v>
      </c>
      <c r="L269" s="304">
        <f t="shared" ca="1" si="116"/>
        <v>249.29578538826672</v>
      </c>
      <c r="M269" s="306">
        <f t="shared" ca="1" si="132"/>
        <v>1.3437466987103956</v>
      </c>
      <c r="N269" s="304">
        <f t="shared" ca="1" si="133"/>
        <v>76.99101457074309</v>
      </c>
      <c r="P269" s="310">
        <f t="shared" ca="1" si="134"/>
        <v>7</v>
      </c>
      <c r="Q269" s="304">
        <f t="shared" ca="1" si="135"/>
        <v>483.38297872340678</v>
      </c>
      <c r="R269" s="306">
        <f t="shared" ca="1" si="136"/>
        <v>0.24258739537657426</v>
      </c>
      <c r="S269" s="307">
        <f t="shared" ca="1" si="137"/>
        <v>8.1880679868671162</v>
      </c>
      <c r="T269" s="304">
        <f t="shared" ca="1" si="117"/>
        <v>80.32494695116641</v>
      </c>
      <c r="U269" s="311">
        <f t="shared" ca="1" si="118"/>
        <v>0</v>
      </c>
      <c r="V269" s="306">
        <f t="shared" ca="1" si="119"/>
        <v>1.1955031265258822</v>
      </c>
      <c r="W269" s="304">
        <f t="shared" ca="1" si="120"/>
        <v>125.57368260526388</v>
      </c>
      <c r="Y269" s="314" t="str">
        <f t="shared" ca="1" si="138"/>
        <v/>
      </c>
      <c r="Z269" s="315" t="str">
        <f t="shared" ca="1" si="139"/>
        <v/>
      </c>
      <c r="AA269" s="316" t="str">
        <f t="shared" ca="1" si="140"/>
        <v/>
      </c>
      <c r="AC269" s="310" t="e">
        <f t="shared" ca="1" si="141"/>
        <v>#N/A</v>
      </c>
      <c r="AD269" s="323" t="e">
        <f t="shared" ca="1" si="142"/>
        <v>#N/A</v>
      </c>
      <c r="AE269" s="324">
        <f t="shared" ca="1" si="121"/>
        <v>243.72514251988738</v>
      </c>
      <c r="AG269" s="306">
        <f t="shared" ca="1" si="143"/>
        <v>34.200782171880284</v>
      </c>
      <c r="AH269" s="304">
        <f t="shared" ca="1" si="144"/>
        <v>43.759298795647368</v>
      </c>
    </row>
    <row r="270" spans="1:34" x14ac:dyDescent="0.2">
      <c r="A270" s="347">
        <f t="shared" ca="1" si="122"/>
        <v>0.01</v>
      </c>
      <c r="B270" s="304">
        <f t="shared" ca="1" si="123"/>
        <v>2.6599999999999873</v>
      </c>
      <c r="D270" s="306">
        <f t="shared" ca="1" si="124"/>
        <v>9.7835166507172175</v>
      </c>
      <c r="E270" s="307">
        <f t="shared" ca="1" si="125"/>
        <v>32.536766506748876</v>
      </c>
      <c r="F270" s="304">
        <f t="shared" ca="1" si="126"/>
        <v>33.975849846170973</v>
      </c>
      <c r="G270" s="306">
        <f t="shared" ca="1" si="127"/>
        <v>37.596196554761541</v>
      </c>
      <c r="H270" s="307">
        <f t="shared" ca="1" si="128"/>
        <v>162.63248184345295</v>
      </c>
      <c r="I270" s="304">
        <f t="shared" ca="1" si="129"/>
        <v>166.92153290077741</v>
      </c>
      <c r="J270" s="306">
        <f t="shared" ca="1" si="130"/>
        <v>52.781994483234492</v>
      </c>
      <c r="K270" s="307">
        <f t="shared" ca="1" si="131"/>
        <v>245.34984049999659</v>
      </c>
      <c r="L270" s="304">
        <f t="shared" ca="1" si="116"/>
        <v>250.9631111836996</v>
      </c>
      <c r="M270" s="306">
        <f t="shared" ca="1" si="132"/>
        <v>1.3436144048828744</v>
      </c>
      <c r="N270" s="304">
        <f t="shared" ca="1" si="133"/>
        <v>76.983434692770487</v>
      </c>
      <c r="P270" s="310">
        <f t="shared" ca="1" si="134"/>
        <v>7</v>
      </c>
      <c r="Q270" s="304">
        <f t="shared" ca="1" si="135"/>
        <v>481.3404255319175</v>
      </c>
      <c r="R270" s="306">
        <f t="shared" ca="1" si="136"/>
        <v>0.24156233309583347</v>
      </c>
      <c r="S270" s="307">
        <f t="shared" ca="1" si="137"/>
        <v>8.1856523635361587</v>
      </c>
      <c r="T270" s="304">
        <f t="shared" ca="1" si="117"/>
        <v>80.301249686289722</v>
      </c>
      <c r="U270" s="311">
        <f t="shared" ca="1" si="118"/>
        <v>0</v>
      </c>
      <c r="V270" s="306">
        <f t="shared" ca="1" si="119"/>
        <v>1.1953088801151515</v>
      </c>
      <c r="W270" s="304">
        <f t="shared" ca="1" si="120"/>
        <v>126.06487084864308</v>
      </c>
      <c r="Y270" s="314" t="str">
        <f t="shared" ca="1" si="138"/>
        <v/>
      </c>
      <c r="Z270" s="315" t="str">
        <f t="shared" ca="1" si="139"/>
        <v/>
      </c>
      <c r="AA270" s="316" t="str">
        <f t="shared" ca="1" si="140"/>
        <v/>
      </c>
      <c r="AC270" s="310" t="e">
        <f t="shared" ca="1" si="141"/>
        <v>#N/A</v>
      </c>
      <c r="AD270" s="323" t="e">
        <f t="shared" ca="1" si="142"/>
        <v>#N/A</v>
      </c>
      <c r="AE270" s="324">
        <f t="shared" ca="1" si="121"/>
        <v>245.34984049999659</v>
      </c>
      <c r="AG270" s="306">
        <f t="shared" ca="1" si="143"/>
        <v>33.90401040425121</v>
      </c>
      <c r="AH270" s="304">
        <f t="shared" ca="1" si="144"/>
        <v>43.462234544854802</v>
      </c>
    </row>
    <row r="271" spans="1:34" x14ac:dyDescent="0.2">
      <c r="A271" s="347">
        <f t="shared" ca="1" si="122"/>
        <v>0.01</v>
      </c>
      <c r="B271" s="304">
        <f t="shared" ca="1" si="123"/>
        <v>2.6699999999999871</v>
      </c>
      <c r="D271" s="306">
        <f t="shared" ca="1" si="124"/>
        <v>9.7222583912977694</v>
      </c>
      <c r="E271" s="307">
        <f t="shared" ca="1" si="125"/>
        <v>32.246249200554828</v>
      </c>
      <c r="F271" s="304">
        <f t="shared" ca="1" si="126"/>
        <v>33.680007359432729</v>
      </c>
      <c r="G271" s="306">
        <f t="shared" ca="1" si="127"/>
        <v>37.693419138674521</v>
      </c>
      <c r="H271" s="307">
        <f t="shared" ca="1" si="128"/>
        <v>162.95494433545849</v>
      </c>
      <c r="I271" s="304">
        <f t="shared" ca="1" si="129"/>
        <v>167.25760888442764</v>
      </c>
      <c r="J271" s="306">
        <f t="shared" ca="1" si="130"/>
        <v>53.158442561701669</v>
      </c>
      <c r="K271" s="307">
        <f t="shared" ca="1" si="131"/>
        <v>246.97777763089115</v>
      </c>
      <c r="L271" s="304">
        <f t="shared" ca="1" si="116"/>
        <v>252.63381139324889</v>
      </c>
      <c r="M271" s="306">
        <f t="shared" ca="1" si="132"/>
        <v>1.3434823012770796</v>
      </c>
      <c r="N271" s="304">
        <f t="shared" ca="1" si="133"/>
        <v>76.975865713699989</v>
      </c>
      <c r="P271" s="310">
        <f t="shared" ca="1" si="134"/>
        <v>7</v>
      </c>
      <c r="Q271" s="304">
        <f t="shared" ca="1" si="135"/>
        <v>479.29787234042817</v>
      </c>
      <c r="R271" s="306">
        <f t="shared" ca="1" si="136"/>
        <v>0.24053727081509266</v>
      </c>
      <c r="S271" s="307">
        <f t="shared" ca="1" si="137"/>
        <v>8.1832469908280085</v>
      </c>
      <c r="T271" s="304">
        <f t="shared" ca="1" si="117"/>
        <v>80.277652980022765</v>
      </c>
      <c r="U271" s="311">
        <f t="shared" ca="1" si="118"/>
        <v>0</v>
      </c>
      <c r="V271" s="306">
        <f t="shared" ca="1" si="119"/>
        <v>1.195114277703994</v>
      </c>
      <c r="W271" s="304">
        <f t="shared" ca="1" si="120"/>
        <v>126.55240737664992</v>
      </c>
      <c r="Y271" s="314" t="str">
        <f t="shared" ca="1" si="138"/>
        <v/>
      </c>
      <c r="Z271" s="315" t="str">
        <f t="shared" ca="1" si="139"/>
        <v/>
      </c>
      <c r="AA271" s="316" t="str">
        <f t="shared" ca="1" si="140"/>
        <v/>
      </c>
      <c r="AC271" s="310" t="e">
        <f t="shared" ca="1" si="141"/>
        <v>#N/A</v>
      </c>
      <c r="AD271" s="323" t="e">
        <f t="shared" ca="1" si="142"/>
        <v>#N/A</v>
      </c>
      <c r="AE271" s="324">
        <f t="shared" ca="1" si="121"/>
        <v>246.97777763089115</v>
      </c>
      <c r="AG271" s="306">
        <f t="shared" ca="1" si="143"/>
        <v>33.607452421364485</v>
      </c>
      <c r="AH271" s="304">
        <f t="shared" ca="1" si="144"/>
        <v>43.165384337989266</v>
      </c>
    </row>
    <row r="272" spans="1:34" x14ac:dyDescent="0.2">
      <c r="A272" s="347">
        <f t="shared" ca="1" si="122"/>
        <v>0.01</v>
      </c>
      <c r="B272" s="304">
        <f t="shared" ca="1" si="123"/>
        <v>2.6799999999999868</v>
      </c>
      <c r="D272" s="306">
        <f t="shared" ca="1" si="124"/>
        <v>9.6609646427839255</v>
      </c>
      <c r="E272" s="307">
        <f t="shared" ca="1" si="125"/>
        <v>31.955963172505328</v>
      </c>
      <c r="F272" s="304">
        <f t="shared" ca="1" si="126"/>
        <v>33.384394859149957</v>
      </c>
      <c r="G272" s="306">
        <f t="shared" ca="1" si="127"/>
        <v>37.790028785102358</v>
      </c>
      <c r="H272" s="307">
        <f t="shared" ca="1" si="128"/>
        <v>163.27450396718353</v>
      </c>
      <c r="I272" s="304">
        <f t="shared" ca="1" si="129"/>
        <v>167.59072146544599</v>
      </c>
      <c r="J272" s="306">
        <f t="shared" ca="1" si="130"/>
        <v>53.535859801320555</v>
      </c>
      <c r="K272" s="307">
        <f t="shared" ca="1" si="131"/>
        <v>248.60892487240437</v>
      </c>
      <c r="L272" s="304">
        <f t="shared" ca="1" si="116"/>
        <v>254.30785636877098</v>
      </c>
      <c r="M272" s="306">
        <f t="shared" ca="1" si="132"/>
        <v>1.343350384908341</v>
      </c>
      <c r="N272" s="304">
        <f t="shared" ca="1" si="133"/>
        <v>76.968307462522574</v>
      </c>
      <c r="P272" s="310">
        <f t="shared" ca="1" si="134"/>
        <v>7</v>
      </c>
      <c r="Q272" s="304">
        <f t="shared" ca="1" si="135"/>
        <v>477.25531914893884</v>
      </c>
      <c r="R272" s="306">
        <f t="shared" ca="1" si="136"/>
        <v>0.23951220853435182</v>
      </c>
      <c r="S272" s="307">
        <f t="shared" ca="1" si="137"/>
        <v>8.1808518687426659</v>
      </c>
      <c r="T272" s="304">
        <f t="shared" ca="1" si="117"/>
        <v>80.254156832365553</v>
      </c>
      <c r="U272" s="311">
        <f t="shared" ca="1" si="118"/>
        <v>0</v>
      </c>
      <c r="V272" s="306">
        <f t="shared" ca="1" si="119"/>
        <v>1.1949193229422681</v>
      </c>
      <c r="W272" s="304">
        <f t="shared" ca="1" si="120"/>
        <v>127.03627006265953</v>
      </c>
      <c r="Y272" s="314" t="str">
        <f t="shared" ca="1" si="138"/>
        <v/>
      </c>
      <c r="Z272" s="315" t="str">
        <f t="shared" ca="1" si="139"/>
        <v/>
      </c>
      <c r="AA272" s="316" t="str">
        <f t="shared" ca="1" si="140"/>
        <v/>
      </c>
      <c r="AC272" s="310" t="e">
        <f t="shared" ca="1" si="141"/>
        <v>#N/A</v>
      </c>
      <c r="AD272" s="323" t="e">
        <f t="shared" ca="1" si="142"/>
        <v>#N/A</v>
      </c>
      <c r="AE272" s="324">
        <f t="shared" ca="1" si="121"/>
        <v>248.60892487240437</v>
      </c>
      <c r="AG272" s="306">
        <f t="shared" ca="1" si="143"/>
        <v>33.31111228174845</v>
      </c>
      <c r="AH272" s="304">
        <f t="shared" ca="1" si="144"/>
        <v>42.868752227656366</v>
      </c>
    </row>
    <row r="273" spans="1:34" x14ac:dyDescent="0.2">
      <c r="A273" s="347">
        <f t="shared" ca="1" si="122"/>
        <v>0.01</v>
      </c>
      <c r="B273" s="304">
        <f t="shared" ca="1" si="123"/>
        <v>2.6899999999999866</v>
      </c>
      <c r="D273" s="306">
        <f t="shared" ca="1" si="124"/>
        <v>9.5996366870058623</v>
      </c>
      <c r="E273" s="307">
        <f t="shared" ca="1" si="125"/>
        <v>31.665912263765001</v>
      </c>
      <c r="F273" s="304">
        <f t="shared" ca="1" si="126"/>
        <v>33.089016667452839</v>
      </c>
      <c r="G273" s="306">
        <f t="shared" ca="1" si="127"/>
        <v>37.886025151972419</v>
      </c>
      <c r="H273" s="307">
        <f t="shared" ca="1" si="128"/>
        <v>163.59116308982118</v>
      </c>
      <c r="I273" s="304">
        <f t="shared" ca="1" si="129"/>
        <v>167.92087286247758</v>
      </c>
      <c r="J273" s="306">
        <f t="shared" ca="1" si="130"/>
        <v>53.914240071005928</v>
      </c>
      <c r="K273" s="307">
        <f t="shared" ca="1" si="131"/>
        <v>250.24325320768941</v>
      </c>
      <c r="L273" s="304">
        <f t="shared" ca="1" si="116"/>
        <v>255.98521648408098</v>
      </c>
      <c r="M273" s="306">
        <f t="shared" ca="1" si="132"/>
        <v>1.3432186528196977</v>
      </c>
      <c r="N273" s="304">
        <f t="shared" ca="1" si="133"/>
        <v>76.960759769816875</v>
      </c>
      <c r="P273" s="310">
        <f t="shared" ca="1" si="134"/>
        <v>7</v>
      </c>
      <c r="Q273" s="304">
        <f t="shared" ca="1" si="135"/>
        <v>475.21276595744951</v>
      </c>
      <c r="R273" s="306">
        <f t="shared" ca="1" si="136"/>
        <v>0.238487146253611</v>
      </c>
      <c r="S273" s="307">
        <f t="shared" ca="1" si="137"/>
        <v>8.1784669972801289</v>
      </c>
      <c r="T273" s="304">
        <f t="shared" ca="1" si="117"/>
        <v>80.230761243318071</v>
      </c>
      <c r="U273" s="311">
        <f t="shared" ca="1" si="118"/>
        <v>0</v>
      </c>
      <c r="V273" s="306">
        <f t="shared" ca="1" si="119"/>
        <v>1.1947240194750883</v>
      </c>
      <c r="W273" s="304">
        <f t="shared" ca="1" si="120"/>
        <v>127.51643713302889</v>
      </c>
      <c r="Y273" s="314" t="str">
        <f t="shared" ca="1" si="138"/>
        <v/>
      </c>
      <c r="Z273" s="315" t="str">
        <f t="shared" ca="1" si="139"/>
        <v/>
      </c>
      <c r="AA273" s="316" t="str">
        <f t="shared" ca="1" si="140"/>
        <v/>
      </c>
      <c r="AC273" s="310" t="e">
        <f t="shared" ca="1" si="141"/>
        <v>#N/A</v>
      </c>
      <c r="AD273" s="323" t="e">
        <f t="shared" ca="1" si="142"/>
        <v>#N/A</v>
      </c>
      <c r="AE273" s="324">
        <f t="shared" ca="1" si="121"/>
        <v>250.24325320768941</v>
      </c>
      <c r="AG273" s="306">
        <f t="shared" ca="1" si="143"/>
        <v>33.014994003733442</v>
      </c>
      <c r="AH273" s="304">
        <f t="shared" ca="1" si="144"/>
        <v>42.572342226309807</v>
      </c>
    </row>
    <row r="274" spans="1:34" x14ac:dyDescent="0.2">
      <c r="A274" s="347">
        <f t="shared" ca="1" si="122"/>
        <v>0.01</v>
      </c>
      <c r="B274" s="304">
        <f t="shared" ca="1" si="123"/>
        <v>2.6999999999999864</v>
      </c>
      <c r="D274" s="306">
        <f t="shared" ca="1" si="124"/>
        <v>9.5382757939279106</v>
      </c>
      <c r="E274" s="307">
        <f t="shared" ca="1" si="125"/>
        <v>31.376100276843601</v>
      </c>
      <c r="F274" s="304">
        <f t="shared" ca="1" si="126"/>
        <v>32.79387707642352</v>
      </c>
      <c r="G274" s="306">
        <f t="shared" ca="1" si="127"/>
        <v>37.981407909911695</v>
      </c>
      <c r="H274" s="307">
        <f t="shared" ca="1" si="128"/>
        <v>163.90492409258962</v>
      </c>
      <c r="I274" s="304">
        <f t="shared" ca="1" si="129"/>
        <v>168.24806533394869</v>
      </c>
      <c r="J274" s="306">
        <f t="shared" ca="1" si="130"/>
        <v>54.29357723631535</v>
      </c>
      <c r="K274" s="307">
        <f t="shared" ca="1" si="131"/>
        <v>251.88073364360147</v>
      </c>
      <c r="L274" s="304">
        <f t="shared" ca="1" si="116"/>
        <v>257.66586213535282</v>
      </c>
      <c r="M274" s="306">
        <f t="shared" ca="1" si="132"/>
        <v>1.343087102081403</v>
      </c>
      <c r="N274" s="304">
        <f t="shared" ca="1" si="133"/>
        <v>76.953222467720764</v>
      </c>
      <c r="P274" s="310">
        <f t="shared" ca="1" si="134"/>
        <v>7</v>
      </c>
      <c r="Q274" s="304">
        <f t="shared" ca="1" si="135"/>
        <v>473.17021276596023</v>
      </c>
      <c r="R274" s="306">
        <f t="shared" ca="1" si="136"/>
        <v>0.23746208397287022</v>
      </c>
      <c r="S274" s="307">
        <f t="shared" ca="1" si="137"/>
        <v>8.1760923764403994</v>
      </c>
      <c r="T274" s="304">
        <f t="shared" ca="1" si="117"/>
        <v>80.20746621288032</v>
      </c>
      <c r="U274" s="311">
        <f t="shared" ca="1" si="118"/>
        <v>0</v>
      </c>
      <c r="V274" s="306">
        <f t="shared" ca="1" si="119"/>
        <v>1.1945283709427714</v>
      </c>
      <c r="W274" s="304">
        <f t="shared" ca="1" si="120"/>
        <v>127.99288716617731</v>
      </c>
      <c r="Y274" s="314" t="str">
        <f t="shared" ca="1" si="138"/>
        <v/>
      </c>
      <c r="Z274" s="315" t="str">
        <f t="shared" ca="1" si="139"/>
        <v/>
      </c>
      <c r="AA274" s="316" t="str">
        <f t="shared" ca="1" si="140"/>
        <v/>
      </c>
      <c r="AC274" s="310" t="e">
        <f t="shared" ca="1" si="141"/>
        <v>#N/A</v>
      </c>
      <c r="AD274" s="323" t="e">
        <f t="shared" ca="1" si="142"/>
        <v>#N/A</v>
      </c>
      <c r="AE274" s="324">
        <f t="shared" ca="1" si="121"/>
        <v>251.88073364360147</v>
      </c>
      <c r="AG274" s="306">
        <f t="shared" ca="1" si="143"/>
        <v>32.719101565452902</v>
      </c>
      <c r="AH274" s="304">
        <f t="shared" ca="1" si="144"/>
        <v>42.276158306251624</v>
      </c>
    </row>
    <row r="275" spans="1:34" x14ac:dyDescent="0.2">
      <c r="A275" s="347">
        <f t="shared" ca="1" si="122"/>
        <v>0.01</v>
      </c>
      <c r="B275" s="304">
        <f t="shared" ca="1" si="123"/>
        <v>2.7099999999999862</v>
      </c>
      <c r="D275" s="306">
        <f t="shared" ca="1" si="124"/>
        <v>9.4768832216837922</v>
      </c>
      <c r="E275" s="307">
        <f t="shared" ca="1" si="125"/>
        <v>31.08653097559516</v>
      </c>
      <c r="F275" s="304">
        <f t="shared" ca="1" si="126"/>
        <v>32.498980348528924</v>
      </c>
      <c r="G275" s="306">
        <f t="shared" ca="1" si="127"/>
        <v>38.076176742128531</v>
      </c>
      <c r="H275" s="307">
        <f t="shared" ca="1" si="128"/>
        <v>164.21578940234556</v>
      </c>
      <c r="I275" s="304">
        <f t="shared" ca="1" si="129"/>
        <v>168.57230117766477</v>
      </c>
      <c r="J275" s="306">
        <f t="shared" ca="1" si="130"/>
        <v>54.673865159575548</v>
      </c>
      <c r="K275" s="307">
        <f t="shared" ca="1" si="131"/>
        <v>253.52133721107614</v>
      </c>
      <c r="L275" s="304">
        <f t="shared" ca="1" si="116"/>
        <v>259.34976374151495</v>
      </c>
      <c r="M275" s="306">
        <f t="shared" ca="1" si="132"/>
        <v>1.3429557297904415</v>
      </c>
      <c r="N275" s="304">
        <f t="shared" ca="1" si="133"/>
        <v>76.945695389903705</v>
      </c>
      <c r="P275" s="310">
        <f t="shared" ca="1" si="134"/>
        <v>7</v>
      </c>
      <c r="Q275" s="304">
        <f t="shared" ca="1" si="135"/>
        <v>471.1276595744709</v>
      </c>
      <c r="R275" s="306">
        <f t="shared" ca="1" si="136"/>
        <v>0.23643702169212941</v>
      </c>
      <c r="S275" s="307">
        <f t="shared" ca="1" si="137"/>
        <v>8.1737280062234774</v>
      </c>
      <c r="T275" s="304">
        <f t="shared" ca="1" si="117"/>
        <v>80.184271741052314</v>
      </c>
      <c r="U275" s="311">
        <f t="shared" ca="1" si="118"/>
        <v>0</v>
      </c>
      <c r="V275" s="306">
        <f t="shared" ca="1" si="119"/>
        <v>1.1943323809807846</v>
      </c>
      <c r="W275" s="304">
        <f t="shared" ca="1" si="120"/>
        <v>128.46559909164199</v>
      </c>
      <c r="Y275" s="314" t="str">
        <f t="shared" ca="1" si="138"/>
        <v/>
      </c>
      <c r="Z275" s="315" t="str">
        <f t="shared" ca="1" si="139"/>
        <v/>
      </c>
      <c r="AA275" s="316" t="str">
        <f t="shared" ca="1" si="140"/>
        <v/>
      </c>
      <c r="AC275" s="310" t="e">
        <f t="shared" ca="1" si="141"/>
        <v>#N/A</v>
      </c>
      <c r="AD275" s="323" t="e">
        <f t="shared" ca="1" si="142"/>
        <v>#N/A</v>
      </c>
      <c r="AE275" s="324">
        <f t="shared" ca="1" si="121"/>
        <v>253.52133721107614</v>
      </c>
      <c r="AG275" s="306">
        <f t="shared" ca="1" si="143"/>
        <v>32.423438904848425</v>
      </c>
      <c r="AH275" s="304">
        <f t="shared" ca="1" si="144"/>
        <v>41.980204399636342</v>
      </c>
    </row>
    <row r="276" spans="1:34" x14ac:dyDescent="0.2">
      <c r="A276" s="347">
        <f t="shared" ca="1" si="122"/>
        <v>0.01</v>
      </c>
      <c r="B276" s="304">
        <f t="shared" ca="1" si="123"/>
        <v>2.719999999999986</v>
      </c>
      <c r="D276" s="306">
        <f t="shared" ca="1" si="124"/>
        <v>9.415460216611665</v>
      </c>
      <c r="E276" s="307">
        <f t="shared" ca="1" si="125"/>
        <v>30.797208085220952</v>
      </c>
      <c r="F276" s="304">
        <f t="shared" ca="1" si="126"/>
        <v>32.204330717078967</v>
      </c>
      <c r="G276" s="306">
        <f t="shared" ca="1" si="127"/>
        <v>38.170331344294645</v>
      </c>
      <c r="H276" s="307">
        <f t="shared" ca="1" si="128"/>
        <v>164.52376148319777</v>
      </c>
      <c r="I276" s="304">
        <f t="shared" ca="1" si="129"/>
        <v>168.89358273040864</v>
      </c>
      <c r="J276" s="306">
        <f t="shared" ca="1" si="130"/>
        <v>55.055097700007664</v>
      </c>
      <c r="K276" s="307">
        <f t="shared" ca="1" si="131"/>
        <v>255.16503496550385</v>
      </c>
      <c r="L276" s="304">
        <f t="shared" ca="1" si="116"/>
        <v>261.03689174464245</v>
      </c>
      <c r="M276" s="306">
        <f t="shared" ca="1" si="132"/>
        <v>1.3428245330700534</v>
      </c>
      <c r="N276" s="304">
        <f t="shared" ca="1" si="133"/>
        <v>76.938178371539507</v>
      </c>
      <c r="P276" s="310">
        <f t="shared" ca="1" si="134"/>
        <v>7</v>
      </c>
      <c r="Q276" s="304">
        <f t="shared" ca="1" si="135"/>
        <v>469.08510638298156</v>
      </c>
      <c r="R276" s="306">
        <f t="shared" ca="1" si="136"/>
        <v>0.23541195941138857</v>
      </c>
      <c r="S276" s="307">
        <f t="shared" ca="1" si="137"/>
        <v>8.1713738866293628</v>
      </c>
      <c r="T276" s="304">
        <f t="shared" ca="1" si="117"/>
        <v>80.161177827834052</v>
      </c>
      <c r="U276" s="311">
        <f t="shared" ca="1" si="118"/>
        <v>0</v>
      </c>
      <c r="V276" s="306">
        <f t="shared" ca="1" si="119"/>
        <v>1.1941360532196945</v>
      </c>
      <c r="W276" s="304">
        <f t="shared" ca="1" si="120"/>
        <v>128.93455218910916</v>
      </c>
      <c r="Y276" s="314" t="str">
        <f t="shared" ca="1" si="138"/>
        <v/>
      </c>
      <c r="Z276" s="315" t="str">
        <f t="shared" ca="1" si="139"/>
        <v/>
      </c>
      <c r="AA276" s="316" t="str">
        <f t="shared" ca="1" si="140"/>
        <v/>
      </c>
      <c r="AC276" s="310" t="e">
        <f t="shared" ca="1" si="141"/>
        <v>#N/A</v>
      </c>
      <c r="AD276" s="323" t="e">
        <f t="shared" ca="1" si="142"/>
        <v>#N/A</v>
      </c>
      <c r="AE276" s="324">
        <f t="shared" ca="1" si="121"/>
        <v>255.16503496550385</v>
      </c>
      <c r="AG276" s="306">
        <f t="shared" ca="1" si="143"/>
        <v>32.12800991967849</v>
      </c>
      <c r="AH276" s="304">
        <f t="shared" ca="1" si="144"/>
        <v>41.684484398478901</v>
      </c>
    </row>
    <row r="277" spans="1:34" x14ac:dyDescent="0.2">
      <c r="A277" s="347">
        <f t="shared" ca="1" si="122"/>
        <v>0.01</v>
      </c>
      <c r="B277" s="304">
        <f t="shared" ca="1" si="123"/>
        <v>2.7299999999999858</v>
      </c>
      <c r="D277" s="306">
        <f t="shared" ca="1" si="124"/>
        <v>9.3540080132890431</v>
      </c>
      <c r="E277" s="307">
        <f t="shared" ca="1" si="125"/>
        <v>30.508135292276329</v>
      </c>
      <c r="F277" s="304">
        <f t="shared" ca="1" si="126"/>
        <v>31.909932386711699</v>
      </c>
      <c r="G277" s="306">
        <f t="shared" ca="1" si="127"/>
        <v>38.263871424427535</v>
      </c>
      <c r="H277" s="307">
        <f t="shared" ca="1" si="128"/>
        <v>164.82884283612054</v>
      </c>
      <c r="I277" s="304">
        <f t="shared" ca="1" si="129"/>
        <v>169.21191236753884</v>
      </c>
      <c r="J277" s="306">
        <f t="shared" ca="1" si="130"/>
        <v>55.437268713851275</v>
      </c>
      <c r="K277" s="307">
        <f t="shared" ca="1" si="131"/>
        <v>256.81179798710042</v>
      </c>
      <c r="L277" s="304">
        <f t="shared" ca="1" si="116"/>
        <v>262.72721661034478</v>
      </c>
      <c r="M277" s="306">
        <f t="shared" ca="1" si="132"/>
        <v>1.3426935090692673</v>
      </c>
      <c r="N277" s="304">
        <f t="shared" ca="1" si="133"/>
        <v>76.930671249279541</v>
      </c>
      <c r="P277" s="310">
        <f t="shared" ca="1" si="134"/>
        <v>7</v>
      </c>
      <c r="Q277" s="304">
        <f t="shared" ca="1" si="135"/>
        <v>467.04255319149229</v>
      </c>
      <c r="R277" s="306">
        <f t="shared" ca="1" si="136"/>
        <v>0.23438689713064778</v>
      </c>
      <c r="S277" s="307">
        <f t="shared" ca="1" si="137"/>
        <v>8.1690300176580557</v>
      </c>
      <c r="T277" s="304">
        <f t="shared" ca="1" si="117"/>
        <v>80.138184473225536</v>
      </c>
      <c r="U277" s="311">
        <f t="shared" ca="1" si="118"/>
        <v>0</v>
      </c>
      <c r="V277" s="306">
        <f t="shared" ca="1" si="119"/>
        <v>1.1939393912851122</v>
      </c>
      <c r="W277" s="304">
        <f t="shared" ca="1" si="120"/>
        <v>129.39972608742099</v>
      </c>
      <c r="Y277" s="314" t="str">
        <f t="shared" ca="1" si="138"/>
        <v/>
      </c>
      <c r="Z277" s="315" t="str">
        <f t="shared" ca="1" si="139"/>
        <v/>
      </c>
      <c r="AA277" s="316" t="str">
        <f t="shared" ca="1" si="140"/>
        <v/>
      </c>
      <c r="AC277" s="310" t="e">
        <f t="shared" ca="1" si="141"/>
        <v>#N/A</v>
      </c>
      <c r="AD277" s="323" t="e">
        <f t="shared" ca="1" si="142"/>
        <v>#N/A</v>
      </c>
      <c r="AE277" s="324">
        <f t="shared" ca="1" si="121"/>
        <v>256.81179798710042</v>
      </c>
      <c r="AG277" s="306">
        <f t="shared" ca="1" si="143"/>
        <v>31.832818467531013</v>
      </c>
      <c r="AH277" s="304">
        <f t="shared" ca="1" si="144"/>
        <v>41.389002154666329</v>
      </c>
    </row>
    <row r="278" spans="1:34" x14ac:dyDescent="0.2">
      <c r="A278" s="347">
        <f t="shared" ca="1" si="122"/>
        <v>0.01</v>
      </c>
      <c r="B278" s="304">
        <f t="shared" ca="1" si="123"/>
        <v>2.7399999999999856</v>
      </c>
      <c r="D278" s="306">
        <f t="shared" ca="1" si="124"/>
        <v>9.2925278345676876</v>
      </c>
      <c r="E278" s="307">
        <f t="shared" ca="1" si="125"/>
        <v>30.219316244681288</v>
      </c>
      <c r="F278" s="304">
        <f t="shared" ca="1" si="126"/>
        <v>31.615789533906529</v>
      </c>
      <c r="G278" s="306">
        <f t="shared" ca="1" si="127"/>
        <v>38.35679670277321</v>
      </c>
      <c r="H278" s="307">
        <f t="shared" ca="1" si="128"/>
        <v>165.13103599856737</v>
      </c>
      <c r="I278" s="304">
        <f t="shared" ca="1" si="129"/>
        <v>169.52729250258798</v>
      </c>
      <c r="J278" s="306">
        <f t="shared" ca="1" si="130"/>
        <v>55.820372054487279</v>
      </c>
      <c r="K278" s="307">
        <f t="shared" ca="1" si="131"/>
        <v>258.46159738127386</v>
      </c>
      <c r="L278" s="304">
        <f t="shared" ca="1" si="116"/>
        <v>264.42070882814966</v>
      </c>
      <c r="M278" s="306">
        <f t="shared" ca="1" si="132"/>
        <v>1.342562654962443</v>
      </c>
      <c r="N278" s="304">
        <f t="shared" ca="1" si="133"/>
        <v>76.923173861226559</v>
      </c>
      <c r="P278" s="310">
        <f t="shared" ca="1" si="134"/>
        <v>7</v>
      </c>
      <c r="Q278" s="304">
        <f t="shared" ca="1" si="135"/>
        <v>465.00000000000296</v>
      </c>
      <c r="R278" s="306">
        <f t="shared" ca="1" si="136"/>
        <v>0.23336183484990697</v>
      </c>
      <c r="S278" s="307">
        <f t="shared" ca="1" si="137"/>
        <v>8.166696399309556</v>
      </c>
      <c r="T278" s="304">
        <f t="shared" ca="1" si="117"/>
        <v>80.11529167722675</v>
      </c>
      <c r="U278" s="311">
        <f t="shared" ca="1" si="118"/>
        <v>0</v>
      </c>
      <c r="V278" s="306">
        <f t="shared" ca="1" si="119"/>
        <v>1.1937423987976477</v>
      </c>
      <c r="W278" s="304">
        <f t="shared" ca="1" si="120"/>
        <v>129.86110076355959</v>
      </c>
      <c r="Y278" s="314" t="str">
        <f t="shared" ca="1" si="138"/>
        <v/>
      </c>
      <c r="Z278" s="315" t="str">
        <f t="shared" ca="1" si="139"/>
        <v/>
      </c>
      <c r="AA278" s="316" t="str">
        <f t="shared" ca="1" si="140"/>
        <v/>
      </c>
      <c r="AC278" s="310" t="e">
        <f t="shared" ca="1" si="141"/>
        <v>#N/A</v>
      </c>
      <c r="AD278" s="323" t="e">
        <f t="shared" ca="1" si="142"/>
        <v>#N/A</v>
      </c>
      <c r="AE278" s="324">
        <f t="shared" ca="1" si="121"/>
        <v>258.46159738127386</v>
      </c>
      <c r="AG278" s="306">
        <f t="shared" ca="1" si="143"/>
        <v>31.5378683658395</v>
      </c>
      <c r="AH278" s="304">
        <f t="shared" ca="1" si="144"/>
        <v>41.093761479973097</v>
      </c>
    </row>
    <row r="279" spans="1:34" x14ac:dyDescent="0.2">
      <c r="A279" s="347">
        <f t="shared" ca="1" si="122"/>
        <v>0.01</v>
      </c>
      <c r="B279" s="304">
        <f t="shared" ca="1" si="123"/>
        <v>2.7499999999999853</v>
      </c>
      <c r="D279" s="306">
        <f t="shared" ca="1" si="124"/>
        <v>9.231020891608317</v>
      </c>
      <c r="E279" s="307">
        <f t="shared" ca="1" si="125"/>
        <v>29.930754551734815</v>
      </c>
      <c r="F279" s="304">
        <f t="shared" ca="1" si="126"/>
        <v>31.321906307527062</v>
      </c>
      <c r="G279" s="306">
        <f t="shared" ca="1" si="127"/>
        <v>38.449106911689292</v>
      </c>
      <c r="H279" s="307">
        <f t="shared" ca="1" si="128"/>
        <v>165.43034354408471</v>
      </c>
      <c r="I279" s="304">
        <f t="shared" ca="1" si="129"/>
        <v>169.83972558686148</v>
      </c>
      <c r="J279" s="306">
        <f t="shared" ca="1" si="130"/>
        <v>56.20440157255959</v>
      </c>
      <c r="K279" s="307">
        <f t="shared" ca="1" si="131"/>
        <v>260.11440427898714</v>
      </c>
      <c r="L279" s="304">
        <f t="shared" ca="1" si="116"/>
        <v>266.11733891188283</v>
      </c>
      <c r="M279" s="306">
        <f t="shared" ca="1" si="132"/>
        <v>1.342431967948821</v>
      </c>
      <c r="N279" s="304">
        <f t="shared" ca="1" si="133"/>
        <v>76.915686046908846</v>
      </c>
      <c r="P279" s="310">
        <f t="shared" ca="1" si="134"/>
        <v>7</v>
      </c>
      <c r="Q279" s="304">
        <f t="shared" ca="1" si="135"/>
        <v>462.95744680851362</v>
      </c>
      <c r="R279" s="306">
        <f t="shared" ca="1" si="136"/>
        <v>0.23233677256916616</v>
      </c>
      <c r="S279" s="307">
        <f t="shared" ca="1" si="137"/>
        <v>8.1643730315838638</v>
      </c>
      <c r="T279" s="304">
        <f t="shared" ca="1" si="117"/>
        <v>80.092499439837709</v>
      </c>
      <c r="U279" s="311">
        <f t="shared" ca="1" si="118"/>
        <v>0</v>
      </c>
      <c r="V279" s="306">
        <f t="shared" ca="1" si="119"/>
        <v>1.193545079372853</v>
      </c>
      <c r="W279" s="304">
        <f t="shared" ca="1" si="120"/>
        <v>130.31865654160652</v>
      </c>
      <c r="Y279" s="314" t="str">
        <f t="shared" ca="1" si="138"/>
        <v/>
      </c>
      <c r="Z279" s="315" t="str">
        <f t="shared" ca="1" si="139"/>
        <v/>
      </c>
      <c r="AA279" s="316" t="str">
        <f t="shared" ca="1" si="140"/>
        <v/>
      </c>
      <c r="AC279" s="310" t="e">
        <f t="shared" ca="1" si="141"/>
        <v>#N/A</v>
      </c>
      <c r="AD279" s="323" t="e">
        <f t="shared" ca="1" si="142"/>
        <v>#N/A</v>
      </c>
      <c r="AE279" s="324">
        <f t="shared" ca="1" si="121"/>
        <v>260.11440427898714</v>
      </c>
      <c r="AG279" s="306">
        <f t="shared" ca="1" si="143"/>
        <v>31.243163391902939</v>
      </c>
      <c r="AH279" s="304">
        <f t="shared" ca="1" si="144"/>
        <v>40.798766146080212</v>
      </c>
    </row>
    <row r="280" spans="1:34" x14ac:dyDescent="0.2">
      <c r="A280" s="347">
        <f t="shared" ca="1" si="122"/>
        <v>0.01</v>
      </c>
      <c r="B280" s="304">
        <f t="shared" ca="1" si="123"/>
        <v>2.7599999999999851</v>
      </c>
      <c r="D280" s="306">
        <f t="shared" ca="1" si="124"/>
        <v>9.169488383915354</v>
      </c>
      <c r="E280" s="307">
        <f t="shared" ca="1" si="125"/>
        <v>29.642453784133004</v>
      </c>
      <c r="F280" s="304">
        <f t="shared" ca="1" si="126"/>
        <v>31.028286829395199</v>
      </c>
      <c r="G280" s="306">
        <f t="shared" ca="1" si="127"/>
        <v>38.540801795528445</v>
      </c>
      <c r="H280" s="307">
        <f t="shared" ca="1" si="128"/>
        <v>165.72676808192602</v>
      </c>
      <c r="I280" s="304">
        <f t="shared" ca="1" si="129"/>
        <v>170.14921410903636</v>
      </c>
      <c r="J280" s="306">
        <f t="shared" ca="1" si="130"/>
        <v>56.589351116095678</v>
      </c>
      <c r="K280" s="307">
        <f t="shared" ca="1" si="131"/>
        <v>261.77018983711719</v>
      </c>
      <c r="L280" s="304">
        <f t="shared" ca="1" si="116"/>
        <v>267.8170774000439</v>
      </c>
      <c r="M280" s="306">
        <f t="shared" ca="1" si="132"/>
        <v>1.3423014452520825</v>
      </c>
      <c r="N280" s="304">
        <f t="shared" ca="1" si="133"/>
        <v>76.908207647255068</v>
      </c>
      <c r="P280" s="310">
        <f t="shared" ca="1" si="134"/>
        <v>7</v>
      </c>
      <c r="Q280" s="304">
        <f t="shared" ca="1" si="135"/>
        <v>460.91489361702429</v>
      </c>
      <c r="R280" s="306">
        <f t="shared" ca="1" si="136"/>
        <v>0.23131171028842534</v>
      </c>
      <c r="S280" s="307">
        <f t="shared" ca="1" si="137"/>
        <v>8.1620599144809791</v>
      </c>
      <c r="T280" s="304">
        <f t="shared" ca="1" si="117"/>
        <v>80.069807761058414</v>
      </c>
      <c r="U280" s="311">
        <f t="shared" ca="1" si="118"/>
        <v>0</v>
      </c>
      <c r="V280" s="306">
        <f t="shared" ca="1" si="119"/>
        <v>1.1933474366211785</v>
      </c>
      <c r="W280" s="304">
        <f t="shared" ca="1" si="120"/>
        <v>130.77237409168072</v>
      </c>
      <c r="Y280" s="314" t="str">
        <f t="shared" ca="1" si="138"/>
        <v/>
      </c>
      <c r="Z280" s="315" t="str">
        <f t="shared" ca="1" si="139"/>
        <v/>
      </c>
      <c r="AA280" s="316" t="str">
        <f t="shared" ca="1" si="140"/>
        <v/>
      </c>
      <c r="AC280" s="310" t="e">
        <f t="shared" ca="1" si="141"/>
        <v>#N/A</v>
      </c>
      <c r="AD280" s="323" t="e">
        <f t="shared" ca="1" si="142"/>
        <v>#N/A</v>
      </c>
      <c r="AE280" s="324">
        <f t="shared" ca="1" si="121"/>
        <v>261.77018983711719</v>
      </c>
      <c r="AG280" s="306">
        <f t="shared" ca="1" si="143"/>
        <v>30.948707282909396</v>
      </c>
      <c r="AH280" s="304">
        <f t="shared" ca="1" si="144"/>
        <v>40.504019884597994</v>
      </c>
    </row>
    <row r="281" spans="1:34" x14ac:dyDescent="0.2">
      <c r="A281" s="347">
        <f t="shared" ca="1" si="122"/>
        <v>0.01</v>
      </c>
      <c r="B281" s="304">
        <f t="shared" ca="1" si="123"/>
        <v>2.7699999999999849</v>
      </c>
      <c r="D281" s="306">
        <f t="shared" ca="1" si="124"/>
        <v>9.1079314993714728</v>
      </c>
      <c r="E281" s="307">
        <f t="shared" ca="1" si="125"/>
        <v>29.354417473990665</v>
      </c>
      <c r="F281" s="304">
        <f t="shared" ca="1" si="126"/>
        <v>30.734935194897869</v>
      </c>
      <c r="G281" s="306">
        <f t="shared" ca="1" si="127"/>
        <v>38.631881110522158</v>
      </c>
      <c r="H281" s="307">
        <f t="shared" ca="1" si="128"/>
        <v>166.02031225666593</v>
      </c>
      <c r="I281" s="304">
        <f t="shared" ca="1" si="129"/>
        <v>170.4557605947607</v>
      </c>
      <c r="J281" s="306">
        <f t="shared" ca="1" si="130"/>
        <v>56.975214530625934</v>
      </c>
      <c r="K281" s="307">
        <f t="shared" ca="1" si="131"/>
        <v>263.42892523881017</v>
      </c>
      <c r="L281" s="304">
        <f t="shared" ca="1" si="116"/>
        <v>269.51989485617844</v>
      </c>
      <c r="M281" s="306">
        <f t="shared" ca="1" si="132"/>
        <v>1.3421710841199137</v>
      </c>
      <c r="N281" s="304">
        <f t="shared" ca="1" si="133"/>
        <v>76.900738504569247</v>
      </c>
      <c r="P281" s="310">
        <f t="shared" ca="1" si="134"/>
        <v>7</v>
      </c>
      <c r="Q281" s="304">
        <f t="shared" ca="1" si="135"/>
        <v>458.87234042553501</v>
      </c>
      <c r="R281" s="306">
        <f t="shared" ca="1" si="136"/>
        <v>0.23028664800768453</v>
      </c>
      <c r="S281" s="307">
        <f t="shared" ca="1" si="137"/>
        <v>8.1597570480009018</v>
      </c>
      <c r="T281" s="304">
        <f t="shared" ca="1" si="117"/>
        <v>80.047216640888848</v>
      </c>
      <c r="U281" s="311">
        <f t="shared" ca="1" si="118"/>
        <v>0</v>
      </c>
      <c r="V281" s="306">
        <f t="shared" ca="1" si="119"/>
        <v>1.1931494741479207</v>
      </c>
      <c r="W281" s="304">
        <f t="shared" ca="1" si="120"/>
        <v>131.22223442885343</v>
      </c>
      <c r="Y281" s="314" t="str">
        <f t="shared" ca="1" si="138"/>
        <v/>
      </c>
      <c r="Z281" s="315" t="str">
        <f t="shared" ca="1" si="139"/>
        <v/>
      </c>
      <c r="AA281" s="316" t="str">
        <f t="shared" ca="1" si="140"/>
        <v/>
      </c>
      <c r="AC281" s="310" t="e">
        <f t="shared" ca="1" si="141"/>
        <v>#N/A</v>
      </c>
      <c r="AD281" s="323" t="e">
        <f t="shared" ca="1" si="142"/>
        <v>#N/A</v>
      </c>
      <c r="AE281" s="324">
        <f t="shared" ca="1" si="121"/>
        <v>263.42892523881017</v>
      </c>
      <c r="AG281" s="306">
        <f t="shared" ca="1" si="143"/>
        <v>30.654503735962948</v>
      </c>
      <c r="AH281" s="304">
        <f t="shared" ca="1" si="144"/>
        <v>40.209526387092261</v>
      </c>
    </row>
    <row r="282" spans="1:34" x14ac:dyDescent="0.2">
      <c r="A282" s="347">
        <f t="shared" ca="1" si="122"/>
        <v>0.01</v>
      </c>
      <c r="B282" s="304">
        <f t="shared" ca="1" si="123"/>
        <v>2.7799999999999847</v>
      </c>
      <c r="D282" s="306">
        <f t="shared" ca="1" si="124"/>
        <v>9.0463514142722659</v>
      </c>
      <c r="E282" s="307">
        <f t="shared" ca="1" si="125"/>
        <v>29.066649114866607</v>
      </c>
      <c r="F282" s="304">
        <f t="shared" ca="1" si="126"/>
        <v>30.441855473628433</v>
      </c>
      <c r="G282" s="306">
        <f t="shared" ca="1" si="127"/>
        <v>38.722344624664878</v>
      </c>
      <c r="H282" s="307">
        <f t="shared" ca="1" si="128"/>
        <v>166.3109787478146</v>
      </c>
      <c r="I282" s="304">
        <f t="shared" ca="1" si="129"/>
        <v>170.75936760625274</v>
      </c>
      <c r="J282" s="306">
        <f t="shared" ca="1" si="130"/>
        <v>57.361985659301865</v>
      </c>
      <c r="K282" s="307">
        <f t="shared" ca="1" si="131"/>
        <v>265.09058169383258</v>
      </c>
      <c r="L282" s="304">
        <f t="shared" ca="1" si="116"/>
        <v>271.22576186924516</v>
      </c>
      <c r="M282" s="306">
        <f t="shared" ca="1" si="132"/>
        <v>1.3420408818235814</v>
      </c>
      <c r="N282" s="304">
        <f t="shared" ca="1" si="133"/>
        <v>76.893278462506487</v>
      </c>
      <c r="P282" s="310">
        <f t="shared" ca="1" si="134"/>
        <v>7</v>
      </c>
      <c r="Q282" s="304">
        <f t="shared" ca="1" si="135"/>
        <v>456.82978723404568</v>
      </c>
      <c r="R282" s="306">
        <f t="shared" ca="1" si="136"/>
        <v>0.22926158572694372</v>
      </c>
      <c r="S282" s="307">
        <f t="shared" ca="1" si="137"/>
        <v>8.157464432143632</v>
      </c>
      <c r="T282" s="304">
        <f t="shared" ca="1" si="117"/>
        <v>80.024726079329028</v>
      </c>
      <c r="U282" s="311">
        <f t="shared" ca="1" si="118"/>
        <v>0</v>
      </c>
      <c r="V282" s="306">
        <f t="shared" ca="1" si="119"/>
        <v>1.1929511955531757</v>
      </c>
      <c r="W282" s="304">
        <f t="shared" ca="1" si="120"/>
        <v>131.66821891204066</v>
      </c>
      <c r="Y282" s="314" t="str">
        <f t="shared" ca="1" si="138"/>
        <v/>
      </c>
      <c r="Z282" s="315" t="str">
        <f t="shared" ca="1" si="139"/>
        <v/>
      </c>
      <c r="AA282" s="316" t="str">
        <f t="shared" ca="1" si="140"/>
        <v/>
      </c>
      <c r="AC282" s="310" t="e">
        <f t="shared" ca="1" si="141"/>
        <v>#N/A</v>
      </c>
      <c r="AD282" s="323" t="e">
        <f t="shared" ca="1" si="142"/>
        <v>#N/A</v>
      </c>
      <c r="AE282" s="324">
        <f t="shared" ca="1" si="121"/>
        <v>265.09058169383258</v>
      </c>
      <c r="AG282" s="306">
        <f t="shared" ca="1" si="143"/>
        <v>30.360556408114348</v>
      </c>
      <c r="AH282" s="304">
        <f t="shared" ca="1" si="144"/>
        <v>39.915289305114207</v>
      </c>
    </row>
    <row r="283" spans="1:34" x14ac:dyDescent="0.2">
      <c r="A283" s="347">
        <f t="shared" ca="1" si="122"/>
        <v>0.01</v>
      </c>
      <c r="B283" s="304">
        <f t="shared" ca="1" si="123"/>
        <v>2.7899999999999845</v>
      </c>
      <c r="D283" s="306">
        <f t="shared" ca="1" si="124"/>
        <v>8.9847492933607764</v>
      </c>
      <c r="E283" s="307">
        <f t="shared" ca="1" si="125"/>
        <v>28.779152161792616</v>
      </c>
      <c r="F283" s="304">
        <f t="shared" ca="1" si="126"/>
        <v>30.149051710064771</v>
      </c>
      <c r="G283" s="306">
        <f t="shared" ca="1" si="127"/>
        <v>38.812192117598485</v>
      </c>
      <c r="H283" s="307">
        <f t="shared" ca="1" si="128"/>
        <v>166.59877026943252</v>
      </c>
      <c r="I283" s="304">
        <f t="shared" ca="1" si="129"/>
        <v>171.0600377419008</v>
      </c>
      <c r="J283" s="306">
        <f t="shared" ca="1" si="130"/>
        <v>57.749658343013181</v>
      </c>
      <c r="K283" s="307">
        <f t="shared" ca="1" si="131"/>
        <v>266.7551304389188</v>
      </c>
      <c r="L283" s="304">
        <f t="shared" ca="1" si="116"/>
        <v>272.93464905398019</v>
      </c>
      <c r="M283" s="306">
        <f t="shared" ca="1" si="132"/>
        <v>1.3419108356575145</v>
      </c>
      <c r="N283" s="304">
        <f t="shared" ca="1" si="133"/>
        <v>76.885827366049</v>
      </c>
      <c r="P283" s="310">
        <f t="shared" ca="1" si="134"/>
        <v>7</v>
      </c>
      <c r="Q283" s="304">
        <f t="shared" ca="1" si="135"/>
        <v>454.78723404255635</v>
      </c>
      <c r="R283" s="306">
        <f t="shared" ca="1" si="136"/>
        <v>0.2282365234462029</v>
      </c>
      <c r="S283" s="307">
        <f t="shared" ca="1" si="137"/>
        <v>8.1551820669091697</v>
      </c>
      <c r="T283" s="304">
        <f t="shared" ca="1" si="117"/>
        <v>80.002336076378953</v>
      </c>
      <c r="U283" s="311">
        <f t="shared" ca="1" si="118"/>
        <v>0</v>
      </c>
      <c r="V283" s="306">
        <f t="shared" ca="1" si="119"/>
        <v>1.192752604431788</v>
      </c>
      <c r="W283" s="304">
        <f t="shared" ca="1" si="120"/>
        <v>132.11030924287428</v>
      </c>
      <c r="Y283" s="314" t="str">
        <f t="shared" ca="1" si="138"/>
        <v/>
      </c>
      <c r="Z283" s="315" t="str">
        <f t="shared" ca="1" si="139"/>
        <v/>
      </c>
      <c r="AA283" s="316" t="str">
        <f t="shared" ca="1" si="140"/>
        <v/>
      </c>
      <c r="AC283" s="310" t="e">
        <f t="shared" ca="1" si="141"/>
        <v>#N/A</v>
      </c>
      <c r="AD283" s="323" t="e">
        <f t="shared" ca="1" si="142"/>
        <v>#N/A</v>
      </c>
      <c r="AE283" s="324">
        <f t="shared" ca="1" si="121"/>
        <v>266.7551304389188</v>
      </c>
      <c r="AG283" s="306">
        <f t="shared" ca="1" si="143"/>
        <v>30.066868916395222</v>
      </c>
      <c r="AH283" s="304">
        <f t="shared" ca="1" si="144"/>
        <v>39.621312250233849</v>
      </c>
    </row>
    <row r="284" spans="1:34" x14ac:dyDescent="0.2">
      <c r="A284" s="347">
        <f t="shared" ca="1" si="122"/>
        <v>0.01</v>
      </c>
      <c r="B284" s="304">
        <f t="shared" ca="1" si="123"/>
        <v>2.7999999999999843</v>
      </c>
      <c r="D284" s="306">
        <f t="shared" ca="1" si="124"/>
        <v>8.9231262898620241</v>
      </c>
      <c r="E284" s="307">
        <f t="shared" ca="1" si="125"/>
        <v>28.49193003130582</v>
      </c>
      <c r="F284" s="304">
        <f t="shared" ca="1" si="126"/>
        <v>29.856527924285725</v>
      </c>
      <c r="G284" s="306">
        <f t="shared" ca="1" si="127"/>
        <v>38.901423380497107</v>
      </c>
      <c r="H284" s="307">
        <f t="shared" ca="1" si="128"/>
        <v>166.88368956974557</v>
      </c>
      <c r="I284" s="304">
        <f t="shared" ca="1" si="129"/>
        <v>171.35777363586368</v>
      </c>
      <c r="J284" s="306">
        <f t="shared" ca="1" si="130"/>
        <v>58.138226420503656</v>
      </c>
      <c r="K284" s="307">
        <f t="shared" ca="1" si="131"/>
        <v>268.42254273811471</v>
      </c>
      <c r="L284" s="304">
        <f t="shared" ca="1" si="116"/>
        <v>274.64652705125684</v>
      </c>
      <c r="M284" s="306">
        <f t="shared" ca="1" si="132"/>
        <v>1.3417809429388925</v>
      </c>
      <c r="N284" s="304">
        <f t="shared" ca="1" si="133"/>
        <v>76.878385061482476</v>
      </c>
      <c r="P284" s="310">
        <f t="shared" ca="1" si="134"/>
        <v>7</v>
      </c>
      <c r="Q284" s="304">
        <f t="shared" ca="1" si="135"/>
        <v>452.74468085106707</v>
      </c>
      <c r="R284" s="306">
        <f t="shared" ca="1" si="136"/>
        <v>0.22721146116546212</v>
      </c>
      <c r="S284" s="307">
        <f t="shared" ca="1" si="137"/>
        <v>8.1529099522975148</v>
      </c>
      <c r="T284" s="304">
        <f t="shared" ca="1" si="117"/>
        <v>79.980046632038622</v>
      </c>
      <c r="U284" s="311">
        <f t="shared" ca="1" si="118"/>
        <v>0</v>
      </c>
      <c r="V284" s="306">
        <f t="shared" ca="1" si="119"/>
        <v>1.1925537043733088</v>
      </c>
      <c r="W284" s="304">
        <f t="shared" ca="1" si="120"/>
        <v>132.54848746455235</v>
      </c>
      <c r="Y284" s="314" t="str">
        <f t="shared" ca="1" si="138"/>
        <v/>
      </c>
      <c r="Z284" s="315" t="str">
        <f t="shared" ca="1" si="139"/>
        <v/>
      </c>
      <c r="AA284" s="316" t="str">
        <f t="shared" ca="1" si="140"/>
        <v/>
      </c>
      <c r="AC284" s="310" t="e">
        <f t="shared" ca="1" si="141"/>
        <v>#N/A</v>
      </c>
      <c r="AD284" s="323" t="e">
        <f t="shared" ca="1" si="142"/>
        <v>#N/A</v>
      </c>
      <c r="AE284" s="324">
        <f t="shared" ca="1" si="121"/>
        <v>268.42254273811471</v>
      </c>
      <c r="AG284" s="306">
        <f t="shared" ca="1" si="143"/>
        <v>29.773444837855614</v>
      </c>
      <c r="AH284" s="304">
        <f t="shared" ca="1" si="144"/>
        <v>39.327598794076835</v>
      </c>
    </row>
    <row r="285" spans="1:34" x14ac:dyDescent="0.2">
      <c r="A285" s="347">
        <f t="shared" ca="1" si="122"/>
        <v>0.01</v>
      </c>
      <c r="B285" s="304">
        <f t="shared" ca="1" si="123"/>
        <v>2.8099999999999841</v>
      </c>
      <c r="D285" s="306">
        <f t="shared" ca="1" si="124"/>
        <v>8.8614835455175633</v>
      </c>
      <c r="E285" s="307">
        <f t="shared" ca="1" si="125"/>
        <v>28.204986101484501</v>
      </c>
      <c r="F285" s="304">
        <f t="shared" ca="1" si="126"/>
        <v>29.564288112728377</v>
      </c>
      <c r="G285" s="306">
        <f t="shared" ca="1" si="127"/>
        <v>38.990038215952282</v>
      </c>
      <c r="H285" s="307">
        <f t="shared" ca="1" si="128"/>
        <v>167.16573943076042</v>
      </c>
      <c r="I285" s="304">
        <f t="shared" ca="1" si="129"/>
        <v>171.65257795767096</v>
      </c>
      <c r="J285" s="306">
        <f t="shared" ca="1" si="130"/>
        <v>58.527683728485904</v>
      </c>
      <c r="K285" s="307">
        <f t="shared" ca="1" si="131"/>
        <v>270.09278988311723</v>
      </c>
      <c r="L285" s="304">
        <f t="shared" ca="1" si="116"/>
        <v>276.36136652844112</v>
      </c>
      <c r="M285" s="306">
        <f t="shared" ca="1" si="132"/>
        <v>1.3416512010072421</v>
      </c>
      <c r="N285" s="304">
        <f t="shared" ca="1" si="133"/>
        <v>76.87095139637303</v>
      </c>
      <c r="P285" s="310">
        <f t="shared" ca="1" si="134"/>
        <v>7</v>
      </c>
      <c r="Q285" s="304">
        <f t="shared" ca="1" si="135"/>
        <v>450.70212765957774</v>
      </c>
      <c r="R285" s="306">
        <f t="shared" ca="1" si="136"/>
        <v>0.22618639888472128</v>
      </c>
      <c r="S285" s="307">
        <f t="shared" ca="1" si="137"/>
        <v>8.1506480883086674</v>
      </c>
      <c r="T285" s="304">
        <f t="shared" ca="1" si="117"/>
        <v>79.957857746308036</v>
      </c>
      <c r="U285" s="311">
        <f t="shared" ca="1" si="118"/>
        <v>0</v>
      </c>
      <c r="V285" s="306">
        <f t="shared" ca="1" si="119"/>
        <v>1.1923544989619432</v>
      </c>
      <c r="W285" s="304">
        <f t="shared" ca="1" si="120"/>
        <v>132.98273596066704</v>
      </c>
      <c r="Y285" s="314" t="str">
        <f t="shared" ca="1" si="138"/>
        <v/>
      </c>
      <c r="Z285" s="315" t="str">
        <f t="shared" ca="1" si="139"/>
        <v/>
      </c>
      <c r="AA285" s="316" t="str">
        <f t="shared" ca="1" si="140"/>
        <v/>
      </c>
      <c r="AC285" s="310" t="e">
        <f t="shared" ca="1" si="141"/>
        <v>#N/A</v>
      </c>
      <c r="AD285" s="323" t="e">
        <f t="shared" ca="1" si="142"/>
        <v>#N/A</v>
      </c>
      <c r="AE285" s="324">
        <f t="shared" ca="1" si="121"/>
        <v>270.09278988311723</v>
      </c>
      <c r="AG285" s="306">
        <f t="shared" ca="1" si="143"/>
        <v>29.480287709604927</v>
      </c>
      <c r="AH285" s="304">
        <f t="shared" ca="1" si="144"/>
        <v>39.034152468364653</v>
      </c>
    </row>
    <row r="286" spans="1:34" x14ac:dyDescent="0.2">
      <c r="A286" s="347">
        <f t="shared" ca="1" si="122"/>
        <v>0.01</v>
      </c>
      <c r="B286" s="304">
        <f t="shared" ca="1" si="123"/>
        <v>2.8199999999999839</v>
      </c>
      <c r="D286" s="306">
        <f t="shared" ca="1" si="124"/>
        <v>8.7998221906200342</v>
      </c>
      <c r="E286" s="307">
        <f t="shared" ca="1" si="125"/>
        <v>27.918323711987512</v>
      </c>
      <c r="F286" s="304">
        <f t="shared" ca="1" si="126"/>
        <v>29.272336248988616</v>
      </c>
      <c r="G286" s="306">
        <f t="shared" ca="1" si="127"/>
        <v>39.078036437858479</v>
      </c>
      <c r="H286" s="307">
        <f t="shared" ca="1" si="128"/>
        <v>167.44492266788029</v>
      </c>
      <c r="I286" s="304">
        <f t="shared" ca="1" si="129"/>
        <v>171.94445341182427</v>
      </c>
      <c r="J286" s="306">
        <f t="shared" ca="1" si="130"/>
        <v>58.918024101754959</v>
      </c>
      <c r="K286" s="307">
        <f t="shared" ca="1" si="131"/>
        <v>271.76584319361046</v>
      </c>
      <c r="L286" s="304">
        <f t="shared" ca="1" si="116"/>
        <v>278.07913817974378</v>
      </c>
      <c r="M286" s="306">
        <f t="shared" ca="1" si="132"/>
        <v>1.341521607224041</v>
      </c>
      <c r="N286" s="304">
        <f t="shared" ca="1" si="133"/>
        <v>76.863526219544482</v>
      </c>
      <c r="P286" s="310">
        <f t="shared" ca="1" si="134"/>
        <v>7</v>
      </c>
      <c r="Q286" s="304">
        <f t="shared" ca="1" si="135"/>
        <v>448.65957446808841</v>
      </c>
      <c r="R286" s="306">
        <f t="shared" ca="1" si="136"/>
        <v>0.22516133660398047</v>
      </c>
      <c r="S286" s="307">
        <f t="shared" ca="1" si="137"/>
        <v>8.1483964749426274</v>
      </c>
      <c r="T286" s="304">
        <f t="shared" ca="1" si="117"/>
        <v>79.935769419187181</v>
      </c>
      <c r="U286" s="311">
        <f t="shared" ca="1" si="118"/>
        <v>0</v>
      </c>
      <c r="V286" s="306">
        <f t="shared" ca="1" si="119"/>
        <v>1.1921549917765106</v>
      </c>
      <c r="W286" s="304">
        <f t="shared" ca="1" si="120"/>
        <v>133.41303745401376</v>
      </c>
      <c r="Y286" s="314" t="str">
        <f t="shared" ca="1" si="138"/>
        <v/>
      </c>
      <c r="Z286" s="315" t="str">
        <f t="shared" ca="1" si="139"/>
        <v/>
      </c>
      <c r="AA286" s="316" t="str">
        <f t="shared" ca="1" si="140"/>
        <v/>
      </c>
      <c r="AC286" s="310" t="e">
        <f t="shared" ca="1" si="141"/>
        <v>#N/A</v>
      </c>
      <c r="AD286" s="323" t="e">
        <f t="shared" ca="1" si="142"/>
        <v>#N/A</v>
      </c>
      <c r="AE286" s="324">
        <f t="shared" ca="1" si="121"/>
        <v>271.76584319361046</v>
      </c>
      <c r="AG286" s="306">
        <f t="shared" ca="1" si="143"/>
        <v>29.187401028856435</v>
      </c>
      <c r="AH286" s="304">
        <f t="shared" ca="1" si="144"/>
        <v>38.740976764958418</v>
      </c>
    </row>
    <row r="287" spans="1:34" x14ac:dyDescent="0.2">
      <c r="A287" s="347">
        <f t="shared" ca="1" si="122"/>
        <v>0.01</v>
      </c>
      <c r="B287" s="304">
        <f t="shared" ca="1" si="123"/>
        <v>2.8299999999999836</v>
      </c>
      <c r="D287" s="306">
        <f t="shared" ca="1" si="124"/>
        <v>8.7381433440476695</v>
      </c>
      <c r="E287" s="307">
        <f t="shared" ca="1" si="125"/>
        <v>27.631946164096917</v>
      </c>
      <c r="F287" s="304">
        <f t="shared" ca="1" si="126"/>
        <v>28.980676284667251</v>
      </c>
      <c r="G287" s="306">
        <f t="shared" ca="1" si="127"/>
        <v>39.165417871298956</v>
      </c>
      <c r="H287" s="307">
        <f t="shared" ca="1" si="128"/>
        <v>167.72124212952127</v>
      </c>
      <c r="I287" s="304">
        <f t="shared" ca="1" si="129"/>
        <v>172.23340273739865</v>
      </c>
      <c r="J287" s="306">
        <f t="shared" ca="1" si="130"/>
        <v>59.309241373300743</v>
      </c>
      <c r="K287" s="307">
        <f t="shared" ca="1" si="131"/>
        <v>273.44167401759745</v>
      </c>
      <c r="L287" s="304">
        <f t="shared" ca="1" si="116"/>
        <v>279.79981272656789</v>
      </c>
      <c r="M287" s="306">
        <f t="shared" ca="1" si="132"/>
        <v>1.3413921589723272</v>
      </c>
      <c r="N287" s="304">
        <f t="shared" ca="1" si="133"/>
        <v>76.85610938105593</v>
      </c>
      <c r="P287" s="310">
        <f t="shared" ca="1" si="134"/>
        <v>7</v>
      </c>
      <c r="Q287" s="304">
        <f t="shared" ca="1" si="135"/>
        <v>446.61702127659908</v>
      </c>
      <c r="R287" s="306">
        <f t="shared" ca="1" si="136"/>
        <v>0.22413627432323965</v>
      </c>
      <c r="S287" s="307">
        <f t="shared" ca="1" si="137"/>
        <v>8.1461551121993949</v>
      </c>
      <c r="T287" s="304">
        <f t="shared" ca="1" si="117"/>
        <v>79.913781650676071</v>
      </c>
      <c r="U287" s="311">
        <f t="shared" ca="1" si="118"/>
        <v>0</v>
      </c>
      <c r="V287" s="306">
        <f t="shared" ca="1" si="119"/>
        <v>1.1919551863903948</v>
      </c>
      <c r="W287" s="304">
        <f t="shared" ca="1" si="120"/>
        <v>133.83937500537863</v>
      </c>
      <c r="Y287" s="314" t="str">
        <f t="shared" ca="1" si="138"/>
        <v/>
      </c>
      <c r="Z287" s="315" t="str">
        <f t="shared" ca="1" si="139"/>
        <v/>
      </c>
      <c r="AA287" s="316" t="str">
        <f t="shared" ca="1" si="140"/>
        <v/>
      </c>
      <c r="AC287" s="310" t="e">
        <f t="shared" ca="1" si="141"/>
        <v>#N/A</v>
      </c>
      <c r="AD287" s="323" t="e">
        <f t="shared" ca="1" si="142"/>
        <v>#N/A</v>
      </c>
      <c r="AE287" s="324">
        <f t="shared" ca="1" si="121"/>
        <v>273.44167401759745</v>
      </c>
      <c r="AG287" s="306">
        <f t="shared" ca="1" si="143"/>
        <v>28.89478825297487</v>
      </c>
      <c r="AH287" s="304">
        <f t="shared" ca="1" si="144"/>
        <v>38.448075135905782</v>
      </c>
    </row>
    <row r="288" spans="1:34" x14ac:dyDescent="0.2">
      <c r="A288" s="347">
        <f t="shared" ca="1" si="122"/>
        <v>0.01</v>
      </c>
      <c r="B288" s="304">
        <f t="shared" ca="1" si="123"/>
        <v>2.8399999999999834</v>
      </c>
      <c r="D288" s="306">
        <f t="shared" ca="1" si="124"/>
        <v>8.67644811329893</v>
      </c>
      <c r="E288" s="307">
        <f t="shared" ca="1" si="125"/>
        <v>27.345856720764097</v>
      </c>
      <c r="F288" s="304">
        <f t="shared" ca="1" si="126"/>
        <v>28.68931215026473</v>
      </c>
      <c r="G288" s="306">
        <f t="shared" ca="1" si="127"/>
        <v>39.252182352431944</v>
      </c>
      <c r="H288" s="307">
        <f t="shared" ca="1" si="128"/>
        <v>167.99470069672893</v>
      </c>
      <c r="I288" s="304">
        <f t="shared" ca="1" si="129"/>
        <v>172.51942870764469</v>
      </c>
      <c r="J288" s="306">
        <f t="shared" ca="1" si="130"/>
        <v>59.701329374419394</v>
      </c>
      <c r="K288" s="307">
        <f t="shared" ca="1" si="131"/>
        <v>275.12025373172872</v>
      </c>
      <c r="L288" s="304">
        <f t="shared" ca="1" si="116"/>
        <v>281.52336091785298</v>
      </c>
      <c r="M288" s="306">
        <f t="shared" ca="1" si="132"/>
        <v>1.3412628536563169</v>
      </c>
      <c r="N288" s="304">
        <f t="shared" ca="1" si="133"/>
        <v>76.848700732179935</v>
      </c>
      <c r="P288" s="310">
        <f t="shared" ca="1" si="134"/>
        <v>7</v>
      </c>
      <c r="Q288" s="304">
        <f t="shared" ca="1" si="135"/>
        <v>444.57446808510974</v>
      </c>
      <c r="R288" s="306">
        <f t="shared" ca="1" si="136"/>
        <v>0.22311121204249884</v>
      </c>
      <c r="S288" s="307">
        <f t="shared" ca="1" si="137"/>
        <v>8.1439240000789699</v>
      </c>
      <c r="T288" s="304">
        <f t="shared" ca="1" si="117"/>
        <v>79.891894440774692</v>
      </c>
      <c r="U288" s="311">
        <f t="shared" ca="1" si="118"/>
        <v>0</v>
      </c>
      <c r="V288" s="306">
        <f t="shared" ca="1" si="119"/>
        <v>1.1917550863715012</v>
      </c>
      <c r="W288" s="304">
        <f t="shared" ca="1" si="120"/>
        <v>134.26173201230694</v>
      </c>
      <c r="Y288" s="314" t="str">
        <f t="shared" ca="1" si="138"/>
        <v/>
      </c>
      <c r="Z288" s="315" t="str">
        <f t="shared" ca="1" si="139"/>
        <v/>
      </c>
      <c r="AA288" s="316" t="str">
        <f t="shared" ca="1" si="140"/>
        <v/>
      </c>
      <c r="AC288" s="310" t="e">
        <f t="shared" ca="1" si="141"/>
        <v>#N/A</v>
      </c>
      <c r="AD288" s="323" t="e">
        <f t="shared" ca="1" si="142"/>
        <v>#N/A</v>
      </c>
      <c r="AE288" s="324">
        <f t="shared" ca="1" si="121"/>
        <v>275.12025373172872</v>
      </c>
      <c r="AG288" s="306">
        <f t="shared" ca="1" si="143"/>
        <v>28.602452799527569</v>
      </c>
      <c r="AH288" s="304">
        <f t="shared" ca="1" si="144"/>
        <v>38.155450993491336</v>
      </c>
    </row>
    <row r="289" spans="1:34" x14ac:dyDescent="0.2">
      <c r="A289" s="347">
        <f t="shared" ca="1" si="122"/>
        <v>0.01</v>
      </c>
      <c r="B289" s="304">
        <f t="shared" ca="1" si="123"/>
        <v>2.8499999999999832</v>
      </c>
      <c r="D289" s="306">
        <f t="shared" ca="1" si="124"/>
        <v>8.6147375945270905</v>
      </c>
      <c r="E289" s="307">
        <f t="shared" ca="1" si="125"/>
        <v>27.060058606659126</v>
      </c>
      <c r="F289" s="304">
        <f t="shared" ca="1" si="126"/>
        <v>28.398247756127226</v>
      </c>
      <c r="G289" s="306">
        <f t="shared" ca="1" si="127"/>
        <v>39.338329728377218</v>
      </c>
      <c r="H289" s="307">
        <f t="shared" ca="1" si="128"/>
        <v>168.26530128279552</v>
      </c>
      <c r="I289" s="304">
        <f t="shared" ca="1" si="129"/>
        <v>172.80253412959104</v>
      </c>
      <c r="J289" s="306">
        <f t="shared" ca="1" si="130"/>
        <v>60.094281934823442</v>
      </c>
      <c r="K289" s="307">
        <f t="shared" ca="1" si="131"/>
        <v>276.80155374162632</v>
      </c>
      <c r="L289" s="304">
        <f t="shared" ca="1" si="116"/>
        <v>283.24975353041435</v>
      </c>
      <c r="M289" s="306">
        <f t="shared" ca="1" si="132"/>
        <v>1.3411336887010268</v>
      </c>
      <c r="N289" s="304">
        <f t="shared" ca="1" si="133"/>
        <v>76.841300125380812</v>
      </c>
      <c r="P289" s="310">
        <f t="shared" ca="1" si="134"/>
        <v>7</v>
      </c>
      <c r="Q289" s="304">
        <f t="shared" ca="1" si="135"/>
        <v>442.53191489362047</v>
      </c>
      <c r="R289" s="306">
        <f t="shared" ca="1" si="136"/>
        <v>0.22208614976175803</v>
      </c>
      <c r="S289" s="307">
        <f t="shared" ca="1" si="137"/>
        <v>8.1417031385813523</v>
      </c>
      <c r="T289" s="304">
        <f t="shared" ca="1" si="117"/>
        <v>79.870107789483072</v>
      </c>
      <c r="U289" s="311">
        <f t="shared" ca="1" si="118"/>
        <v>0</v>
      </c>
      <c r="V289" s="306">
        <f t="shared" ca="1" si="119"/>
        <v>1.1915546952822134</v>
      </c>
      <c r="W289" s="304">
        <f t="shared" ca="1" si="120"/>
        <v>134.68009220785197</v>
      </c>
      <c r="Y289" s="314" t="str">
        <f t="shared" ca="1" si="138"/>
        <v/>
      </c>
      <c r="Z289" s="315" t="str">
        <f t="shared" ca="1" si="139"/>
        <v/>
      </c>
      <c r="AA289" s="316" t="str">
        <f t="shared" ca="1" si="140"/>
        <v/>
      </c>
      <c r="AC289" s="310" t="e">
        <f t="shared" ca="1" si="141"/>
        <v>#N/A</v>
      </c>
      <c r="AD289" s="323" t="e">
        <f t="shared" ca="1" si="142"/>
        <v>#N/A</v>
      </c>
      <c r="AE289" s="324">
        <f t="shared" ca="1" si="121"/>
        <v>276.80155374162632</v>
      </c>
      <c r="AG289" s="306">
        <f t="shared" ca="1" si="143"/>
        <v>28.31039804633869</v>
      </c>
      <c r="AH289" s="304">
        <f t="shared" ca="1" si="144"/>
        <v>37.863107710290201</v>
      </c>
    </row>
    <row r="290" spans="1:34" x14ac:dyDescent="0.2">
      <c r="A290" s="347">
        <f t="shared" ca="1" si="122"/>
        <v>0.01</v>
      </c>
      <c r="B290" s="304">
        <f t="shared" ca="1" si="123"/>
        <v>2.859999999999983</v>
      </c>
      <c r="D290" s="306">
        <f t="shared" ca="1" si="124"/>
        <v>8.5530128725749037</v>
      </c>
      <c r="E290" s="307">
        <f t="shared" ca="1" si="125"/>
        <v>26.774555008223338</v>
      </c>
      <c r="F290" s="304">
        <f t="shared" ca="1" si="126"/>
        <v>28.107486993447303</v>
      </c>
      <c r="G290" s="306">
        <f t="shared" ca="1" si="127"/>
        <v>39.423859857102968</v>
      </c>
      <c r="H290" s="307">
        <f t="shared" ca="1" si="128"/>
        <v>168.53304683287774</v>
      </c>
      <c r="I290" s="304">
        <f t="shared" ca="1" si="129"/>
        <v>173.08272184364751</v>
      </c>
      <c r="J290" s="306">
        <f t="shared" ca="1" si="130"/>
        <v>60.488092882750841</v>
      </c>
      <c r="K290" s="307">
        <f t="shared" ca="1" si="131"/>
        <v>278.48554548220471</v>
      </c>
      <c r="L290" s="304">
        <f t="shared" ca="1" si="116"/>
        <v>284.97896136927972</v>
      </c>
      <c r="M290" s="306">
        <f t="shared" ca="1" si="132"/>
        <v>1.3410046615519051</v>
      </c>
      <c r="N290" s="304">
        <f t="shared" ca="1" si="133"/>
        <v>76.833907414293535</v>
      </c>
      <c r="P290" s="310">
        <f t="shared" ca="1" si="134"/>
        <v>7</v>
      </c>
      <c r="Q290" s="304">
        <f t="shared" ca="1" si="135"/>
        <v>440.48936170213113</v>
      </c>
      <c r="R290" s="306">
        <f t="shared" ca="1" si="136"/>
        <v>0.22106108748101722</v>
      </c>
      <c r="S290" s="307">
        <f t="shared" ca="1" si="137"/>
        <v>8.1394925277065422</v>
      </c>
      <c r="T290" s="304">
        <f t="shared" ca="1" si="117"/>
        <v>79.848421696801182</v>
      </c>
      <c r="U290" s="311">
        <f t="shared" ca="1" si="118"/>
        <v>0</v>
      </c>
      <c r="V290" s="306">
        <f t="shared" ca="1" si="119"/>
        <v>1.1913540166793466</v>
      </c>
      <c r="W290" s="304">
        <f t="shared" ca="1" si="120"/>
        <v>135.09443965930441</v>
      </c>
      <c r="Y290" s="314" t="str">
        <f t="shared" ca="1" si="138"/>
        <v/>
      </c>
      <c r="Z290" s="315" t="str">
        <f t="shared" ca="1" si="139"/>
        <v/>
      </c>
      <c r="AA290" s="316" t="str">
        <f t="shared" ca="1" si="140"/>
        <v/>
      </c>
      <c r="AC290" s="310" t="e">
        <f t="shared" ca="1" si="141"/>
        <v>#N/A</v>
      </c>
      <c r="AD290" s="323" t="e">
        <f t="shared" ca="1" si="142"/>
        <v>#N/A</v>
      </c>
      <c r="AE290" s="324">
        <f t="shared" ca="1" si="121"/>
        <v>278.48554548220471</v>
      </c>
      <c r="AG290" s="306">
        <f t="shared" ca="1" si="143"/>
        <v>28.018627331546686</v>
      </c>
      <c r="AH290" s="304">
        <f t="shared" ca="1" si="144"/>
        <v>37.571048619224769</v>
      </c>
    </row>
    <row r="291" spans="1:34" x14ac:dyDescent="0.2">
      <c r="A291" s="347">
        <f t="shared" ca="1" si="122"/>
        <v>0.01</v>
      </c>
      <c r="B291" s="304">
        <f t="shared" ca="1" si="123"/>
        <v>2.8699999999999828</v>
      </c>
      <c r="D291" s="306">
        <f t="shared" ca="1" si="124"/>
        <v>8.4912750210093098</v>
      </c>
      <c r="E291" s="307">
        <f t="shared" ca="1" si="125"/>
        <v>26.489349073725286</v>
      </c>
      <c r="F291" s="304">
        <f t="shared" ca="1" si="126"/>
        <v>27.817033735322809</v>
      </c>
      <c r="G291" s="306">
        <f t="shared" ca="1" si="127"/>
        <v>39.508772607313063</v>
      </c>
      <c r="H291" s="307">
        <f t="shared" ca="1" si="128"/>
        <v>168.79794032361499</v>
      </c>
      <c r="I291" s="304">
        <f t="shared" ca="1" si="129"/>
        <v>173.35999472320901</v>
      </c>
      <c r="J291" s="306">
        <f t="shared" ca="1" si="130"/>
        <v>60.882756045072924</v>
      </c>
      <c r="K291" s="307">
        <f t="shared" ca="1" si="131"/>
        <v>280.1722004179872</v>
      </c>
      <c r="L291" s="304">
        <f t="shared" ca="1" si="116"/>
        <v>286.71095526802014</v>
      </c>
      <c r="M291" s="306">
        <f t="shared" ca="1" si="132"/>
        <v>1.3408757696744671</v>
      </c>
      <c r="N291" s="304">
        <f t="shared" ca="1" si="133"/>
        <v>76.826522453702822</v>
      </c>
      <c r="P291" s="310">
        <f t="shared" ca="1" si="134"/>
        <v>7</v>
      </c>
      <c r="Q291" s="304">
        <f t="shared" ca="1" si="135"/>
        <v>438.44680851064186</v>
      </c>
      <c r="R291" s="306">
        <f t="shared" ca="1" si="136"/>
        <v>0.22003602520027643</v>
      </c>
      <c r="S291" s="307">
        <f t="shared" ca="1" si="137"/>
        <v>8.1372921674545395</v>
      </c>
      <c r="T291" s="304">
        <f t="shared" ca="1" si="117"/>
        <v>79.826836162729037</v>
      </c>
      <c r="U291" s="311">
        <f t="shared" ca="1" si="118"/>
        <v>0</v>
      </c>
      <c r="V291" s="306">
        <f t="shared" ca="1" si="119"/>
        <v>1.1911530541141107</v>
      </c>
      <c r="W291" s="304">
        <f t="shared" ca="1" si="120"/>
        <v>135.5047587669043</v>
      </c>
      <c r="Y291" s="314" t="str">
        <f t="shared" ca="1" si="138"/>
        <v/>
      </c>
      <c r="Z291" s="315" t="str">
        <f t="shared" ca="1" si="139"/>
        <v/>
      </c>
      <c r="AA291" s="316" t="str">
        <f t="shared" ca="1" si="140"/>
        <v/>
      </c>
      <c r="AC291" s="310" t="e">
        <f t="shared" ca="1" si="141"/>
        <v>#N/A</v>
      </c>
      <c r="AD291" s="323" t="e">
        <f t="shared" ca="1" si="142"/>
        <v>#N/A</v>
      </c>
      <c r="AE291" s="324">
        <f t="shared" ca="1" si="121"/>
        <v>280.1722004179872</v>
      </c>
      <c r="AG291" s="306">
        <f t="shared" ca="1" si="143"/>
        <v>27.727143953665049</v>
      </c>
      <c r="AH291" s="304">
        <f t="shared" ca="1" si="144"/>
        <v>37.279277013624842</v>
      </c>
    </row>
    <row r="292" spans="1:34" x14ac:dyDescent="0.2">
      <c r="A292" s="347">
        <f t="shared" ca="1" si="122"/>
        <v>0.01</v>
      </c>
      <c r="B292" s="304">
        <f t="shared" ca="1" si="123"/>
        <v>2.8799999999999826</v>
      </c>
      <c r="D292" s="306">
        <f t="shared" ca="1" si="124"/>
        <v>8.429525102156191</v>
      </c>
      <c r="E292" s="307">
        <f t="shared" ca="1" si="125"/>
        <v>26.204443913319629</v>
      </c>
      <c r="F292" s="304">
        <f t="shared" ca="1" si="126"/>
        <v>27.526891837877294</v>
      </c>
      <c r="G292" s="306">
        <f t="shared" ca="1" si="127"/>
        <v>39.593067858334628</v>
      </c>
      <c r="H292" s="307">
        <f t="shared" ca="1" si="128"/>
        <v>169.0599847627482</v>
      </c>
      <c r="I292" s="304">
        <f t="shared" ca="1" si="129"/>
        <v>173.63435567425978</v>
      </c>
      <c r="J292" s="306">
        <f t="shared" ca="1" si="130"/>
        <v>61.278265247401166</v>
      </c>
      <c r="K292" s="307">
        <f t="shared" ca="1" si="131"/>
        <v>281.861490043419</v>
      </c>
      <c r="L292" s="304">
        <f t="shared" ca="1" si="116"/>
        <v>288.44570608907878</v>
      </c>
      <c r="M292" s="306">
        <f t="shared" ca="1" si="132"/>
        <v>1.340747010553937</v>
      </c>
      <c r="N292" s="304">
        <f t="shared" ca="1" si="133"/>
        <v>76.819145099522629</v>
      </c>
      <c r="P292" s="310">
        <f t="shared" ca="1" si="134"/>
        <v>7</v>
      </c>
      <c r="Q292" s="304">
        <f t="shared" ca="1" si="135"/>
        <v>436.40425531915253</v>
      </c>
      <c r="R292" s="306">
        <f t="shared" ca="1" si="136"/>
        <v>0.21901096291953562</v>
      </c>
      <c r="S292" s="307">
        <f t="shared" ca="1" si="137"/>
        <v>8.1351020578253443</v>
      </c>
      <c r="T292" s="304">
        <f t="shared" ca="1" si="117"/>
        <v>79.805351187266638</v>
      </c>
      <c r="U292" s="311">
        <f t="shared" ca="1" si="118"/>
        <v>0</v>
      </c>
      <c r="V292" s="306">
        <f t="shared" ca="1" si="119"/>
        <v>1.1909518111320612</v>
      </c>
      <c r="W292" s="304">
        <f t="shared" ca="1" si="120"/>
        <v>135.91103426253278</v>
      </c>
      <c r="Y292" s="314" t="str">
        <f t="shared" ca="1" si="138"/>
        <v/>
      </c>
      <c r="Z292" s="315" t="str">
        <f t="shared" ca="1" si="139"/>
        <v/>
      </c>
      <c r="AA292" s="316" t="str">
        <f t="shared" ca="1" si="140"/>
        <v/>
      </c>
      <c r="AC292" s="310" t="e">
        <f t="shared" ca="1" si="141"/>
        <v>#N/A</v>
      </c>
      <c r="AD292" s="323" t="e">
        <f t="shared" ca="1" si="142"/>
        <v>#N/A</v>
      </c>
      <c r="AE292" s="324">
        <f t="shared" ca="1" si="121"/>
        <v>281.861490043419</v>
      </c>
      <c r="AG292" s="306">
        <f t="shared" ca="1" si="143"/>
        <v>27.435951171645989</v>
      </c>
      <c r="AH292" s="304">
        <f t="shared" ca="1" si="144"/>
        <v>36.987796147290616</v>
      </c>
    </row>
    <row r="293" spans="1:34" x14ac:dyDescent="0.2">
      <c r="A293" s="347">
        <f t="shared" ca="1" si="122"/>
        <v>0.01</v>
      </c>
      <c r="B293" s="304">
        <f t="shared" ca="1" si="123"/>
        <v>2.8899999999999824</v>
      </c>
      <c r="D293" s="306">
        <f t="shared" ca="1" si="124"/>
        <v>8.3677641671352472</v>
      </c>
      <c r="E293" s="307">
        <f t="shared" ca="1" si="125"/>
        <v>25.919842599109437</v>
      </c>
      <c r="F293" s="304">
        <f t="shared" ca="1" si="126"/>
        <v>27.237065141446514</v>
      </c>
      <c r="G293" s="306">
        <f t="shared" ca="1" si="127"/>
        <v>39.676745500005978</v>
      </c>
      <c r="H293" s="307">
        <f t="shared" ca="1" si="128"/>
        <v>169.31918318873929</v>
      </c>
      <c r="I293" s="304">
        <f t="shared" ca="1" si="129"/>
        <v>173.90580763497837</v>
      </c>
      <c r="J293" s="306">
        <f t="shared" ca="1" si="130"/>
        <v>61.674614314192866</v>
      </c>
      <c r="K293" s="307">
        <f t="shared" ca="1" si="131"/>
        <v>283.55338588317642</v>
      </c>
      <c r="L293" s="304">
        <f t="shared" ca="1" si="116"/>
        <v>290.18318472409459</v>
      </c>
      <c r="M293" s="306">
        <f t="shared" ca="1" si="132"/>
        <v>1.3406183816948967</v>
      </c>
      <c r="N293" s="304">
        <f t="shared" ca="1" si="133"/>
        <v>76.811775208776041</v>
      </c>
      <c r="P293" s="310">
        <f t="shared" ca="1" si="134"/>
        <v>7</v>
      </c>
      <c r="Q293" s="304">
        <f t="shared" ca="1" si="135"/>
        <v>434.36170212766319</v>
      </c>
      <c r="R293" s="306">
        <f t="shared" ca="1" si="136"/>
        <v>0.21798590063879481</v>
      </c>
      <c r="S293" s="307">
        <f t="shared" ca="1" si="137"/>
        <v>8.1329221988189566</v>
      </c>
      <c r="T293" s="304">
        <f t="shared" ca="1" si="117"/>
        <v>79.783966770413969</v>
      </c>
      <c r="U293" s="311">
        <f t="shared" ca="1" si="118"/>
        <v>0</v>
      </c>
      <c r="V293" s="306">
        <f t="shared" ca="1" si="119"/>
        <v>1.1907502912730628</v>
      </c>
      <c r="W293" s="304">
        <f t="shared" ca="1" si="120"/>
        <v>136.3132512083873</v>
      </c>
      <c r="Y293" s="314" t="str">
        <f t="shared" ca="1" si="138"/>
        <v/>
      </c>
      <c r="Z293" s="315" t="str">
        <f t="shared" ca="1" si="139"/>
        <v/>
      </c>
      <c r="AA293" s="316" t="str">
        <f t="shared" ca="1" si="140"/>
        <v/>
      </c>
      <c r="AC293" s="310" t="e">
        <f t="shared" ca="1" si="141"/>
        <v>#N/A</v>
      </c>
      <c r="AD293" s="323" t="e">
        <f t="shared" ca="1" si="142"/>
        <v>#N/A</v>
      </c>
      <c r="AE293" s="324">
        <f t="shared" ca="1" si="121"/>
        <v>283.55338588317642</v>
      </c>
      <c r="AG293" s="306">
        <f t="shared" ca="1" si="143"/>
        <v>27.145052204947479</v>
      </c>
      <c r="AH293" s="304">
        <f t="shared" ca="1" si="144"/>
        <v>36.696609234559098</v>
      </c>
    </row>
    <row r="294" spans="1:34" x14ac:dyDescent="0.2">
      <c r="A294" s="347">
        <f t="shared" ca="1" si="122"/>
        <v>0.01</v>
      </c>
      <c r="B294" s="304">
        <f t="shared" ca="1" si="123"/>
        <v>2.8999999999999821</v>
      </c>
      <c r="D294" s="306">
        <f t="shared" ca="1" si="124"/>
        <v>8.305993255894867</v>
      </c>
      <c r="E294" s="307">
        <f t="shared" ca="1" si="125"/>
        <v>25.635548165211382</v>
      </c>
      <c r="F294" s="304">
        <f t="shared" ca="1" si="126"/>
        <v>26.947557471834877</v>
      </c>
      <c r="G294" s="306">
        <f t="shared" ca="1" si="127"/>
        <v>39.759805432564924</v>
      </c>
      <c r="H294" s="307">
        <f t="shared" ca="1" si="128"/>
        <v>169.57553867039141</v>
      </c>
      <c r="I294" s="304">
        <f t="shared" ca="1" si="129"/>
        <v>174.17435357534367</v>
      </c>
      <c r="J294" s="306">
        <f t="shared" ca="1" si="130"/>
        <v>62.071797068855723</v>
      </c>
      <c r="K294" s="307">
        <f t="shared" ca="1" si="131"/>
        <v>285.24785949247206</v>
      </c>
      <c r="L294" s="304">
        <f t="shared" ca="1" si="116"/>
        <v>291.92336209422206</v>
      </c>
      <c r="M294" s="306">
        <f t="shared" ca="1" si="132"/>
        <v>1.3404898806209395</v>
      </c>
      <c r="N294" s="304">
        <f t="shared" ca="1" si="133"/>
        <v>76.804412639575403</v>
      </c>
      <c r="P294" s="310">
        <f t="shared" ca="1" si="134"/>
        <v>7</v>
      </c>
      <c r="Q294" s="304">
        <f t="shared" ca="1" si="135"/>
        <v>432.31914893617386</v>
      </c>
      <c r="R294" s="306">
        <f t="shared" ca="1" si="136"/>
        <v>0.21696083835805396</v>
      </c>
      <c r="S294" s="307">
        <f t="shared" ca="1" si="137"/>
        <v>8.1307525904353763</v>
      </c>
      <c r="T294" s="304">
        <f t="shared" ca="1" si="117"/>
        <v>79.762682912171044</v>
      </c>
      <c r="U294" s="311">
        <f t="shared" ca="1" si="118"/>
        <v>0</v>
      </c>
      <c r="V294" s="306">
        <f t="shared" ca="1" si="119"/>
        <v>1.190548498071246</v>
      </c>
      <c r="W294" s="304">
        <f t="shared" ca="1" si="120"/>
        <v>136.71139499563927</v>
      </c>
      <c r="Y294" s="314" t="str">
        <f t="shared" ca="1" si="138"/>
        <v/>
      </c>
      <c r="Z294" s="315" t="str">
        <f t="shared" ca="1" si="139"/>
        <v/>
      </c>
      <c r="AA294" s="316" t="str">
        <f t="shared" ca="1" si="140"/>
        <v/>
      </c>
      <c r="AC294" s="310" t="e">
        <f t="shared" ca="1" si="141"/>
        <v>#N/A</v>
      </c>
      <c r="AD294" s="323" t="e">
        <f t="shared" ca="1" si="142"/>
        <v>#N/A</v>
      </c>
      <c r="AE294" s="324">
        <f t="shared" ca="1" si="121"/>
        <v>285.24785949247206</v>
      </c>
      <c r="AG294" s="306">
        <f t="shared" ca="1" si="143"/>
        <v>26.85445023360311</v>
      </c>
      <c r="AH294" s="304">
        <f t="shared" ca="1" si="144"/>
        <v>36.405719450373333</v>
      </c>
    </row>
    <row r="295" spans="1:34" x14ac:dyDescent="0.2">
      <c r="A295" s="347">
        <f t="shared" ca="1" si="122"/>
        <v>0.01</v>
      </c>
      <c r="B295" s="304">
        <f t="shared" ca="1" si="123"/>
        <v>2.9099999999999819</v>
      </c>
      <c r="D295" s="306">
        <f t="shared" ca="1" si="124"/>
        <v>8.2442133972471225</v>
      </c>
      <c r="E295" s="307">
        <f t="shared" ca="1" si="125"/>
        <v>25.351563607823998</v>
      </c>
      <c r="F295" s="304">
        <f t="shared" ca="1" si="126"/>
        <v>26.658372641646658</v>
      </c>
      <c r="G295" s="306">
        <f t="shared" ca="1" si="127"/>
        <v>39.842247566537395</v>
      </c>
      <c r="H295" s="307">
        <f t="shared" ca="1" si="128"/>
        <v>169.82905430646966</v>
      </c>
      <c r="I295" s="304">
        <f t="shared" ca="1" si="129"/>
        <v>174.43999649674117</v>
      </c>
      <c r="J295" s="306">
        <f t="shared" ca="1" si="130"/>
        <v>62.469807333851236</v>
      </c>
      <c r="K295" s="307">
        <f t="shared" ca="1" si="131"/>
        <v>286.94488245735636</v>
      </c>
      <c r="L295" s="304">
        <f t="shared" ca="1" si="116"/>
        <v>293.6662091504478</v>
      </c>
      <c r="M295" s="306">
        <f t="shared" ca="1" si="132"/>
        <v>1.34036150487433</v>
      </c>
      <c r="N295" s="304">
        <f t="shared" ca="1" si="133"/>
        <v>76.797057251102828</v>
      </c>
      <c r="P295" s="310">
        <f t="shared" ca="1" si="134"/>
        <v>7</v>
      </c>
      <c r="Q295" s="304">
        <f t="shared" ca="1" si="135"/>
        <v>430.27659574468453</v>
      </c>
      <c r="R295" s="306">
        <f t="shared" ca="1" si="136"/>
        <v>0.21593577607731315</v>
      </c>
      <c r="S295" s="307">
        <f t="shared" ca="1" si="137"/>
        <v>8.1285932326746035</v>
      </c>
      <c r="T295" s="304">
        <f t="shared" ca="1" si="117"/>
        <v>79.741499612537865</v>
      </c>
      <c r="U295" s="311">
        <f t="shared" ca="1" si="118"/>
        <v>0</v>
      </c>
      <c r="V295" s="306">
        <f t="shared" ca="1" si="119"/>
        <v>1.190346435054968</v>
      </c>
      <c r="W295" s="304">
        <f t="shared" ca="1" si="120"/>
        <v>137.10545134307364</v>
      </c>
      <c r="Y295" s="314" t="str">
        <f t="shared" ca="1" si="138"/>
        <v/>
      </c>
      <c r="Z295" s="315" t="str">
        <f t="shared" ca="1" si="139"/>
        <v/>
      </c>
      <c r="AA295" s="316" t="str">
        <f t="shared" ca="1" si="140"/>
        <v/>
      </c>
      <c r="AC295" s="310" t="e">
        <f t="shared" ca="1" si="141"/>
        <v>#N/A</v>
      </c>
      <c r="AD295" s="323" t="e">
        <f t="shared" ca="1" si="142"/>
        <v>#N/A</v>
      </c>
      <c r="AE295" s="324">
        <f t="shared" ca="1" si="121"/>
        <v>286.94488245735636</v>
      </c>
      <c r="AG295" s="306">
        <f t="shared" ca="1" si="143"/>
        <v>26.564148398295028</v>
      </c>
      <c r="AH295" s="304">
        <f t="shared" ca="1" si="144"/>
        <v>36.115129930354705</v>
      </c>
    </row>
    <row r="296" spans="1:34" x14ac:dyDescent="0.2">
      <c r="A296" s="347">
        <f t="shared" ca="1" si="122"/>
        <v>0.01</v>
      </c>
      <c r="B296" s="304">
        <f t="shared" ca="1" si="123"/>
        <v>2.9199999999999817</v>
      </c>
      <c r="D296" s="306">
        <f t="shared" ca="1" si="124"/>
        <v>8.1824256089028466</v>
      </c>
      <c r="E296" s="307">
        <f t="shared" ca="1" si="125"/>
        <v>25.067891885299019</v>
      </c>
      <c r="F296" s="304">
        <f t="shared" ca="1" si="126"/>
        <v>26.369514451697238</v>
      </c>
      <c r="G296" s="306">
        <f t="shared" ca="1" si="127"/>
        <v>39.924071822626424</v>
      </c>
      <c r="H296" s="307">
        <f t="shared" ca="1" si="128"/>
        <v>170.07973322532266</v>
      </c>
      <c r="I296" s="304">
        <f t="shared" ca="1" si="129"/>
        <v>174.70273943157034</v>
      </c>
      <c r="J296" s="306">
        <f t="shared" ca="1" si="130"/>
        <v>62.868638930797054</v>
      </c>
      <c r="K296" s="307">
        <f t="shared" ca="1" si="131"/>
        <v>288.64442639501533</v>
      </c>
      <c r="L296" s="304">
        <f t="shared" ca="1" si="116"/>
        <v>295.41169687390232</v>
      </c>
      <c r="M296" s="306">
        <f t="shared" ca="1" si="132"/>
        <v>1.340233252015669</v>
      </c>
      <c r="N296" s="304">
        <f t="shared" ca="1" si="133"/>
        <v>76.789708903591062</v>
      </c>
      <c r="P296" s="310">
        <f t="shared" ca="1" si="134"/>
        <v>7</v>
      </c>
      <c r="Q296" s="304">
        <f t="shared" ca="1" si="135"/>
        <v>428.23404255319525</v>
      </c>
      <c r="R296" s="306">
        <f t="shared" ca="1" si="136"/>
        <v>0.21491071379657237</v>
      </c>
      <c r="S296" s="307">
        <f t="shared" ca="1" si="137"/>
        <v>8.1264441255366382</v>
      </c>
      <c r="T296" s="304">
        <f t="shared" ca="1" si="117"/>
        <v>79.720416871514431</v>
      </c>
      <c r="U296" s="311">
        <f t="shared" ca="1" si="118"/>
        <v>0</v>
      </c>
      <c r="V296" s="306">
        <f t="shared" ca="1" si="119"/>
        <v>1.1901441057467712</v>
      </c>
      <c r="W296" s="304">
        <f t="shared" ca="1" si="120"/>
        <v>137.49540629571234</v>
      </c>
      <c r="Y296" s="314" t="str">
        <f t="shared" ca="1" si="138"/>
        <v/>
      </c>
      <c r="Z296" s="315" t="str">
        <f t="shared" ca="1" si="139"/>
        <v/>
      </c>
      <c r="AA296" s="316" t="str">
        <f t="shared" ca="1" si="140"/>
        <v/>
      </c>
      <c r="AC296" s="310" t="e">
        <f t="shared" ca="1" si="141"/>
        <v>#N/A</v>
      </c>
      <c r="AD296" s="323" t="e">
        <f t="shared" ca="1" si="142"/>
        <v>#N/A</v>
      </c>
      <c r="AE296" s="324">
        <f t="shared" ca="1" si="121"/>
        <v>288.64442639501533</v>
      </c>
      <c r="AG296" s="306">
        <f t="shared" ca="1" si="143"/>
        <v>26.274149800429875</v>
      </c>
      <c r="AH296" s="304">
        <f t="shared" ca="1" si="144"/>
        <v>35.824843770878282</v>
      </c>
    </row>
    <row r="297" spans="1:34" x14ac:dyDescent="0.2">
      <c r="A297" s="347">
        <f t="shared" ca="1" si="122"/>
        <v>0.01</v>
      </c>
      <c r="B297" s="304">
        <f t="shared" ca="1" si="123"/>
        <v>2.9299999999999815</v>
      </c>
      <c r="D297" s="306">
        <f t="shared" ca="1" si="124"/>
        <v>8.120630897506798</v>
      </c>
      <c r="E297" s="307">
        <f t="shared" ca="1" si="125"/>
        <v>24.784535918215596</v>
      </c>
      <c r="F297" s="304">
        <f t="shared" ca="1" si="126"/>
        <v>26.080986692509565</v>
      </c>
      <c r="G297" s="306">
        <f t="shared" ca="1" si="127"/>
        <v>40.005278131601493</v>
      </c>
      <c r="H297" s="307">
        <f t="shared" ca="1" si="128"/>
        <v>170.32757858450481</v>
      </c>
      <c r="I297" s="304">
        <f t="shared" ca="1" si="129"/>
        <v>174.96258544285249</v>
      </c>
      <c r="J297" s="306">
        <f t="shared" ca="1" si="130"/>
        <v>63.268285680568191</v>
      </c>
      <c r="K297" s="307">
        <f t="shared" ca="1" si="131"/>
        <v>290.34646295406446</v>
      </c>
      <c r="L297" s="304">
        <f t="shared" ca="1" si="116"/>
        <v>297.15979627616844</v>
      </c>
      <c r="M297" s="306">
        <f t="shared" ca="1" si="132"/>
        <v>1.3401051196235638</v>
      </c>
      <c r="N297" s="304">
        <f t="shared" ca="1" si="133"/>
        <v>76.78236745830452</v>
      </c>
      <c r="P297" s="310">
        <f t="shared" ca="1" si="134"/>
        <v>7</v>
      </c>
      <c r="Q297" s="304">
        <f t="shared" ca="1" si="135"/>
        <v>426.19148936170592</v>
      </c>
      <c r="R297" s="306">
        <f t="shared" ca="1" si="136"/>
        <v>0.21388565151583155</v>
      </c>
      <c r="S297" s="307">
        <f t="shared" ca="1" si="137"/>
        <v>8.1243052690214803</v>
      </c>
      <c r="T297" s="304">
        <f t="shared" ca="1" si="117"/>
        <v>79.699434689100727</v>
      </c>
      <c r="U297" s="311">
        <f t="shared" ca="1" si="118"/>
        <v>0</v>
      </c>
      <c r="V297" s="306">
        <f t="shared" ca="1" si="119"/>
        <v>1.1899415136633458</v>
      </c>
      <c r="W297" s="304">
        <f t="shared" ca="1" si="120"/>
        <v>137.88124622342087</v>
      </c>
      <c r="Y297" s="314" t="str">
        <f t="shared" ca="1" si="138"/>
        <v/>
      </c>
      <c r="Z297" s="315" t="str">
        <f t="shared" ca="1" si="139"/>
        <v/>
      </c>
      <c r="AA297" s="316" t="str">
        <f t="shared" ca="1" si="140"/>
        <v/>
      </c>
      <c r="AC297" s="310" t="e">
        <f t="shared" ca="1" si="141"/>
        <v>#N/A</v>
      </c>
      <c r="AD297" s="323" t="e">
        <f t="shared" ca="1" si="142"/>
        <v>#N/A</v>
      </c>
      <c r="AE297" s="324">
        <f t="shared" ca="1" si="121"/>
        <v>290.34646295406446</v>
      </c>
      <c r="AG297" s="306">
        <f t="shared" ca="1" si="143"/>
        <v>25.984457502217616</v>
      </c>
      <c r="AH297" s="304">
        <f t="shared" ca="1" si="144"/>
        <v>35.534864029151024</v>
      </c>
    </row>
    <row r="298" spans="1:34" x14ac:dyDescent="0.2">
      <c r="A298" s="347">
        <f t="shared" ca="1" si="122"/>
        <v>0.01</v>
      </c>
      <c r="B298" s="304">
        <f t="shared" ca="1" si="123"/>
        <v>2.9399999999999813</v>
      </c>
      <c r="D298" s="306">
        <f t="shared" ca="1" si="124"/>
        <v>8.0588302586729554</v>
      </c>
      <c r="E298" s="307">
        <f t="shared" ca="1" si="125"/>
        <v>24.501498589457576</v>
      </c>
      <c r="F298" s="304">
        <f t="shared" ca="1" si="126"/>
        <v>25.792793145902102</v>
      </c>
      <c r="G298" s="306">
        <f t="shared" ca="1" si="127"/>
        <v>40.085866434188219</v>
      </c>
      <c r="H298" s="307">
        <f t="shared" ca="1" si="128"/>
        <v>170.57259357039939</v>
      </c>
      <c r="I298" s="304">
        <f t="shared" ca="1" si="129"/>
        <v>175.21953762383987</v>
      </c>
      <c r="J298" s="306">
        <f t="shared" ca="1" si="130"/>
        <v>63.668741403397142</v>
      </c>
      <c r="K298" s="307">
        <f t="shared" ca="1" si="131"/>
        <v>292.05096381483901</v>
      </c>
      <c r="L298" s="304">
        <f t="shared" ca="1" si="116"/>
        <v>298.91047839958549</v>
      </c>
      <c r="M298" s="306">
        <f t="shared" ca="1" si="132"/>
        <v>1.3399771052943055</v>
      </c>
      <c r="N298" s="304">
        <f t="shared" ca="1" si="133"/>
        <v>76.775032777520821</v>
      </c>
      <c r="P298" s="310">
        <f t="shared" ca="1" si="134"/>
        <v>7</v>
      </c>
      <c r="Q298" s="304">
        <f t="shared" ca="1" si="135"/>
        <v>424.14893617021659</v>
      </c>
      <c r="R298" s="306">
        <f t="shared" ca="1" si="136"/>
        <v>0.21286058923509071</v>
      </c>
      <c r="S298" s="307">
        <f t="shared" ca="1" si="137"/>
        <v>8.1221766631291299</v>
      </c>
      <c r="T298" s="304">
        <f t="shared" ca="1" si="117"/>
        <v>79.678553065296768</v>
      </c>
      <c r="U298" s="311">
        <f t="shared" ca="1" si="118"/>
        <v>0</v>
      </c>
      <c r="V298" s="306">
        <f t="shared" ca="1" si="119"/>
        <v>1.1897386623154902</v>
      </c>
      <c r="W298" s="304">
        <f t="shared" ca="1" si="120"/>
        <v>138.26295781949941</v>
      </c>
      <c r="Y298" s="314" t="str">
        <f t="shared" ca="1" si="138"/>
        <v/>
      </c>
      <c r="Z298" s="315" t="str">
        <f t="shared" ca="1" si="139"/>
        <v/>
      </c>
      <c r="AA298" s="316" t="str">
        <f t="shared" ca="1" si="140"/>
        <v/>
      </c>
      <c r="AC298" s="310" t="e">
        <f t="shared" ca="1" si="141"/>
        <v>#N/A</v>
      </c>
      <c r="AD298" s="323" t="e">
        <f t="shared" ca="1" si="142"/>
        <v>#N/A</v>
      </c>
      <c r="AE298" s="324">
        <f t="shared" ca="1" si="121"/>
        <v>292.05096381483901</v>
      </c>
      <c r="AG298" s="306">
        <f t="shared" ca="1" si="143"/>
        <v>25.695074526753359</v>
      </c>
      <c r="AH298" s="304">
        <f t="shared" ca="1" si="144"/>
        <v>35.245193723292999</v>
      </c>
    </row>
    <row r="299" spans="1:34" x14ac:dyDescent="0.2">
      <c r="A299" s="347">
        <f t="shared" ca="1" si="122"/>
        <v>0.01</v>
      </c>
      <c r="B299" s="304">
        <f t="shared" ca="1" si="123"/>
        <v>2.9499999999999811</v>
      </c>
      <c r="D299" s="306">
        <f t="shared" ca="1" si="124"/>
        <v>7.9970246770198115</v>
      </c>
      <c r="E299" s="307">
        <f t="shared" ca="1" si="125"/>
        <v>24.218782744293399</v>
      </c>
      <c r="F299" s="304">
        <f t="shared" ca="1" si="126"/>
        <v>25.504937586674224</v>
      </c>
      <c r="G299" s="306">
        <f t="shared" ca="1" si="127"/>
        <v>40.165836680958414</v>
      </c>
      <c r="H299" s="307">
        <f t="shared" ca="1" si="128"/>
        <v>170.81478139784232</v>
      </c>
      <c r="I299" s="304">
        <f t="shared" ca="1" si="129"/>
        <v>175.47359909762517</v>
      </c>
      <c r="J299" s="306">
        <f t="shared" ca="1" si="130"/>
        <v>64.069999918972869</v>
      </c>
      <c r="K299" s="307">
        <f t="shared" ca="1" si="131"/>
        <v>293.75790068968024</v>
      </c>
      <c r="L299" s="304">
        <f t="shared" ca="1" si="116"/>
        <v>300.66371431754987</v>
      </c>
      <c r="M299" s="306">
        <f t="shared" ca="1" si="132"/>
        <v>1.3398492066415486</v>
      </c>
      <c r="N299" s="304">
        <f t="shared" ca="1" si="133"/>
        <v>76.767704724512441</v>
      </c>
      <c r="P299" s="310">
        <f t="shared" ca="1" si="134"/>
        <v>7</v>
      </c>
      <c r="Q299" s="304">
        <f t="shared" ca="1" si="135"/>
        <v>422.10638297872731</v>
      </c>
      <c r="R299" s="306">
        <f t="shared" ca="1" si="136"/>
        <v>0.21183552695434993</v>
      </c>
      <c r="S299" s="307">
        <f t="shared" ca="1" si="137"/>
        <v>8.1200583078595869</v>
      </c>
      <c r="T299" s="304">
        <f t="shared" ca="1" si="117"/>
        <v>79.657772000102554</v>
      </c>
      <c r="U299" s="311">
        <f t="shared" ca="1" si="118"/>
        <v>0</v>
      </c>
      <c r="V299" s="306">
        <f t="shared" ca="1" si="119"/>
        <v>1.1895355552080742</v>
      </c>
      <c r="W299" s="304">
        <f t="shared" ca="1" si="120"/>
        <v>138.64052809925741</v>
      </c>
      <c r="Y299" s="314" t="str">
        <f t="shared" ca="1" si="138"/>
        <v/>
      </c>
      <c r="Z299" s="315" t="str">
        <f t="shared" ca="1" si="139"/>
        <v/>
      </c>
      <c r="AA299" s="316" t="str">
        <f t="shared" ca="1" si="140"/>
        <v/>
      </c>
      <c r="AC299" s="310" t="e">
        <f t="shared" ca="1" si="141"/>
        <v>#N/A</v>
      </c>
      <c r="AD299" s="323" t="e">
        <f t="shared" ca="1" si="142"/>
        <v>#N/A</v>
      </c>
      <c r="AE299" s="324">
        <f t="shared" ca="1" si="121"/>
        <v>293.75790068968024</v>
      </c>
      <c r="AG299" s="306">
        <f t="shared" ca="1" si="143"/>
        <v>25.406003858101773</v>
      </c>
      <c r="AH299" s="304">
        <f t="shared" ca="1" si="144"/>
        <v>34.955835832421236</v>
      </c>
    </row>
    <row r="300" spans="1:34" x14ac:dyDescent="0.2">
      <c r="A300" s="347">
        <f t="shared" ca="1" si="122"/>
        <v>0.01</v>
      </c>
      <c r="B300" s="304">
        <f t="shared" ca="1" si="123"/>
        <v>2.9599999999999809</v>
      </c>
      <c r="D300" s="306">
        <f t="shared" ca="1" si="124"/>
        <v>7.9352151262058994</v>
      </c>
      <c r="E300" s="307">
        <f t="shared" ca="1" si="125"/>
        <v>23.936391190459062</v>
      </c>
      <c r="F300" s="304">
        <f t="shared" ca="1" si="126"/>
        <v>25.217423784396633</v>
      </c>
      <c r="G300" s="306">
        <f t="shared" ca="1" si="127"/>
        <v>40.245188832220471</v>
      </c>
      <c r="H300" s="307">
        <f t="shared" ca="1" si="128"/>
        <v>171.05414530974693</v>
      </c>
      <c r="I300" s="304">
        <f t="shared" ca="1" si="129"/>
        <v>175.72477301675224</v>
      </c>
      <c r="J300" s="306">
        <f t="shared" ca="1" si="130"/>
        <v>64.472055046538756</v>
      </c>
      <c r="K300" s="307">
        <f t="shared" ca="1" si="131"/>
        <v>295.46724532321821</v>
      </c>
      <c r="L300" s="304">
        <f t="shared" ca="1" si="116"/>
        <v>302.41947513481125</v>
      </c>
      <c r="M300" s="306">
        <f t="shared" ca="1" si="132"/>
        <v>1.3397214212959978</v>
      </c>
      <c r="N300" s="304">
        <f t="shared" ca="1" si="133"/>
        <v>76.760383163528758</v>
      </c>
      <c r="P300" s="310">
        <f t="shared" ca="1" si="134"/>
        <v>7</v>
      </c>
      <c r="Q300" s="304">
        <f t="shared" ca="1" si="135"/>
        <v>420.06382978723798</v>
      </c>
      <c r="R300" s="306">
        <f t="shared" ca="1" si="136"/>
        <v>0.21081046467360912</v>
      </c>
      <c r="S300" s="307">
        <f t="shared" ca="1" si="137"/>
        <v>8.1179502032128514</v>
      </c>
      <c r="T300" s="304">
        <f t="shared" ca="1" si="117"/>
        <v>79.637091493518071</v>
      </c>
      <c r="U300" s="311">
        <f t="shared" ca="1" si="118"/>
        <v>0</v>
      </c>
      <c r="V300" s="306">
        <f t="shared" ca="1" si="119"/>
        <v>1.1893321958399998</v>
      </c>
      <c r="W300" s="304">
        <f t="shared" ca="1" si="120"/>
        <v>139.01394439857344</v>
      </c>
      <c r="Y300" s="314" t="str">
        <f t="shared" ca="1" si="138"/>
        <v/>
      </c>
      <c r="Z300" s="315" t="str">
        <f t="shared" ca="1" si="139"/>
        <v/>
      </c>
      <c r="AA300" s="316" t="str">
        <f t="shared" ca="1" si="140"/>
        <v/>
      </c>
      <c r="AC300" s="310" t="e">
        <f t="shared" ca="1" si="141"/>
        <v>#N/A</v>
      </c>
      <c r="AD300" s="323" t="e">
        <f t="shared" ca="1" si="142"/>
        <v>#N/A</v>
      </c>
      <c r="AE300" s="324">
        <f t="shared" ca="1" si="121"/>
        <v>295.46724532321821</v>
      </c>
      <c r="AG300" s="306">
        <f t="shared" ca="1" si="143"/>
        <v>25.11724844138454</v>
      </c>
      <c r="AH300" s="304">
        <f t="shared" ca="1" si="144"/>
        <v>34.666793296736579</v>
      </c>
    </row>
    <row r="301" spans="1:34" x14ac:dyDescent="0.2">
      <c r="A301" s="347">
        <f t="shared" ca="1" si="122"/>
        <v>0.01</v>
      </c>
      <c r="B301" s="304">
        <f t="shared" ca="1" si="123"/>
        <v>2.9699999999999807</v>
      </c>
      <c r="D301" s="306">
        <f t="shared" ca="1" si="124"/>
        <v>7.8734025689653633</v>
      </c>
      <c r="E301" s="307">
        <f t="shared" ca="1" si="125"/>
        <v>23.654326698243715</v>
      </c>
      <c r="F301" s="304">
        <f t="shared" ca="1" si="126"/>
        <v>24.930255505313937</v>
      </c>
      <c r="G301" s="306">
        <f t="shared" ca="1" si="127"/>
        <v>40.323922857910127</v>
      </c>
      <c r="H301" s="307">
        <f t="shared" ca="1" si="128"/>
        <v>171.29068857672937</v>
      </c>
      <c r="I301" s="304">
        <f t="shared" ca="1" si="129"/>
        <v>175.97306256282741</v>
      </c>
      <c r="J301" s="306">
        <f t="shared" ca="1" si="130"/>
        <v>64.874900604989406</v>
      </c>
      <c r="K301" s="307">
        <f t="shared" ca="1" si="131"/>
        <v>297.17896949265059</v>
      </c>
      <c r="L301" s="304">
        <f t="shared" ca="1" si="116"/>
        <v>304.1777319877657</v>
      </c>
      <c r="M301" s="306">
        <f t="shared" ca="1" si="132"/>
        <v>1.3395937469050996</v>
      </c>
      <c r="N301" s="304">
        <f t="shared" ca="1" si="133"/>
        <v>76.753067959778392</v>
      </c>
      <c r="P301" s="310">
        <f t="shared" ca="1" si="134"/>
        <v>7</v>
      </c>
      <c r="Q301" s="304">
        <f t="shared" ca="1" si="135"/>
        <v>418.02127659574865</v>
      </c>
      <c r="R301" s="306">
        <f t="shared" ca="1" si="136"/>
        <v>0.2097854023928683</v>
      </c>
      <c r="S301" s="307">
        <f t="shared" ca="1" si="137"/>
        <v>8.1158523491889234</v>
      </c>
      <c r="T301" s="304">
        <f t="shared" ca="1" si="117"/>
        <v>79.616511545543347</v>
      </c>
      <c r="U301" s="311">
        <f t="shared" ca="1" si="118"/>
        <v>0</v>
      </c>
      <c r="V301" s="306">
        <f t="shared" ca="1" si="119"/>
        <v>1.1891285877041664</v>
      </c>
      <c r="W301" s="304">
        <f t="shared" ca="1" si="120"/>
        <v>139.38319437243942</v>
      </c>
      <c r="Y301" s="314" t="str">
        <f t="shared" ca="1" si="138"/>
        <v/>
      </c>
      <c r="Z301" s="315" t="str">
        <f t="shared" ca="1" si="139"/>
        <v/>
      </c>
      <c r="AA301" s="316" t="str">
        <f t="shared" ca="1" si="140"/>
        <v/>
      </c>
      <c r="AC301" s="310" t="e">
        <f t="shared" ca="1" si="141"/>
        <v>#N/A</v>
      </c>
      <c r="AD301" s="323" t="e">
        <f t="shared" ca="1" si="142"/>
        <v>#N/A</v>
      </c>
      <c r="AE301" s="324">
        <f t="shared" ca="1" si="121"/>
        <v>297.17896949265059</v>
      </c>
      <c r="AG301" s="306">
        <f t="shared" ca="1" si="143"/>
        <v>24.828811182870439</v>
      </c>
      <c r="AH301" s="304">
        <f t="shared" ca="1" si="144"/>
        <v>34.378069017613214</v>
      </c>
    </row>
    <row r="302" spans="1:34" x14ac:dyDescent="0.2">
      <c r="A302" s="347">
        <f t="shared" ca="1" si="122"/>
        <v>0.01</v>
      </c>
      <c r="B302" s="304">
        <f t="shared" ca="1" si="123"/>
        <v>2.9799999999999804</v>
      </c>
      <c r="D302" s="306">
        <f t="shared" ca="1" si="124"/>
        <v>7.7225364017130387</v>
      </c>
      <c r="E302" s="307">
        <f t="shared" ca="1" si="125"/>
        <v>22.994312776548178</v>
      </c>
      <c r="F302" s="304">
        <f t="shared" ca="1" si="126"/>
        <v>24.256462820071473</v>
      </c>
      <c r="G302" s="306">
        <f t="shared" ca="1" si="127"/>
        <v>40.401148221927258</v>
      </c>
      <c r="H302" s="307">
        <f t="shared" ca="1" si="128"/>
        <v>171.52063170449486</v>
      </c>
      <c r="I302" s="304">
        <f t="shared" ca="1" si="129"/>
        <v>176.21458474813912</v>
      </c>
      <c r="J302" s="306">
        <f t="shared" ca="1" si="130"/>
        <v>65.278525960388592</v>
      </c>
      <c r="K302" s="307">
        <f t="shared" ca="1" si="131"/>
        <v>298.89302609405672</v>
      </c>
      <c r="L302" s="304">
        <f t="shared" ca="1" si="116"/>
        <v>305.93843661629637</v>
      </c>
      <c r="M302" s="306">
        <f t="shared" ca="1" si="132"/>
        <v>1.3394661783194295</v>
      </c>
      <c r="N302" s="304">
        <f t="shared" ca="1" si="133"/>
        <v>76.745758818221049</v>
      </c>
      <c r="P302" s="310">
        <f t="shared" ca="1" si="134"/>
        <v>8</v>
      </c>
      <c r="Q302" s="304">
        <f t="shared" ca="1" si="135"/>
        <v>412.82608695653812</v>
      </c>
      <c r="R302" s="306">
        <f t="shared" ca="1" si="136"/>
        <v>0.20717817876577282</v>
      </c>
      <c r="S302" s="307">
        <f t="shared" ca="1" si="137"/>
        <v>8.1137805674012657</v>
      </c>
      <c r="T302" s="304">
        <f t="shared" ca="1" si="117"/>
        <v>79.596187366206422</v>
      </c>
      <c r="U302" s="311">
        <f t="shared" ca="1" si="118"/>
        <v>0</v>
      </c>
      <c r="V302" s="306">
        <f t="shared" ca="1" si="119"/>
        <v>1.1889247365366629</v>
      </c>
      <c r="W302" s="304">
        <f t="shared" ca="1" si="120"/>
        <v>139.74210250624364</v>
      </c>
      <c r="Y302" s="314" t="str">
        <f t="shared" ca="1" si="138"/>
        <v/>
      </c>
      <c r="Z302" s="315" t="str">
        <f t="shared" ca="1" si="139"/>
        <v/>
      </c>
      <c r="AA302" s="316" t="str">
        <f t="shared" ca="1" si="140"/>
        <v/>
      </c>
      <c r="AC302" s="310" t="e">
        <f t="shared" ca="1" si="141"/>
        <v>#N/A</v>
      </c>
      <c r="AD302" s="323" t="e">
        <f t="shared" ca="1" si="142"/>
        <v>#N/A</v>
      </c>
      <c r="AE302" s="324">
        <f t="shared" ca="1" si="121"/>
        <v>298.89302609405672</v>
      </c>
      <c r="AG302" s="306">
        <f t="shared" ca="1" si="143"/>
        <v>24.152075147616927</v>
      </c>
      <c r="AH302" s="304">
        <f t="shared" ca="1" si="144"/>
        <v>33.701046055239665</v>
      </c>
    </row>
    <row r="303" spans="1:34" x14ac:dyDescent="0.2">
      <c r="A303" s="347">
        <f t="shared" ca="1" si="122"/>
        <v>0.01</v>
      </c>
      <c r="B303" s="304">
        <f t="shared" ca="1" si="123"/>
        <v>2.9899999999999802</v>
      </c>
      <c r="D303" s="306">
        <f t="shared" ca="1" si="124"/>
        <v>7.4825654785629716</v>
      </c>
      <c r="E303" s="307">
        <f t="shared" ca="1" si="125"/>
        <v>21.956779265862771</v>
      </c>
      <c r="F303" s="304">
        <f t="shared" ca="1" si="126"/>
        <v>23.196744208418639</v>
      </c>
      <c r="G303" s="306">
        <f t="shared" ca="1" si="127"/>
        <v>40.475973876712885</v>
      </c>
      <c r="H303" s="307">
        <f t="shared" ca="1" si="128"/>
        <v>171.7401994971535</v>
      </c>
      <c r="I303" s="304">
        <f t="shared" ca="1" si="129"/>
        <v>176.44546065169948</v>
      </c>
      <c r="J303" s="306">
        <f t="shared" ca="1" si="130"/>
        <v>65.682911570881799</v>
      </c>
      <c r="K303" s="307">
        <f t="shared" ca="1" si="131"/>
        <v>300.60933025006494</v>
      </c>
      <c r="L303" s="304">
        <f t="shared" ca="1" si="116"/>
        <v>307.70150195574428</v>
      </c>
      <c r="M303" s="306">
        <f t="shared" ca="1" si="132"/>
        <v>1.3393387076178775</v>
      </c>
      <c r="N303" s="304">
        <f t="shared" ca="1" si="133"/>
        <v>76.738455285010545</v>
      </c>
      <c r="P303" s="310">
        <f t="shared" ca="1" si="134"/>
        <v>8</v>
      </c>
      <c r="Q303" s="304">
        <f t="shared" ca="1" si="135"/>
        <v>404.47826086958179</v>
      </c>
      <c r="R303" s="306">
        <f t="shared" ca="1" si="136"/>
        <v>0.20298879379231038</v>
      </c>
      <c r="S303" s="307">
        <f t="shared" ca="1" si="137"/>
        <v>8.1117506794633432</v>
      </c>
      <c r="T303" s="304">
        <f t="shared" ca="1" si="117"/>
        <v>79.576274165535395</v>
      </c>
      <c r="U303" s="311">
        <f t="shared" ca="1" si="118"/>
        <v>0</v>
      </c>
      <c r="V303" s="306">
        <f t="shared" ca="1" si="119"/>
        <v>1.1887206525611422</v>
      </c>
      <c r="W303" s="304">
        <f t="shared" ca="1" si="120"/>
        <v>140.08447166674148</v>
      </c>
      <c r="Y303" s="314" t="str">
        <f t="shared" ca="1" si="138"/>
        <v/>
      </c>
      <c r="Z303" s="315" t="str">
        <f t="shared" ca="1" si="139"/>
        <v/>
      </c>
      <c r="AA303" s="316" t="str">
        <f t="shared" ca="1" si="140"/>
        <v/>
      </c>
      <c r="AC303" s="310" t="e">
        <f t="shared" ca="1" si="141"/>
        <v>#N/A</v>
      </c>
      <c r="AD303" s="323" t="e">
        <f t="shared" ca="1" si="142"/>
        <v>#N/A</v>
      </c>
      <c r="AE303" s="324">
        <f t="shared" ca="1" si="121"/>
        <v>300.60933025006494</v>
      </c>
      <c r="AG303" s="306">
        <f t="shared" ca="1" si="143"/>
        <v>23.087447004863193</v>
      </c>
      <c r="AH303" s="304">
        <f t="shared" ca="1" si="144"/>
        <v>32.636131067683728</v>
      </c>
    </row>
    <row r="304" spans="1:34" x14ac:dyDescent="0.2">
      <c r="A304" s="347">
        <f t="shared" ca="1" si="122"/>
        <v>0.01</v>
      </c>
      <c r="B304" s="304">
        <f t="shared" ca="1" si="123"/>
        <v>2.99999999999998</v>
      </c>
      <c r="D304" s="306">
        <f t="shared" ca="1" si="124"/>
        <v>7.2426350887355557</v>
      </c>
      <c r="E304" s="307">
        <f t="shared" ca="1" si="125"/>
        <v>20.920615619360191</v>
      </c>
      <c r="F304" s="304">
        <f t="shared" ca="1" si="126"/>
        <v>22.138832871712118</v>
      </c>
      <c r="G304" s="306">
        <f t="shared" ca="1" si="127"/>
        <v>40.54840022760024</v>
      </c>
      <c r="H304" s="307">
        <f t="shared" ca="1" si="128"/>
        <v>171.9494056533471</v>
      </c>
      <c r="I304" s="304">
        <f t="shared" ca="1" si="129"/>
        <v>176.66570370492673</v>
      </c>
      <c r="J304" s="306">
        <f t="shared" ca="1" si="130"/>
        <v>66.088033441403368</v>
      </c>
      <c r="K304" s="307">
        <f t="shared" ca="1" si="131"/>
        <v>302.32777827581742</v>
      </c>
      <c r="L304" s="304">
        <f t="shared" ca="1" si="116"/>
        <v>309.46682161637921</v>
      </c>
      <c r="M304" s="306">
        <f t="shared" ca="1" si="132"/>
        <v>1.3392113269334849</v>
      </c>
      <c r="N304" s="304">
        <f t="shared" ca="1" si="133"/>
        <v>76.731156909403353</v>
      </c>
      <c r="P304" s="310">
        <f t="shared" ca="1" si="134"/>
        <v>8</v>
      </c>
      <c r="Q304" s="304">
        <f t="shared" ca="1" si="135"/>
        <v>396.13043478262546</v>
      </c>
      <c r="R304" s="306">
        <f t="shared" ca="1" si="136"/>
        <v>0.19879940881884794</v>
      </c>
      <c r="S304" s="307">
        <f t="shared" ca="1" si="137"/>
        <v>8.1097626853751539</v>
      </c>
      <c r="T304" s="304">
        <f t="shared" ca="1" si="117"/>
        <v>79.556771943530265</v>
      </c>
      <c r="U304" s="311">
        <f t="shared" ca="1" si="118"/>
        <v>0</v>
      </c>
      <c r="V304" s="306">
        <f t="shared" ca="1" si="119"/>
        <v>1.1885163482303578</v>
      </c>
      <c r="W304" s="304">
        <f t="shared" ca="1" si="120"/>
        <v>140.41026654940757</v>
      </c>
      <c r="Y304" s="314" t="str">
        <f t="shared" ca="1" si="138"/>
        <v/>
      </c>
      <c r="Z304" s="315" t="str">
        <f t="shared" ca="1" si="139"/>
        <v/>
      </c>
      <c r="AA304" s="316" t="str">
        <f t="shared" ca="1" si="140"/>
        <v/>
      </c>
      <c r="AC304" s="310">
        <f t="shared" ca="1" si="141"/>
        <v>2.99999999999998</v>
      </c>
      <c r="AD304" s="323">
        <f t="shared" ca="1" si="142"/>
        <v>66.088033441403368</v>
      </c>
      <c r="AE304" s="324">
        <f t="shared" ca="1" si="121"/>
        <v>302.32777827581742</v>
      </c>
      <c r="AG304" s="306">
        <f t="shared" ca="1" si="143"/>
        <v>22.024161995266269</v>
      </c>
      <c r="AH304" s="304">
        <f t="shared" ca="1" si="144"/>
        <v>31.572559278168249</v>
      </c>
    </row>
    <row r="305" spans="1:34" x14ac:dyDescent="0.2">
      <c r="A305" s="347">
        <f t="shared" ca="1" si="122"/>
        <v>0.01</v>
      </c>
      <c r="B305" s="304">
        <f t="shared" ca="1" si="123"/>
        <v>3.0099999999999798</v>
      </c>
      <c r="D305" s="306">
        <f t="shared" ca="1" si="124"/>
        <v>7.002751292144449</v>
      </c>
      <c r="E305" s="307">
        <f t="shared" ca="1" si="125"/>
        <v>19.885842890562031</v>
      </c>
      <c r="F305" s="304">
        <f t="shared" ca="1" si="126"/>
        <v>21.082819382799521</v>
      </c>
      <c r="G305" s="306">
        <f t="shared" ca="1" si="127"/>
        <v>40.618427740521682</v>
      </c>
      <c r="H305" s="307">
        <f t="shared" ca="1" si="128"/>
        <v>172.14826408225272</v>
      </c>
      <c r="I305" s="304">
        <f t="shared" ca="1" si="129"/>
        <v>176.87532755770377</v>
      </c>
      <c r="J305" s="306">
        <f t="shared" ca="1" si="130"/>
        <v>66.493867581243975</v>
      </c>
      <c r="K305" s="307">
        <f t="shared" ca="1" si="131"/>
        <v>304.0482666244954</v>
      </c>
      <c r="L305" s="304">
        <f t="shared" ca="1" si="116"/>
        <v>311.23428934369082</v>
      </c>
      <c r="M305" s="306">
        <f t="shared" ca="1" si="132"/>
        <v>1.3390840284504872</v>
      </c>
      <c r="N305" s="304">
        <f t="shared" ca="1" si="133"/>
        <v>76.723863243589179</v>
      </c>
      <c r="P305" s="310">
        <f t="shared" ca="1" si="134"/>
        <v>8</v>
      </c>
      <c r="Q305" s="304">
        <f t="shared" ca="1" si="135"/>
        <v>387.78260869566913</v>
      </c>
      <c r="R305" s="306">
        <f t="shared" ca="1" si="136"/>
        <v>0.1946100238453855</v>
      </c>
      <c r="S305" s="307">
        <f t="shared" ca="1" si="137"/>
        <v>8.1078165851366997</v>
      </c>
      <c r="T305" s="304">
        <f t="shared" ca="1" si="117"/>
        <v>79.537680700191032</v>
      </c>
      <c r="U305" s="311">
        <f t="shared" ca="1" si="118"/>
        <v>0</v>
      </c>
      <c r="V305" s="306">
        <f t="shared" ca="1" si="119"/>
        <v>1.1883118359724105</v>
      </c>
      <c r="W305" s="304">
        <f t="shared" ca="1" si="120"/>
        <v>140.71945541882548</v>
      </c>
      <c r="Y305" s="314" t="str">
        <f t="shared" ca="1" si="138"/>
        <v/>
      </c>
      <c r="Z305" s="315" t="str">
        <f t="shared" ca="1" si="139"/>
        <v/>
      </c>
      <c r="AA305" s="316" t="str">
        <f t="shared" ca="1" si="140"/>
        <v/>
      </c>
      <c r="AC305" s="310" t="e">
        <f t="shared" ca="1" si="141"/>
        <v>#N/A</v>
      </c>
      <c r="AD305" s="323" t="e">
        <f t="shared" ca="1" si="142"/>
        <v>#N/A</v>
      </c>
      <c r="AE305" s="324">
        <f t="shared" ca="1" si="121"/>
        <v>304.0482666244954</v>
      </c>
      <c r="AG305" s="306">
        <f t="shared" ca="1" si="143"/>
        <v>20.962241965319954</v>
      </c>
      <c r="AH305" s="304">
        <f t="shared" ca="1" si="144"/>
        <v>30.510352515835901</v>
      </c>
    </row>
    <row r="306" spans="1:34" x14ac:dyDescent="0.2">
      <c r="A306" s="347">
        <f t="shared" ca="1" si="122"/>
        <v>0.01</v>
      </c>
      <c r="B306" s="304">
        <f t="shared" ca="1" si="123"/>
        <v>3.0199999999999796</v>
      </c>
      <c r="D306" s="306">
        <f t="shared" ca="1" si="124"/>
        <v>6.7629200187396599</v>
      </c>
      <c r="E306" s="307">
        <f t="shared" ca="1" si="125"/>
        <v>18.852481689110199</v>
      </c>
      <c r="F306" s="304">
        <f t="shared" ca="1" si="126"/>
        <v>20.028808077818933</v>
      </c>
      <c r="G306" s="306">
        <f t="shared" ca="1" si="127"/>
        <v>40.686056940709079</v>
      </c>
      <c r="H306" s="307">
        <f t="shared" ca="1" si="128"/>
        <v>172.33678889914381</v>
      </c>
      <c r="I306" s="304">
        <f t="shared" ca="1" si="129"/>
        <v>177.07434607376268</v>
      </c>
      <c r="J306" s="306">
        <f t="shared" ca="1" si="130"/>
        <v>66.900390004650134</v>
      </c>
      <c r="K306" s="307">
        <f t="shared" ca="1" si="131"/>
        <v>305.77069188940237</v>
      </c>
      <c r="L306" s="304">
        <f t="shared" ca="1" si="116"/>
        <v>313.00379902055204</v>
      </c>
      <c r="M306" s="306">
        <f t="shared" ca="1" si="132"/>
        <v>1.3389568044014102</v>
      </c>
      <c r="N306" s="304">
        <f t="shared" ca="1" si="133"/>
        <v>76.716573842524497</v>
      </c>
      <c r="P306" s="310">
        <f t="shared" ca="1" si="134"/>
        <v>8</v>
      </c>
      <c r="Q306" s="304">
        <f t="shared" ca="1" si="135"/>
        <v>379.43478260871274</v>
      </c>
      <c r="R306" s="306">
        <f t="shared" ca="1" si="136"/>
        <v>0.19042063887192304</v>
      </c>
      <c r="S306" s="307">
        <f t="shared" ca="1" si="137"/>
        <v>8.1059123787479805</v>
      </c>
      <c r="T306" s="304">
        <f t="shared" ca="1" si="117"/>
        <v>79.519000435517697</v>
      </c>
      <c r="U306" s="311">
        <f t="shared" ca="1" si="118"/>
        <v>0</v>
      </c>
      <c r="V306" s="306">
        <f t="shared" ca="1" si="119"/>
        <v>1.1881071281904969</v>
      </c>
      <c r="W306" s="304">
        <f t="shared" ca="1" si="120"/>
        <v>141.01201008572872</v>
      </c>
      <c r="Y306" s="314" t="str">
        <f t="shared" ca="1" si="138"/>
        <v/>
      </c>
      <c r="Z306" s="315" t="str">
        <f t="shared" ca="1" si="139"/>
        <v/>
      </c>
      <c r="AA306" s="316" t="str">
        <f t="shared" ca="1" si="140"/>
        <v/>
      </c>
      <c r="AC306" s="310" t="e">
        <f t="shared" ca="1" si="141"/>
        <v>#N/A</v>
      </c>
      <c r="AD306" s="323" t="e">
        <f t="shared" ca="1" si="142"/>
        <v>#N/A</v>
      </c>
      <c r="AE306" s="324">
        <f t="shared" ca="1" si="121"/>
        <v>305.77069188940237</v>
      </c>
      <c r="AG306" s="306">
        <f t="shared" ca="1" si="143"/>
        <v>19.901708299991569</v>
      </c>
      <c r="AH306" s="304">
        <f t="shared" ca="1" si="144"/>
        <v>29.449532148379657</v>
      </c>
    </row>
    <row r="307" spans="1:34" x14ac:dyDescent="0.2">
      <c r="A307" s="347">
        <f t="shared" ca="1" si="122"/>
        <v>0.01</v>
      </c>
      <c r="B307" s="304">
        <f t="shared" ca="1" si="123"/>
        <v>3.0299999999999794</v>
      </c>
      <c r="D307" s="306">
        <f t="shared" ca="1" si="124"/>
        <v>6.5231470689273161</v>
      </c>
      <c r="E307" s="307">
        <f t="shared" ca="1" si="125"/>
        <v>17.82055218189457</v>
      </c>
      <c r="F307" s="304">
        <f t="shared" ca="1" si="126"/>
        <v>18.976920923861236</v>
      </c>
      <c r="G307" s="306">
        <f t="shared" ca="1" si="127"/>
        <v>40.751288411398356</v>
      </c>
      <c r="H307" s="307">
        <f t="shared" ca="1" si="128"/>
        <v>172.51499442096275</v>
      </c>
      <c r="I307" s="304">
        <f t="shared" ca="1" si="129"/>
        <v>177.26277332608157</v>
      </c>
      <c r="J307" s="306">
        <f t="shared" ca="1" si="130"/>
        <v>67.307576731410677</v>
      </c>
      <c r="K307" s="307">
        <f t="shared" ca="1" si="131"/>
        <v>307.49495080600292</v>
      </c>
      <c r="L307" s="304">
        <f t="shared" ca="1" si="116"/>
        <v>314.77524466933687</v>
      </c>
      <c r="M307" s="306">
        <f t="shared" ca="1" si="132"/>
        <v>1.3388296470642096</v>
      </c>
      <c r="N307" s="304">
        <f t="shared" ca="1" si="133"/>
        <v>76.709288263768784</v>
      </c>
      <c r="P307" s="310">
        <f t="shared" ca="1" si="134"/>
        <v>8</v>
      </c>
      <c r="Q307" s="304">
        <f t="shared" ca="1" si="135"/>
        <v>371.08695652175641</v>
      </c>
      <c r="R307" s="306">
        <f t="shared" ca="1" si="136"/>
        <v>0.1862312538984606</v>
      </c>
      <c r="S307" s="307">
        <f t="shared" ca="1" si="137"/>
        <v>8.1040500662089965</v>
      </c>
      <c r="T307" s="304">
        <f t="shared" ca="1" si="117"/>
        <v>79.500731149510258</v>
      </c>
      <c r="U307" s="311">
        <f t="shared" ca="1" si="118"/>
        <v>0</v>
      </c>
      <c r="V307" s="306">
        <f t="shared" ca="1" si="119"/>
        <v>1.1879022372626613</v>
      </c>
      <c r="W307" s="304">
        <f t="shared" ca="1" si="120"/>
        <v>141.28790588372473</v>
      </c>
      <c r="Y307" s="314" t="str">
        <f t="shared" ca="1" si="138"/>
        <v/>
      </c>
      <c r="Z307" s="315" t="str">
        <f t="shared" ca="1" si="139"/>
        <v/>
      </c>
      <c r="AA307" s="316" t="str">
        <f t="shared" ca="1" si="140"/>
        <v/>
      </c>
      <c r="AC307" s="310" t="e">
        <f t="shared" ca="1" si="141"/>
        <v>#N/A</v>
      </c>
      <c r="AD307" s="323" t="e">
        <f t="shared" ca="1" si="142"/>
        <v>#N/A</v>
      </c>
      <c r="AE307" s="324">
        <f t="shared" ca="1" si="121"/>
        <v>307.49495080600292</v>
      </c>
      <c r="AG307" s="306">
        <f t="shared" ca="1" si="143"/>
        <v>18.8425819239025</v>
      </c>
      <c r="AH307" s="304">
        <f t="shared" ca="1" si="144"/>
        <v>28.390119083217204</v>
      </c>
    </row>
    <row r="308" spans="1:34" x14ac:dyDescent="0.2">
      <c r="A308" s="347">
        <f t="shared" ca="1" si="122"/>
        <v>0.01</v>
      </c>
      <c r="B308" s="304">
        <f t="shared" ca="1" si="123"/>
        <v>3.0399999999999792</v>
      </c>
      <c r="D308" s="306">
        <f t="shared" ca="1" si="124"/>
        <v>6.28343811399139</v>
      </c>
      <c r="E308" s="307">
        <f t="shared" ca="1" si="125"/>
        <v>16.790074094258379</v>
      </c>
      <c r="F308" s="304">
        <f t="shared" ca="1" si="126"/>
        <v>17.927302714659728</v>
      </c>
      <c r="G308" s="306">
        <f t="shared" ca="1" si="127"/>
        <v>40.814122792538271</v>
      </c>
      <c r="H308" s="307">
        <f t="shared" ca="1" si="128"/>
        <v>172.68289516190532</v>
      </c>
      <c r="I308" s="304">
        <f t="shared" ca="1" si="129"/>
        <v>177.44062359229346</v>
      </c>
      <c r="J308" s="306">
        <f t="shared" ca="1" si="130"/>
        <v>67.715403787430361</v>
      </c>
      <c r="K308" s="307">
        <f t="shared" ca="1" si="131"/>
        <v>309.22094025391726</v>
      </c>
      <c r="L308" s="304">
        <f t="shared" ca="1" si="116"/>
        <v>316.54852045399201</v>
      </c>
      <c r="M308" s="306">
        <f t="shared" ca="1" si="132"/>
        <v>1.3387025487594582</v>
      </c>
      <c r="N308" s="304">
        <f t="shared" ca="1" si="133"/>
        <v>76.702006067323254</v>
      </c>
      <c r="P308" s="310">
        <f t="shared" ca="1" si="134"/>
        <v>8</v>
      </c>
      <c r="Q308" s="304">
        <f t="shared" ca="1" si="135"/>
        <v>362.73913043480007</v>
      </c>
      <c r="R308" s="306">
        <f t="shared" ca="1" si="136"/>
        <v>0.18204186892499816</v>
      </c>
      <c r="S308" s="307">
        <f t="shared" ca="1" si="137"/>
        <v>8.1022296475197457</v>
      </c>
      <c r="T308" s="304">
        <f t="shared" ca="1" si="117"/>
        <v>79.482872842168703</v>
      </c>
      <c r="U308" s="311">
        <f t="shared" ca="1" si="118"/>
        <v>0</v>
      </c>
      <c r="V308" s="306">
        <f t="shared" ca="1" si="119"/>
        <v>1.1876971755415537</v>
      </c>
      <c r="W308" s="304">
        <f t="shared" ca="1" si="120"/>
        <v>141.54712164571484</v>
      </c>
      <c r="Y308" s="314" t="str">
        <f t="shared" ca="1" si="138"/>
        <v/>
      </c>
      <c r="Z308" s="315" t="str">
        <f t="shared" ca="1" si="139"/>
        <v/>
      </c>
      <c r="AA308" s="316" t="str">
        <f t="shared" ca="1" si="140"/>
        <v/>
      </c>
      <c r="AC308" s="310" t="e">
        <f t="shared" ca="1" si="141"/>
        <v>#N/A</v>
      </c>
      <c r="AD308" s="323" t="e">
        <f t="shared" ca="1" si="142"/>
        <v>#N/A</v>
      </c>
      <c r="AE308" s="324">
        <f t="shared" ca="1" si="121"/>
        <v>309.22094025391726</v>
      </c>
      <c r="AG308" s="306">
        <f t="shared" ca="1" si="143"/>
        <v>17.78488330258519</v>
      </c>
      <c r="AH308" s="304">
        <f t="shared" ca="1" si="144"/>
        <v>27.332133768741791</v>
      </c>
    </row>
    <row r="309" spans="1:34" x14ac:dyDescent="0.2">
      <c r="A309" s="347">
        <f t="shared" ca="1" si="122"/>
        <v>0.01</v>
      </c>
      <c r="B309" s="304">
        <f t="shared" ca="1" si="123"/>
        <v>3.049999999999979</v>
      </c>
      <c r="D309" s="306">
        <f t="shared" ca="1" si="124"/>
        <v>6.0437986965173378</v>
      </c>
      <c r="E309" s="307">
        <f t="shared" ca="1" si="125"/>
        <v>15.761066711279858</v>
      </c>
      <c r="F309" s="304">
        <f t="shared" ca="1" si="126"/>
        <v>16.880128155954228</v>
      </c>
      <c r="G309" s="306">
        <f t="shared" ca="1" si="127"/>
        <v>40.874560779503447</v>
      </c>
      <c r="H309" s="307">
        <f t="shared" ca="1" si="128"/>
        <v>172.84050582901813</v>
      </c>
      <c r="I309" s="304">
        <f t="shared" ca="1" si="129"/>
        <v>177.60791135010899</v>
      </c>
      <c r="J309" s="306">
        <f t="shared" ca="1" si="130"/>
        <v>68.123847205290573</v>
      </c>
      <c r="K309" s="307">
        <f t="shared" ca="1" si="131"/>
        <v>310.94855725887186</v>
      </c>
      <c r="L309" s="304">
        <f t="shared" ca="1" si="116"/>
        <v>318.32352068206285</v>
      </c>
      <c r="M309" s="306">
        <f t="shared" ca="1" si="132"/>
        <v>1.33857550184757</v>
      </c>
      <c r="N309" s="304">
        <f t="shared" ca="1" si="133"/>
        <v>76.694726815471896</v>
      </c>
      <c r="P309" s="310">
        <f t="shared" ca="1" si="134"/>
        <v>8</v>
      </c>
      <c r="Q309" s="304">
        <f t="shared" ca="1" si="135"/>
        <v>354.39130434784374</v>
      </c>
      <c r="R309" s="306">
        <f t="shared" ca="1" si="136"/>
        <v>0.17785248395153572</v>
      </c>
      <c r="S309" s="307">
        <f t="shared" ca="1" si="137"/>
        <v>8.10045112268023</v>
      </c>
      <c r="T309" s="304">
        <f t="shared" ca="1" si="117"/>
        <v>79.465425513493059</v>
      </c>
      <c r="U309" s="311">
        <f t="shared" ca="1" si="118"/>
        <v>0</v>
      </c>
      <c r="V309" s="306">
        <f t="shared" ca="1" si="119"/>
        <v>1.1874919553541989</v>
      </c>
      <c r="W309" s="304">
        <f t="shared" ca="1" si="120"/>
        <v>141.78963968002424</v>
      </c>
      <c r="Y309" s="314" t="str">
        <f t="shared" ca="1" si="138"/>
        <v/>
      </c>
      <c r="Z309" s="315" t="str">
        <f t="shared" ca="1" si="139"/>
        <v/>
      </c>
      <c r="AA309" s="316" t="str">
        <f t="shared" ca="1" si="140"/>
        <v/>
      </c>
      <c r="AC309" s="310" t="e">
        <f t="shared" ca="1" si="141"/>
        <v>#N/A</v>
      </c>
      <c r="AD309" s="323" t="e">
        <f t="shared" ca="1" si="142"/>
        <v>#N/A</v>
      </c>
      <c r="AE309" s="324">
        <f t="shared" ca="1" si="121"/>
        <v>310.94855725887186</v>
      </c>
      <c r="AG309" s="306">
        <f t="shared" ca="1" si="143"/>
        <v>16.728632443814838</v>
      </c>
      <c r="AH309" s="304">
        <f t="shared" ca="1" si="144"/>
        <v>26.27559619564796</v>
      </c>
    </row>
    <row r="310" spans="1:34" x14ac:dyDescent="0.2">
      <c r="A310" s="347">
        <f t="shared" ca="1" si="122"/>
        <v>0.01</v>
      </c>
      <c r="B310" s="304">
        <f t="shared" ca="1" si="123"/>
        <v>3.0599999999999787</v>
      </c>
      <c r="D310" s="306">
        <f t="shared" ca="1" si="124"/>
        <v>5.8042342308177579</v>
      </c>
      <c r="E310" s="307">
        <f t="shared" ca="1" si="125"/>
        <v>14.733548879128305</v>
      </c>
      <c r="F310" s="304">
        <f t="shared" ca="1" si="126"/>
        <v>15.835611689475703</v>
      </c>
      <c r="G310" s="306">
        <f t="shared" ca="1" si="127"/>
        <v>40.932603121811624</v>
      </c>
      <c r="H310" s="307">
        <f t="shared" ca="1" si="128"/>
        <v>172.9878413178094</v>
      </c>
      <c r="I310" s="304">
        <f t="shared" ca="1" si="129"/>
        <v>177.76465127275262</v>
      </c>
      <c r="J310" s="306">
        <f t="shared" ca="1" si="130"/>
        <v>68.532883024797144</v>
      </c>
      <c r="K310" s="307">
        <f t="shared" ca="1" si="131"/>
        <v>312.67769899460598</v>
      </c>
      <c r="L310" s="304">
        <f t="shared" ca="1" si="116"/>
        <v>320.1001398066735</v>
      </c>
      <c r="M310" s="306">
        <f t="shared" ca="1" si="132"/>
        <v>1.3384484987260676</v>
      </c>
      <c r="N310" s="304">
        <f t="shared" ca="1" si="133"/>
        <v>76.687450072624813</v>
      </c>
      <c r="P310" s="310">
        <f t="shared" ca="1" si="134"/>
        <v>8</v>
      </c>
      <c r="Q310" s="304">
        <f t="shared" ca="1" si="135"/>
        <v>346.04347826088735</v>
      </c>
      <c r="R310" s="306">
        <f t="shared" ca="1" si="136"/>
        <v>0.17366309897807322</v>
      </c>
      <c r="S310" s="307">
        <f t="shared" ca="1" si="137"/>
        <v>8.0987144916904494</v>
      </c>
      <c r="T310" s="304">
        <f t="shared" ca="1" si="117"/>
        <v>79.448389163483313</v>
      </c>
      <c r="U310" s="311">
        <f t="shared" ca="1" si="118"/>
        <v>0</v>
      </c>
      <c r="V310" s="306">
        <f t="shared" ca="1" si="119"/>
        <v>1.1872865890017692</v>
      </c>
      <c r="W310" s="304">
        <f t="shared" ca="1" si="120"/>
        <v>142.01544574625422</v>
      </c>
      <c r="Y310" s="314" t="str">
        <f t="shared" ca="1" si="138"/>
        <v/>
      </c>
      <c r="Z310" s="315" t="str">
        <f t="shared" ca="1" si="139"/>
        <v/>
      </c>
      <c r="AA310" s="316" t="str">
        <f t="shared" ca="1" si="140"/>
        <v/>
      </c>
      <c r="AC310" s="310" t="e">
        <f t="shared" ca="1" si="141"/>
        <v>#N/A</v>
      </c>
      <c r="AD310" s="323" t="e">
        <f t="shared" ca="1" si="142"/>
        <v>#N/A</v>
      </c>
      <c r="AE310" s="324">
        <f t="shared" ca="1" si="121"/>
        <v>312.67769899460598</v>
      </c>
      <c r="AG310" s="306">
        <f t="shared" ca="1" si="143"/>
        <v>15.673848899014295</v>
      </c>
      <c r="AH310" s="304">
        <f t="shared" ca="1" si="144"/>
        <v>25.22052589833045</v>
      </c>
    </row>
    <row r="311" spans="1:34" x14ac:dyDescent="0.2">
      <c r="A311" s="347">
        <f t="shared" ca="1" si="122"/>
        <v>0.01</v>
      </c>
      <c r="B311" s="304">
        <f t="shared" ca="1" si="123"/>
        <v>3.0699999999999785</v>
      </c>
      <c r="D311" s="306">
        <f t="shared" ca="1" si="124"/>
        <v>5.5647500033599124</v>
      </c>
      <c r="E311" s="307">
        <f t="shared" ca="1" si="125"/>
        <v>13.707539006493045</v>
      </c>
      <c r="F311" s="304">
        <f t="shared" ca="1" si="126"/>
        <v>14.794021367242326</v>
      </c>
      <c r="G311" s="306">
        <f t="shared" ca="1" si="127"/>
        <v>40.988250621845225</v>
      </c>
      <c r="H311" s="307">
        <f t="shared" ca="1" si="128"/>
        <v>173.12491670787432</v>
      </c>
      <c r="I311" s="304">
        <f t="shared" ca="1" si="129"/>
        <v>177.91085822441423</v>
      </c>
      <c r="J311" s="306">
        <f t="shared" ca="1" si="130"/>
        <v>68.942487293515427</v>
      </c>
      <c r="K311" s="307">
        <f t="shared" ca="1" si="131"/>
        <v>314.4082627847344</v>
      </c>
      <c r="L311" s="304">
        <f t="shared" ca="1" si="116"/>
        <v>321.87827242846191</v>
      </c>
      <c r="M311" s="306">
        <f t="shared" ca="1" si="132"/>
        <v>1.3383215318268826</v>
      </c>
      <c r="N311" s="304">
        <f t="shared" ca="1" si="133"/>
        <v>76.680175405163652</v>
      </c>
      <c r="P311" s="310">
        <f t="shared" ca="1" si="134"/>
        <v>8</v>
      </c>
      <c r="Q311" s="304">
        <f t="shared" ca="1" si="135"/>
        <v>337.69565217393102</v>
      </c>
      <c r="R311" s="306">
        <f t="shared" ca="1" si="136"/>
        <v>0.16947371400461078</v>
      </c>
      <c r="S311" s="307">
        <f t="shared" ca="1" si="137"/>
        <v>8.0970197545504039</v>
      </c>
      <c r="T311" s="304">
        <f t="shared" ca="1" si="117"/>
        <v>79.431763792139463</v>
      </c>
      <c r="U311" s="311">
        <f t="shared" ca="1" si="118"/>
        <v>0</v>
      </c>
      <c r="V311" s="306">
        <f t="shared" ca="1" si="119"/>
        <v>1.187081088759363</v>
      </c>
      <c r="W311" s="304">
        <f t="shared" ca="1" si="120"/>
        <v>142.22452903087037</v>
      </c>
      <c r="Y311" s="314" t="str">
        <f t="shared" ca="1" si="138"/>
        <v/>
      </c>
      <c r="Z311" s="315" t="str">
        <f t="shared" ca="1" si="139"/>
        <v/>
      </c>
      <c r="AA311" s="316" t="str">
        <f t="shared" ca="1" si="140"/>
        <v/>
      </c>
      <c r="AC311" s="310" t="e">
        <f t="shared" ca="1" si="141"/>
        <v>#N/A</v>
      </c>
      <c r="AD311" s="323" t="e">
        <f t="shared" ca="1" si="142"/>
        <v>#N/A</v>
      </c>
      <c r="AE311" s="324">
        <f t="shared" ca="1" si="121"/>
        <v>314.4082627847344</v>
      </c>
      <c r="AG311" s="306">
        <f t="shared" ca="1" si="143"/>
        <v>14.620551764730429</v>
      </c>
      <c r="AH311" s="304">
        <f t="shared" ca="1" si="144"/>
        <v>24.166941956354677</v>
      </c>
    </row>
    <row r="312" spans="1:34" x14ac:dyDescent="0.2">
      <c r="A312" s="347">
        <f t="shared" ca="1" si="122"/>
        <v>0.01</v>
      </c>
      <c r="B312" s="304">
        <f t="shared" ca="1" si="123"/>
        <v>3.0799999999999783</v>
      </c>
      <c r="D312" s="306">
        <f t="shared" ca="1" si="124"/>
        <v>5.3253511731951537</v>
      </c>
      <c r="E312" s="307">
        <f t="shared" ca="1" si="125"/>
        <v>12.683055066083393</v>
      </c>
      <c r="F312" s="304">
        <f t="shared" ca="1" si="126"/>
        <v>13.755698852735714</v>
      </c>
      <c r="G312" s="306">
        <f t="shared" ca="1" si="127"/>
        <v>41.041504133577178</v>
      </c>
      <c r="H312" s="307">
        <f t="shared" ca="1" si="128"/>
        <v>173.25174725853515</v>
      </c>
      <c r="I312" s="304">
        <f t="shared" ca="1" si="129"/>
        <v>178.04654725571561</v>
      </c>
      <c r="J312" s="306">
        <f t="shared" ca="1" si="130"/>
        <v>69.352636067292536</v>
      </c>
      <c r="K312" s="307">
        <f t="shared" ca="1" si="131"/>
        <v>316.14014610456644</v>
      </c>
      <c r="L312" s="304">
        <f t="shared" ca="1" si="116"/>
        <v>323.65781329746846</v>
      </c>
      <c r="M312" s="306">
        <f t="shared" ca="1" si="132"/>
        <v>1.338194593613691</v>
      </c>
      <c r="N312" s="304">
        <f t="shared" ca="1" si="133"/>
        <v>76.672902381288836</v>
      </c>
      <c r="P312" s="310">
        <f t="shared" ca="1" si="134"/>
        <v>8</v>
      </c>
      <c r="Q312" s="304">
        <f t="shared" ca="1" si="135"/>
        <v>329.34782608697469</v>
      </c>
      <c r="R312" s="306">
        <f t="shared" ca="1" si="136"/>
        <v>0.16528432903114834</v>
      </c>
      <c r="S312" s="307">
        <f t="shared" ca="1" si="137"/>
        <v>8.0953669112600917</v>
      </c>
      <c r="T312" s="304">
        <f t="shared" ca="1" si="117"/>
        <v>79.415549399461497</v>
      </c>
      <c r="U312" s="311">
        <f t="shared" ca="1" si="118"/>
        <v>0</v>
      </c>
      <c r="V312" s="306">
        <f t="shared" ca="1" si="119"/>
        <v>1.1868754668757933</v>
      </c>
      <c r="W312" s="304">
        <f t="shared" ca="1" si="120"/>
        <v>142.41688212253911</v>
      </c>
      <c r="Y312" s="314" t="str">
        <f t="shared" ca="1" si="138"/>
        <v/>
      </c>
      <c r="Z312" s="315" t="str">
        <f t="shared" ca="1" si="139"/>
        <v/>
      </c>
      <c r="AA312" s="316" t="str">
        <f t="shared" ca="1" si="140"/>
        <v/>
      </c>
      <c r="AC312" s="310" t="e">
        <f t="shared" ca="1" si="141"/>
        <v>#N/A</v>
      </c>
      <c r="AD312" s="323" t="e">
        <f t="shared" ca="1" si="142"/>
        <v>#N/A</v>
      </c>
      <c r="AE312" s="324">
        <f t="shared" ca="1" si="121"/>
        <v>316.14014610456644</v>
      </c>
      <c r="AG312" s="306">
        <f t="shared" ca="1" si="143"/>
        <v>13.568759684180202</v>
      </c>
      <c r="AH312" s="304">
        <f t="shared" ca="1" si="144"/>
        <v>23.114862995996987</v>
      </c>
    </row>
    <row r="313" spans="1:34" x14ac:dyDescent="0.2">
      <c r="A313" s="347">
        <f t="shared" ca="1" si="122"/>
        <v>0.01</v>
      </c>
      <c r="B313" s="304">
        <f t="shared" ca="1" si="123"/>
        <v>3.0899999999999781</v>
      </c>
      <c r="D313" s="306">
        <f t="shared" ca="1" si="124"/>
        <v>5.08604277239019</v>
      </c>
      <c r="E313" s="307">
        <f t="shared" ca="1" si="125"/>
        <v>11.660114596198214</v>
      </c>
      <c r="F313" s="304">
        <f t="shared" ca="1" si="126"/>
        <v>12.721088926623269</v>
      </c>
      <c r="G313" s="306">
        <f t="shared" ca="1" si="127"/>
        <v>41.092364561301082</v>
      </c>
      <c r="H313" s="307">
        <f t="shared" ca="1" si="128"/>
        <v>173.36834840449714</v>
      </c>
      <c r="I313" s="304">
        <f t="shared" ca="1" si="129"/>
        <v>178.17173359919352</v>
      </c>
      <c r="J313" s="306">
        <f t="shared" ca="1" si="130"/>
        <v>69.763305410766932</v>
      </c>
      <c r="K313" s="307">
        <f t="shared" ca="1" si="131"/>
        <v>317.87324658288162</v>
      </c>
      <c r="L313" s="304">
        <f t="shared" ca="1" si="116"/>
        <v>325.43865731498062</v>
      </c>
      <c r="M313" s="306">
        <f t="shared" ca="1" si="132"/>
        <v>1.3380676765792789</v>
      </c>
      <c r="N313" s="304">
        <f t="shared" ca="1" si="133"/>
        <v>76.665630570868714</v>
      </c>
      <c r="P313" s="310">
        <f t="shared" ca="1" si="134"/>
        <v>8</v>
      </c>
      <c r="Q313" s="304">
        <f t="shared" ca="1" si="135"/>
        <v>321.00000000001836</v>
      </c>
      <c r="R313" s="306">
        <f t="shared" ca="1" si="136"/>
        <v>0.1610949440576859</v>
      </c>
      <c r="S313" s="307">
        <f t="shared" ca="1" si="137"/>
        <v>8.0937559618195145</v>
      </c>
      <c r="T313" s="304">
        <f t="shared" ca="1" si="117"/>
        <v>79.399745985449442</v>
      </c>
      <c r="U313" s="311">
        <f t="shared" ca="1" si="118"/>
        <v>0</v>
      </c>
      <c r="V313" s="306">
        <f t="shared" ca="1" si="119"/>
        <v>1.1866697355733806</v>
      </c>
      <c r="W313" s="304">
        <f t="shared" ca="1" si="120"/>
        <v>142.59250098722626</v>
      </c>
      <c r="Y313" s="314" t="str">
        <f t="shared" ca="1" si="138"/>
        <v/>
      </c>
      <c r="Z313" s="315" t="str">
        <f t="shared" ca="1" si="139"/>
        <v/>
      </c>
      <c r="AA313" s="316" t="str">
        <f t="shared" ca="1" si="140"/>
        <v/>
      </c>
      <c r="AC313" s="310" t="e">
        <f t="shared" ca="1" si="141"/>
        <v>#N/A</v>
      </c>
      <c r="AD313" s="323" t="e">
        <f t="shared" ca="1" si="142"/>
        <v>#N/A</v>
      </c>
      <c r="AE313" s="324">
        <f t="shared" ca="1" si="121"/>
        <v>317.87324658288162</v>
      </c>
      <c r="AG313" s="306">
        <f t="shared" ca="1" si="143"/>
        <v>12.518490848865033</v>
      </c>
      <c r="AH313" s="304">
        <f t="shared" ca="1" si="144"/>
        <v>22.064307191853228</v>
      </c>
    </row>
    <row r="314" spans="1:34" x14ac:dyDescent="0.2">
      <c r="A314" s="347">
        <f t="shared" ca="1" si="122"/>
        <v>0.01</v>
      </c>
      <c r="B314" s="304">
        <f t="shared" ca="1" si="123"/>
        <v>3.0999999999999779</v>
      </c>
      <c r="D314" s="306">
        <f t="shared" ca="1" si="124"/>
        <v>4.8468297064600634</v>
      </c>
      <c r="E314" s="307">
        <f t="shared" ca="1" si="125"/>
        <v>10.638734702363147</v>
      </c>
      <c r="F314" s="304">
        <f t="shared" ca="1" si="126"/>
        <v>11.690784159785418</v>
      </c>
      <c r="G314" s="306">
        <f t="shared" ca="1" si="127"/>
        <v>41.140832858365684</v>
      </c>
      <c r="H314" s="307">
        <f t="shared" ca="1" si="128"/>
        <v>173.47473575152077</v>
      </c>
      <c r="I314" s="304">
        <f t="shared" ca="1" si="129"/>
        <v>178.28643266479909</v>
      </c>
      <c r="J314" s="306">
        <f t="shared" ca="1" si="130"/>
        <v>70.174471397865261</v>
      </c>
      <c r="K314" s="307">
        <f t="shared" ca="1" si="131"/>
        <v>319.60746200366174</v>
      </c>
      <c r="L314" s="304">
        <f t="shared" ca="1" si="116"/>
        <v>327.22069953533179</v>
      </c>
      <c r="M314" s="306">
        <f t="shared" ca="1" si="132"/>
        <v>1.3379407732429387</v>
      </c>
      <c r="N314" s="304">
        <f t="shared" ca="1" si="133"/>
        <v>76.658359545290296</v>
      </c>
      <c r="P314" s="310">
        <f t="shared" ca="1" si="134"/>
        <v>8</v>
      </c>
      <c r="Q314" s="304">
        <f t="shared" ca="1" si="135"/>
        <v>312.65217391306203</v>
      </c>
      <c r="R314" s="306">
        <f t="shared" ca="1" si="136"/>
        <v>0.15690555908422346</v>
      </c>
      <c r="S314" s="307">
        <f t="shared" ca="1" si="137"/>
        <v>8.0921869062286724</v>
      </c>
      <c r="T314" s="304">
        <f t="shared" ca="1" si="117"/>
        <v>79.384353550103285</v>
      </c>
      <c r="U314" s="311">
        <f t="shared" ca="1" si="118"/>
        <v>0</v>
      </c>
      <c r="V314" s="306">
        <f t="shared" ca="1" si="119"/>
        <v>1.1864639070477516</v>
      </c>
      <c r="W314" s="304">
        <f t="shared" ca="1" si="120"/>
        <v>142.75138494306879</v>
      </c>
      <c r="Y314" s="314" t="str">
        <f t="shared" ca="1" si="138"/>
        <v/>
      </c>
      <c r="Z314" s="315" t="str">
        <f t="shared" ca="1" si="139"/>
        <v/>
      </c>
      <c r="AA314" s="316" t="str">
        <f t="shared" ca="1" si="140"/>
        <v/>
      </c>
      <c r="AC314" s="310" t="e">
        <f t="shared" ca="1" si="141"/>
        <v>#N/A</v>
      </c>
      <c r="AD314" s="323" t="e">
        <f t="shared" ca="1" si="142"/>
        <v>#N/A</v>
      </c>
      <c r="AE314" s="324">
        <f t="shared" ca="1" si="121"/>
        <v>319.60746200366174</v>
      </c>
      <c r="AG314" s="306">
        <f t="shared" ca="1" si="143"/>
        <v>11.46976300025157</v>
      </c>
      <c r="AH314" s="304">
        <f t="shared" ca="1" si="144"/>
        <v>21.015292268513768</v>
      </c>
    </row>
    <row r="315" spans="1:34" x14ac:dyDescent="0.2">
      <c r="A315" s="347">
        <f t="shared" ca="1" si="122"/>
        <v>0.01</v>
      </c>
      <c r="B315" s="304">
        <f t="shared" ca="1" si="123"/>
        <v>3.1099999999999777</v>
      </c>
      <c r="D315" s="306">
        <f t="shared" ca="1" si="124"/>
        <v>4.6077167548027695</v>
      </c>
      <c r="E315" s="307">
        <f t="shared" ca="1" si="125"/>
        <v>9.6189320590341065</v>
      </c>
      <c r="F315" s="304">
        <f t="shared" ca="1" si="126"/>
        <v>10.66559457549387</v>
      </c>
      <c r="G315" s="306">
        <f t="shared" ca="1" si="127"/>
        <v>41.186910025913711</v>
      </c>
      <c r="H315" s="307">
        <f t="shared" ca="1" si="128"/>
        <v>173.57092507211112</v>
      </c>
      <c r="I315" s="304">
        <f t="shared" ca="1" si="129"/>
        <v>178.39066003541532</v>
      </c>
      <c r="J315" s="306">
        <f t="shared" ca="1" si="130"/>
        <v>70.586110112286661</v>
      </c>
      <c r="K315" s="307">
        <f t="shared" ca="1" si="131"/>
        <v>321.34269030777989</v>
      </c>
      <c r="L315" s="304">
        <f t="shared" ca="1" si="116"/>
        <v>329.00383516765515</v>
      </c>
      <c r="M315" s="306">
        <f t="shared" ca="1" si="132"/>
        <v>1.3378138761478904</v>
      </c>
      <c r="N315" s="304">
        <f t="shared" ca="1" si="133"/>
        <v>76.651088877311551</v>
      </c>
      <c r="P315" s="310">
        <f t="shared" ca="1" si="134"/>
        <v>8</v>
      </c>
      <c r="Q315" s="304">
        <f t="shared" ca="1" si="135"/>
        <v>304.30434782610564</v>
      </c>
      <c r="R315" s="306">
        <f t="shared" ca="1" si="136"/>
        <v>0.15271617411076099</v>
      </c>
      <c r="S315" s="307">
        <f t="shared" ca="1" si="137"/>
        <v>8.0906597444875654</v>
      </c>
      <c r="T315" s="304">
        <f t="shared" ca="1" si="117"/>
        <v>79.369372093423024</v>
      </c>
      <c r="U315" s="311">
        <f t="shared" ca="1" si="118"/>
        <v>0</v>
      </c>
      <c r="V315" s="306">
        <f t="shared" ca="1" si="119"/>
        <v>1.1862579934676483</v>
      </c>
      <c r="W315" s="304">
        <f t="shared" ca="1" si="120"/>
        <v>142.89353663503459</v>
      </c>
      <c r="Y315" s="314" t="str">
        <f t="shared" ca="1" si="138"/>
        <v/>
      </c>
      <c r="Z315" s="315" t="str">
        <f t="shared" ca="1" si="139"/>
        <v/>
      </c>
      <c r="AA315" s="316" t="str">
        <f t="shared" ca="1" si="140"/>
        <v/>
      </c>
      <c r="AC315" s="310" t="e">
        <f t="shared" ca="1" si="141"/>
        <v>#N/A</v>
      </c>
      <c r="AD315" s="323" t="e">
        <f t="shared" ca="1" si="142"/>
        <v>#N/A</v>
      </c>
      <c r="AE315" s="324">
        <f t="shared" ca="1" si="121"/>
        <v>321.34269030777989</v>
      </c>
      <c r="AG315" s="306">
        <f t="shared" ca="1" si="143"/>
        <v>10.422593431517406</v>
      </c>
      <c r="AH315" s="304">
        <f t="shared" ca="1" si="144"/>
        <v>19.967835502303537</v>
      </c>
    </row>
    <row r="316" spans="1:34" x14ac:dyDescent="0.2">
      <c r="A316" s="347">
        <f t="shared" ca="1" si="122"/>
        <v>0.01</v>
      </c>
      <c r="B316" s="304">
        <f t="shared" ca="1" si="123"/>
        <v>3.1199999999999775</v>
      </c>
      <c r="D316" s="306">
        <f t="shared" ca="1" si="124"/>
        <v>4.3687085711353504</v>
      </c>
      <c r="E316" s="307">
        <f t="shared" ca="1" si="125"/>
        <v>8.6007229113651196</v>
      </c>
      <c r="F316" s="304">
        <f t="shared" ca="1" si="126"/>
        <v>9.646660001139896</v>
      </c>
      <c r="G316" s="306">
        <f t="shared" ca="1" si="127"/>
        <v>41.230597111625066</v>
      </c>
      <c r="H316" s="307">
        <f t="shared" ca="1" si="128"/>
        <v>173.65693230122477</v>
      </c>
      <c r="I316" s="304">
        <f t="shared" ca="1" si="129"/>
        <v>178.484431462392</v>
      </c>
      <c r="J316" s="306">
        <f t="shared" ca="1" si="130"/>
        <v>70.998197647974351</v>
      </c>
      <c r="K316" s="307">
        <f t="shared" ca="1" si="131"/>
        <v>323.07882959464655</v>
      </c>
      <c r="L316" s="304">
        <f t="shared" ca="1" si="116"/>
        <v>330.78795957759331</v>
      </c>
      <c r="M316" s="306">
        <f t="shared" ca="1" si="132"/>
        <v>1.3376869778587268</v>
      </c>
      <c r="N316" s="304">
        <f t="shared" ca="1" si="133"/>
        <v>76.643818140915045</v>
      </c>
      <c r="P316" s="310">
        <f t="shared" ca="1" si="134"/>
        <v>8</v>
      </c>
      <c r="Q316" s="304">
        <f t="shared" ca="1" si="135"/>
        <v>295.95652173914931</v>
      </c>
      <c r="R316" s="306">
        <f t="shared" ca="1" si="136"/>
        <v>0.14852678913729855</v>
      </c>
      <c r="S316" s="307">
        <f t="shared" ca="1" si="137"/>
        <v>8.0891744765961917</v>
      </c>
      <c r="T316" s="304">
        <f t="shared" ca="1" si="117"/>
        <v>79.354801615408647</v>
      </c>
      <c r="U316" s="311">
        <f t="shared" ca="1" si="118"/>
        <v>0</v>
      </c>
      <c r="V316" s="306">
        <f t="shared" ca="1" si="119"/>
        <v>1.1860520069747387</v>
      </c>
      <c r="W316" s="304">
        <f t="shared" ca="1" si="120"/>
        <v>143.01896200938046</v>
      </c>
      <c r="Y316" s="314" t="str">
        <f t="shared" ca="1" si="138"/>
        <v/>
      </c>
      <c r="Z316" s="315" t="str">
        <f t="shared" ca="1" si="139"/>
        <v/>
      </c>
      <c r="AA316" s="316" t="str">
        <f t="shared" ca="1" si="140"/>
        <v/>
      </c>
      <c r="AC316" s="310" t="e">
        <f t="shared" ca="1" si="141"/>
        <v>#N/A</v>
      </c>
      <c r="AD316" s="323" t="e">
        <f t="shared" ca="1" si="142"/>
        <v>#N/A</v>
      </c>
      <c r="AE316" s="324">
        <f t="shared" ca="1" si="121"/>
        <v>323.07882959464655</v>
      </c>
      <c r="AG316" s="306">
        <f t="shared" ca="1" si="143"/>
        <v>9.3769989893598975</v>
      </c>
      <c r="AH316" s="304">
        <f t="shared" ca="1" si="144"/>
        <v>18.921953723085153</v>
      </c>
    </row>
    <row r="317" spans="1:34" x14ac:dyDescent="0.2">
      <c r="A317" s="347">
        <f t="shared" ca="1" si="122"/>
        <v>0.01</v>
      </c>
      <c r="B317" s="304">
        <f t="shared" ca="1" si="123"/>
        <v>3.1299999999999772</v>
      </c>
      <c r="D317" s="306">
        <f t="shared" ca="1" si="124"/>
        <v>4.1298096839314011</v>
      </c>
      <c r="E317" s="307">
        <f t="shared" ca="1" si="125"/>
        <v>7.5841230770390613</v>
      </c>
      <c r="F317" s="304">
        <f t="shared" ca="1" si="126"/>
        <v>8.6356384172318155</v>
      </c>
      <c r="G317" s="306">
        <f t="shared" ca="1" si="127"/>
        <v>41.271895208464379</v>
      </c>
      <c r="H317" s="307">
        <f t="shared" ca="1" si="128"/>
        <v>173.73277353199515</v>
      </c>
      <c r="I317" s="304">
        <f t="shared" ca="1" si="129"/>
        <v>178.56776286109982</v>
      </c>
      <c r="J317" s="306">
        <f t="shared" ca="1" si="130"/>
        <v>71.410710109574794</v>
      </c>
      <c r="K317" s="307">
        <f t="shared" ca="1" si="131"/>
        <v>324.81577812381266</v>
      </c>
      <c r="L317" s="304">
        <f t="shared" ca="1" si="116"/>
        <v>332.57296828896307</v>
      </c>
      <c r="M317" s="306">
        <f t="shared" ca="1" si="132"/>
        <v>1.3375600709588829</v>
      </c>
      <c r="N317" s="304">
        <f t="shared" ca="1" si="133"/>
        <v>76.636546911162895</v>
      </c>
      <c r="P317" s="310">
        <f t="shared" ca="1" si="134"/>
        <v>8</v>
      </c>
      <c r="Q317" s="304">
        <f t="shared" ca="1" si="135"/>
        <v>287.60869565219298</v>
      </c>
      <c r="R317" s="306">
        <f t="shared" ca="1" si="136"/>
        <v>0.14433740416383611</v>
      </c>
      <c r="S317" s="307">
        <f t="shared" ca="1" si="137"/>
        <v>8.0877311025545531</v>
      </c>
      <c r="T317" s="304">
        <f t="shared" ca="1" si="117"/>
        <v>79.340642116060167</v>
      </c>
      <c r="U317" s="311">
        <f t="shared" ca="1" si="118"/>
        <v>0</v>
      </c>
      <c r="V317" s="306">
        <f t="shared" ca="1" si="119"/>
        <v>1.185845959683439</v>
      </c>
      <c r="W317" s="304">
        <f t="shared" ca="1" si="120"/>
        <v>143.12767028792203</v>
      </c>
      <c r="Y317" s="314" t="str">
        <f t="shared" ca="1" si="138"/>
        <v/>
      </c>
      <c r="Z317" s="315" t="str">
        <f t="shared" ca="1" si="139"/>
        <v/>
      </c>
      <c r="AA317" s="316" t="str">
        <f t="shared" ca="1" si="140"/>
        <v/>
      </c>
      <c r="AC317" s="310" t="e">
        <f t="shared" ca="1" si="141"/>
        <v>#N/A</v>
      </c>
      <c r="AD317" s="323" t="e">
        <f t="shared" ca="1" si="142"/>
        <v>#N/A</v>
      </c>
      <c r="AE317" s="324">
        <f t="shared" ca="1" si="121"/>
        <v>324.81577812381266</v>
      </c>
      <c r="AG317" s="306">
        <f t="shared" ca="1" si="143"/>
        <v>8.3329960758665891</v>
      </c>
      <c r="AH317" s="304">
        <f t="shared" ca="1" si="144"/>
        <v>17.877663316123737</v>
      </c>
    </row>
    <row r="318" spans="1:34" x14ac:dyDescent="0.2">
      <c r="A318" s="347">
        <f t="shared" ca="1" si="122"/>
        <v>0.01</v>
      </c>
      <c r="B318" s="304">
        <f t="shared" ca="1" si="123"/>
        <v>3.139999999999977</v>
      </c>
      <c r="D318" s="306">
        <f t="shared" ca="1" si="124"/>
        <v>3.8910244968597243</v>
      </c>
      <c r="E318" s="307">
        <f t="shared" ca="1" si="125"/>
        <v>6.5691479481595696</v>
      </c>
      <c r="F318" s="304">
        <f t="shared" ca="1" si="126"/>
        <v>7.6350361099323925</v>
      </c>
      <c r="G318" s="306">
        <f t="shared" ca="1" si="127"/>
        <v>41.310805453432977</v>
      </c>
      <c r="H318" s="307">
        <f t="shared" ca="1" si="128"/>
        <v>173.79846501147674</v>
      </c>
      <c r="I318" s="304">
        <f t="shared" ca="1" si="129"/>
        <v>178.64067030650352</v>
      </c>
      <c r="J318" s="306">
        <f t="shared" ca="1" si="130"/>
        <v>71.823623612884276</v>
      </c>
      <c r="K318" s="307">
        <f t="shared" ca="1" si="131"/>
        <v>326.55343431653</v>
      </c>
      <c r="L318" s="304">
        <f t="shared" ca="1" si="116"/>
        <v>334.35875698537569</v>
      </c>
      <c r="M318" s="306">
        <f t="shared" ca="1" si="132"/>
        <v>1.3374331480481216</v>
      </c>
      <c r="N318" s="304">
        <f t="shared" ca="1" si="133"/>
        <v>76.629274764052766</v>
      </c>
      <c r="P318" s="310">
        <f t="shared" ca="1" si="134"/>
        <v>8</v>
      </c>
      <c r="Q318" s="304">
        <f t="shared" ca="1" si="135"/>
        <v>279.26086956523659</v>
      </c>
      <c r="R318" s="306">
        <f t="shared" ca="1" si="136"/>
        <v>0.14014801919037362</v>
      </c>
      <c r="S318" s="307">
        <f t="shared" ca="1" si="137"/>
        <v>8.0863296223626495</v>
      </c>
      <c r="T318" s="304">
        <f t="shared" ca="1" si="117"/>
        <v>79.326893595377598</v>
      </c>
      <c r="U318" s="311">
        <f t="shared" ca="1" si="118"/>
        <v>0</v>
      </c>
      <c r="V318" s="306">
        <f t="shared" ca="1" si="119"/>
        <v>1.1856398636807362</v>
      </c>
      <c r="W318" s="304">
        <f t="shared" ca="1" si="120"/>
        <v>143.21967394212712</v>
      </c>
      <c r="Y318" s="314" t="str">
        <f t="shared" ca="1" si="138"/>
        <v/>
      </c>
      <c r="Z318" s="315" t="str">
        <f t="shared" ca="1" si="139"/>
        <v/>
      </c>
      <c r="AA318" s="316" t="str">
        <f t="shared" ca="1" si="140"/>
        <v/>
      </c>
      <c r="AC318" s="310" t="e">
        <f t="shared" ca="1" si="141"/>
        <v>#N/A</v>
      </c>
      <c r="AD318" s="323" t="e">
        <f t="shared" ca="1" si="142"/>
        <v>#N/A</v>
      </c>
      <c r="AE318" s="324">
        <f t="shared" ca="1" si="121"/>
        <v>326.55343431653</v>
      </c>
      <c r="AG318" s="306">
        <f t="shared" ca="1" si="143"/>
        <v>7.2906006504455405</v>
      </c>
      <c r="AH318" s="304">
        <f t="shared" ca="1" si="144"/>
        <v>16.83498022401162</v>
      </c>
    </row>
    <row r="319" spans="1:34" x14ac:dyDescent="0.2">
      <c r="A319" s="347">
        <f t="shared" ca="1" si="122"/>
        <v>0.01</v>
      </c>
      <c r="B319" s="304">
        <f t="shared" ca="1" si="123"/>
        <v>3.1499999999999768</v>
      </c>
      <c r="D319" s="306">
        <f t="shared" ca="1" si="124"/>
        <v>3.6523572892240841</v>
      </c>
      <c r="E319" s="307">
        <f t="shared" ca="1" si="125"/>
        <v>5.5558124932026391</v>
      </c>
      <c r="F319" s="304">
        <f t="shared" ca="1" si="126"/>
        <v>6.6488169043653791</v>
      </c>
      <c r="G319" s="306">
        <f t="shared" ca="1" si="127"/>
        <v>41.34732902632522</v>
      </c>
      <c r="H319" s="307">
        <f t="shared" ca="1" si="128"/>
        <v>173.85402313640876</v>
      </c>
      <c r="I319" s="304">
        <f t="shared" ca="1" si="129"/>
        <v>178.70317002875507</v>
      </c>
      <c r="J319" s="306">
        <f t="shared" ca="1" si="130"/>
        <v>72.236914285283063</v>
      </c>
      <c r="K319" s="307">
        <f t="shared" ca="1" si="131"/>
        <v>328.29169675726945</v>
      </c>
      <c r="L319" s="304">
        <f t="shared" ca="1" si="116"/>
        <v>336.1452215118137</v>
      </c>
      <c r="M319" s="306">
        <f t="shared" ca="1" si="132"/>
        <v>1.3373062017400412</v>
      </c>
      <c r="N319" s="304">
        <f t="shared" ca="1" si="133"/>
        <v>76.622001276374988</v>
      </c>
      <c r="P319" s="310">
        <f t="shared" ca="1" si="134"/>
        <v>8</v>
      </c>
      <c r="Q319" s="304">
        <f t="shared" ca="1" si="135"/>
        <v>270.91304347828031</v>
      </c>
      <c r="R319" s="306">
        <f t="shared" ca="1" si="136"/>
        <v>0.13595863421691121</v>
      </c>
      <c r="S319" s="307">
        <f t="shared" ca="1" si="137"/>
        <v>8.084970036020481</v>
      </c>
      <c r="T319" s="304">
        <f t="shared" ca="1" si="117"/>
        <v>79.313556053360927</v>
      </c>
      <c r="U319" s="311">
        <f t="shared" ca="1" si="118"/>
        <v>0</v>
      </c>
      <c r="V319" s="306">
        <f t="shared" ca="1" si="119"/>
        <v>1.1854337310260255</v>
      </c>
      <c r="W319" s="304">
        <f t="shared" ca="1" si="120"/>
        <v>143.2949886670456</v>
      </c>
      <c r="Y319" s="314" t="str">
        <f t="shared" ca="1" si="138"/>
        <v/>
      </c>
      <c r="Z319" s="315" t="str">
        <f t="shared" ca="1" si="139"/>
        <v/>
      </c>
      <c r="AA319" s="316" t="str">
        <f t="shared" ca="1" si="140"/>
        <v/>
      </c>
      <c r="AC319" s="310" t="e">
        <f t="shared" ca="1" si="141"/>
        <v>#N/A</v>
      </c>
      <c r="AD319" s="323" t="e">
        <f t="shared" ca="1" si="142"/>
        <v>#N/A</v>
      </c>
      <c r="AE319" s="324">
        <f t="shared" ca="1" si="121"/>
        <v>328.29169675726945</v>
      </c>
      <c r="AG319" s="306">
        <f t="shared" ca="1" si="143"/>
        <v>6.2498282318140301</v>
      </c>
      <c r="AH319" s="304">
        <f t="shared" ca="1" si="144"/>
        <v>15.793919948651462</v>
      </c>
    </row>
    <row r="320" spans="1:34" x14ac:dyDescent="0.2">
      <c r="A320" s="347">
        <f t="shared" ca="1" si="122"/>
        <v>0.01</v>
      </c>
      <c r="B320" s="304">
        <f t="shared" ca="1" si="123"/>
        <v>3.1599999999999766</v>
      </c>
      <c r="D320" s="306">
        <f t="shared" ca="1" si="124"/>
        <v>3.4138122164036995</v>
      </c>
      <c r="E320" s="307">
        <f t="shared" ca="1" si="125"/>
        <v>4.5441312590258924</v>
      </c>
      <c r="F320" s="304">
        <f t="shared" ca="1" si="126"/>
        <v>5.6835941751785359</v>
      </c>
      <c r="G320" s="306">
        <f t="shared" ca="1" si="127"/>
        <v>41.381467148489257</v>
      </c>
      <c r="H320" s="307">
        <f t="shared" ca="1" si="128"/>
        <v>173.89946444899903</v>
      </c>
      <c r="I320" s="304">
        <f t="shared" ca="1" si="129"/>
        <v>178.75527840880719</v>
      </c>
      <c r="J320" s="306">
        <f t="shared" ca="1" si="130"/>
        <v>72.650558266157134</v>
      </c>
      <c r="K320" s="307">
        <f t="shared" ca="1" si="131"/>
        <v>330.03046419519649</v>
      </c>
      <c r="L320" s="304">
        <f t="shared" ca="1" si="116"/>
        <v>337.93225787616245</v>
      </c>
      <c r="M320" s="306">
        <f t="shared" ca="1" si="132"/>
        <v>1.337179224659595</v>
      </c>
      <c r="N320" s="304">
        <f t="shared" ca="1" si="133"/>
        <v>76.614726025570533</v>
      </c>
      <c r="P320" s="310">
        <f t="shared" ca="1" si="134"/>
        <v>8</v>
      </c>
      <c r="Q320" s="304">
        <f t="shared" ca="1" si="135"/>
        <v>262.56521739132393</v>
      </c>
      <c r="R320" s="306">
        <f t="shared" ca="1" si="136"/>
        <v>0.13176924924344874</v>
      </c>
      <c r="S320" s="307">
        <f t="shared" ca="1" si="137"/>
        <v>8.0836523435280458</v>
      </c>
      <c r="T320" s="304">
        <f t="shared" ca="1" si="117"/>
        <v>79.300629490010138</v>
      </c>
      <c r="U320" s="311">
        <f t="shared" ca="1" si="118"/>
        <v>0</v>
      </c>
      <c r="V320" s="306">
        <f t="shared" ca="1" si="119"/>
        <v>1.1852275737509459</v>
      </c>
      <c r="W320" s="304">
        <f t="shared" ca="1" si="120"/>
        <v>143.35363335508609</v>
      </c>
      <c r="Y320" s="314" t="str">
        <f t="shared" ca="1" si="138"/>
        <v/>
      </c>
      <c r="Z320" s="315" t="str">
        <f t="shared" ca="1" si="139"/>
        <v/>
      </c>
      <c r="AA320" s="316" t="str">
        <f t="shared" ca="1" si="140"/>
        <v/>
      </c>
      <c r="AC320" s="310" t="e">
        <f t="shared" ca="1" si="141"/>
        <v>#N/A</v>
      </c>
      <c r="AD320" s="323" t="e">
        <f t="shared" ca="1" si="142"/>
        <v>#N/A</v>
      </c>
      <c r="AE320" s="324">
        <f t="shared" ca="1" si="121"/>
        <v>330.03046419519649</v>
      </c>
      <c r="AG320" s="306">
        <f t="shared" ca="1" si="143"/>
        <v>5.2106939000436547</v>
      </c>
      <c r="AH320" s="304">
        <f t="shared" ca="1" si="144"/>
        <v>14.754497553295788</v>
      </c>
    </row>
    <row r="321" spans="1:34" x14ac:dyDescent="0.2">
      <c r="A321" s="347">
        <f t="shared" ca="1" si="122"/>
        <v>0.01</v>
      </c>
      <c r="B321" s="304">
        <f t="shared" ca="1" si="123"/>
        <v>3.1699999999999764</v>
      </c>
      <c r="D321" s="306">
        <f t="shared" ca="1" si="124"/>
        <v>3.1753933102944703</v>
      </c>
      <c r="E321" s="307">
        <f t="shared" ca="1" si="125"/>
        <v>3.5341183729345378</v>
      </c>
      <c r="F321" s="304">
        <f t="shared" ca="1" si="126"/>
        <v>4.7511172737553364</v>
      </c>
      <c r="G321" s="306">
        <f t="shared" ca="1" si="127"/>
        <v>41.413221081592205</v>
      </c>
      <c r="H321" s="307">
        <f t="shared" ca="1" si="128"/>
        <v>173.93480563272837</v>
      </c>
      <c r="I321" s="304">
        <f t="shared" ca="1" si="129"/>
        <v>178.7970119740479</v>
      </c>
      <c r="J321" s="306">
        <f t="shared" ca="1" si="130"/>
        <v>73.064531707307538</v>
      </c>
      <c r="K321" s="307">
        <f t="shared" ca="1" si="131"/>
        <v>331.76963554560513</v>
      </c>
      <c r="L321" s="304">
        <f t="shared" ca="1" si="116"/>
        <v>339.71976225069949</v>
      </c>
      <c r="M321" s="306">
        <f t="shared" ca="1" si="132"/>
        <v>1.3370522094406254</v>
      </c>
      <c r="N321" s="304">
        <f t="shared" ca="1" si="133"/>
        <v>76.607448589589637</v>
      </c>
      <c r="P321" s="310">
        <f t="shared" ca="1" si="134"/>
        <v>8</v>
      </c>
      <c r="Q321" s="304">
        <f t="shared" ca="1" si="135"/>
        <v>254.2173913043676</v>
      </c>
      <c r="R321" s="306">
        <f t="shared" ca="1" si="136"/>
        <v>0.1275798642699863</v>
      </c>
      <c r="S321" s="307">
        <f t="shared" ca="1" si="137"/>
        <v>8.0823765448853457</v>
      </c>
      <c r="T321" s="304">
        <f t="shared" ca="1" si="117"/>
        <v>79.288113905325247</v>
      </c>
      <c r="U321" s="311">
        <f t="shared" ca="1" si="118"/>
        <v>0</v>
      </c>
      <c r="V321" s="306">
        <f t="shared" ca="1" si="119"/>
        <v>1.1850214038592257</v>
      </c>
      <c r="W321" s="304">
        <f t="shared" ca="1" si="120"/>
        <v>143.39563006965219</v>
      </c>
      <c r="Y321" s="314" t="str">
        <f t="shared" ca="1" si="138"/>
        <v/>
      </c>
      <c r="Z321" s="315" t="str">
        <f t="shared" ca="1" si="139"/>
        <v/>
      </c>
      <c r="AA321" s="316" t="str">
        <f t="shared" ca="1" si="140"/>
        <v/>
      </c>
      <c r="AC321" s="310" t="e">
        <f t="shared" ca="1" si="141"/>
        <v>#N/A</v>
      </c>
      <c r="AD321" s="323" t="e">
        <f t="shared" ca="1" si="142"/>
        <v>#N/A</v>
      </c>
      <c r="AE321" s="324">
        <f t="shared" ca="1" si="121"/>
        <v>331.76963554560513</v>
      </c>
      <c r="AG321" s="306">
        <f t="shared" ca="1" si="143"/>
        <v>4.1732122986607862</v>
      </c>
      <c r="AH321" s="304">
        <f t="shared" ca="1" si="144"/>
        <v>13.716727664641883</v>
      </c>
    </row>
    <row r="322" spans="1:34" x14ac:dyDescent="0.2">
      <c r="A322" s="347">
        <f t="shared" ca="1" si="122"/>
        <v>0.01</v>
      </c>
      <c r="B322" s="304">
        <f t="shared" ca="1" si="123"/>
        <v>3.1799999999999762</v>
      </c>
      <c r="D322" s="306">
        <f t="shared" ca="1" si="124"/>
        <v>2.9371044797505643</v>
      </c>
      <c r="E322" s="307">
        <f t="shared" ca="1" si="125"/>
        <v>2.5257875448018421</v>
      </c>
      <c r="F322" s="304">
        <f t="shared" ca="1" si="126"/>
        <v>3.8737818016051122</v>
      </c>
      <c r="G322" s="306">
        <f t="shared" ca="1" si="127"/>
        <v>41.442592126389712</v>
      </c>
      <c r="H322" s="307">
        <f t="shared" ca="1" si="128"/>
        <v>173.96006350817638</v>
      </c>
      <c r="I322" s="304">
        <f t="shared" ca="1" si="129"/>
        <v>178.82838739395672</v>
      </c>
      <c r="J322" s="306">
        <f t="shared" ca="1" si="130"/>
        <v>73.478810773347448</v>
      </c>
      <c r="K322" s="307">
        <f t="shared" ca="1" si="131"/>
        <v>333.50910989130966</v>
      </c>
      <c r="L322" s="304">
        <f t="shared" ca="1" si="116"/>
        <v>341.50763097353922</v>
      </c>
      <c r="M322" s="306">
        <f t="shared" ca="1" si="132"/>
        <v>1.3369251487234097</v>
      </c>
      <c r="N322" s="304">
        <f t="shared" ca="1" si="133"/>
        <v>76.600168546751277</v>
      </c>
      <c r="P322" s="310">
        <f t="shared" ca="1" si="134"/>
        <v>8</v>
      </c>
      <c r="Q322" s="304">
        <f t="shared" ca="1" si="135"/>
        <v>245.86956521741126</v>
      </c>
      <c r="R322" s="306">
        <f t="shared" ca="1" si="136"/>
        <v>0.12339047929652386</v>
      </c>
      <c r="S322" s="307">
        <f t="shared" ca="1" si="137"/>
        <v>8.0811426400923807</v>
      </c>
      <c r="T322" s="304">
        <f t="shared" ca="1" si="117"/>
        <v>79.276009299306253</v>
      </c>
      <c r="U322" s="311">
        <f t="shared" ca="1" si="118"/>
        <v>0</v>
      </c>
      <c r="V322" s="306">
        <f t="shared" ca="1" si="119"/>
        <v>1.1848152333265372</v>
      </c>
      <c r="W322" s="304">
        <f t="shared" ca="1" si="120"/>
        <v>143.42100401865088</v>
      </c>
      <c r="Y322" s="314" t="str">
        <f t="shared" ca="1" si="138"/>
        <v/>
      </c>
      <c r="Z322" s="315" t="str">
        <f t="shared" ca="1" si="139"/>
        <v/>
      </c>
      <c r="AA322" s="316" t="str">
        <f t="shared" ca="1" si="140"/>
        <v/>
      </c>
      <c r="AC322" s="310" t="e">
        <f t="shared" ca="1" si="141"/>
        <v>#N/A</v>
      </c>
      <c r="AD322" s="323" t="e">
        <f t="shared" ca="1" si="142"/>
        <v>#N/A</v>
      </c>
      <c r="AE322" s="324">
        <f t="shared" ca="1" si="121"/>
        <v>333.50910989130966</v>
      </c>
      <c r="AG322" s="306">
        <f t="shared" ca="1" si="143"/>
        <v>3.1373976368002268</v>
      </c>
      <c r="AH322" s="304">
        <f t="shared" ca="1" si="144"/>
        <v>12.680624474979894</v>
      </c>
    </row>
    <row r="323" spans="1:34" x14ac:dyDescent="0.2">
      <c r="A323" s="347">
        <f t="shared" ca="1" si="122"/>
        <v>0.01</v>
      </c>
      <c r="B323" s="304">
        <f t="shared" ca="1" si="123"/>
        <v>3.189999999999976</v>
      </c>
      <c r="D323" s="306">
        <f t="shared" ca="1" si="124"/>
        <v>2.6989495110261625</v>
      </c>
      <c r="E323" s="307">
        <f t="shared" ca="1" si="125"/>
        <v>1.519152069242784</v>
      </c>
      <c r="F323" s="304">
        <f t="shared" ca="1" si="126"/>
        <v>3.0971198673207652</v>
      </c>
      <c r="G323" s="306">
        <f t="shared" ca="1" si="127"/>
        <v>41.469581621499977</v>
      </c>
      <c r="H323" s="307">
        <f t="shared" ca="1" si="128"/>
        <v>173.97525502886882</v>
      </c>
      <c r="I323" s="304">
        <f t="shared" ca="1" si="129"/>
        <v>178.84942147578278</v>
      </c>
      <c r="J323" s="306">
        <f t="shared" ca="1" si="130"/>
        <v>73.89337164208689</v>
      </c>
      <c r="K323" s="307">
        <f t="shared" ca="1" si="131"/>
        <v>335.24878648399488</v>
      </c>
      <c r="L323" s="304">
        <f t="shared" ca="1" si="116"/>
        <v>343.29576055003469</v>
      </c>
      <c r="M323" s="306">
        <f t="shared" ca="1" si="132"/>
        <v>1.3367980351522151</v>
      </c>
      <c r="N323" s="304">
        <f t="shared" ca="1" si="133"/>
        <v>76.592885475602984</v>
      </c>
      <c r="P323" s="310">
        <f t="shared" ca="1" si="134"/>
        <v>8</v>
      </c>
      <c r="Q323" s="304">
        <f t="shared" ca="1" si="135"/>
        <v>237.5217391304549</v>
      </c>
      <c r="R323" s="306">
        <f t="shared" ca="1" si="136"/>
        <v>0.1192010943230614</v>
      </c>
      <c r="S323" s="307">
        <f t="shared" ca="1" si="137"/>
        <v>8.0799506291491507</v>
      </c>
      <c r="T323" s="304">
        <f t="shared" ca="1" si="117"/>
        <v>79.26431567195317</v>
      </c>
      <c r="U323" s="311">
        <f t="shared" ca="1" si="118"/>
        <v>0</v>
      </c>
      <c r="V323" s="306">
        <f t="shared" ca="1" si="119"/>
        <v>1.1846090741003519</v>
      </c>
      <c r="W323" s="304">
        <f t="shared" ca="1" si="120"/>
        <v>143.42978352788245</v>
      </c>
      <c r="Y323" s="314" t="str">
        <f t="shared" ca="1" si="138"/>
        <v/>
      </c>
      <c r="Z323" s="315" t="str">
        <f t="shared" ca="1" si="139"/>
        <v/>
      </c>
      <c r="AA323" s="316" t="str">
        <f t="shared" ca="1" si="140"/>
        <v/>
      </c>
      <c r="AC323" s="310" t="e">
        <f t="shared" ca="1" si="141"/>
        <v>#N/A</v>
      </c>
      <c r="AD323" s="323" t="e">
        <f t="shared" ca="1" si="142"/>
        <v>#N/A</v>
      </c>
      <c r="AE323" s="324">
        <f t="shared" ca="1" si="121"/>
        <v>335.24878648399488</v>
      </c>
      <c r="AG323" s="306">
        <f t="shared" ca="1" si="143"/>
        <v>2.1032636914106586</v>
      </c>
      <c r="AH323" s="304">
        <f t="shared" ca="1" si="144"/>
        <v>11.646201744392737</v>
      </c>
    </row>
    <row r="324" spans="1:34" x14ac:dyDescent="0.2">
      <c r="A324" s="347">
        <f t="shared" ca="1" si="122"/>
        <v>0.01</v>
      </c>
      <c r="B324" s="304">
        <f t="shared" ca="1" si="123"/>
        <v>3.1999999999999758</v>
      </c>
      <c r="D324" s="306">
        <f t="shared" ca="1" si="124"/>
        <v>2.4609320682171569</v>
      </c>
      <c r="E324" s="307">
        <f t="shared" ca="1" si="125"/>
        <v>0.51422482783937618</v>
      </c>
      <c r="F324" s="304">
        <f t="shared" ca="1" si="126"/>
        <v>2.5140830968657357</v>
      </c>
      <c r="G324" s="306">
        <f t="shared" ca="1" si="127"/>
        <v>41.494190942182151</v>
      </c>
      <c r="H324" s="307">
        <f t="shared" ca="1" si="128"/>
        <v>173.9803972771472</v>
      </c>
      <c r="I324" s="304">
        <f t="shared" ca="1" si="129"/>
        <v>178.86013116024554</v>
      </c>
      <c r="J324" s="306">
        <f t="shared" ca="1" si="130"/>
        <v>74.308190504905298</v>
      </c>
      <c r="K324" s="307">
        <f t="shared" ca="1" si="131"/>
        <v>336.98856474552497</v>
      </c>
      <c r="L324" s="304">
        <f t="shared" ref="L324:L387" ca="1" si="145">SQRT(pos_x^2+pos_z^2)</f>
        <v>345.08404765413621</v>
      </c>
      <c r="M324" s="306">
        <f t="shared" ca="1" si="132"/>
        <v>1.3366708613728597</v>
      </c>
      <c r="N324" s="304">
        <f t="shared" ca="1" si="133"/>
        <v>76.585598954781204</v>
      </c>
      <c r="P324" s="310">
        <f t="shared" ca="1" si="134"/>
        <v>8</v>
      </c>
      <c r="Q324" s="304">
        <f t="shared" ca="1" si="135"/>
        <v>229.17391304349857</v>
      </c>
      <c r="R324" s="306">
        <f t="shared" ca="1" si="136"/>
        <v>0.11501170934959895</v>
      </c>
      <c r="S324" s="307">
        <f t="shared" ca="1" si="137"/>
        <v>8.0788005120556541</v>
      </c>
      <c r="T324" s="304">
        <f t="shared" ref="T324:T387" ca="1" si="146">m*g</f>
        <v>79.253033023265971</v>
      </c>
      <c r="U324" s="311">
        <f t="shared" ref="U324:U387" ca="1" si="147">IF(pos_xz&lt;L_rampe,Poids*COS(Beta),0)</f>
        <v>0</v>
      </c>
      <c r="V324" s="306">
        <f t="shared" ref="V324:V387" ca="1" si="148">Rho_moyen*(20000-Alt_rampe-pos_z)/(20000+Alt_rampe+pos_z)</f>
        <v>1.1844029380998047</v>
      </c>
      <c r="W324" s="304">
        <f t="shared" ref="W324:W387" ca="1" si="149">1/2*Rho*Sref*Cx*vit_xz^2</f>
        <v>143.42200001432454</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336.98856474552497</v>
      </c>
      <c r="AG324" s="306">
        <f t="shared" ca="1" si="143"/>
        <v>1.0708238095104043</v>
      </c>
      <c r="AH324" s="304">
        <f t="shared" ca="1" si="144"/>
        <v>10.613472803006308</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2.2588998015006392</v>
      </c>
      <c r="E325" s="307">
        <f t="shared" ref="E325:E388" ca="1" si="154">IF(AND(L324&lt;L_rampe,Poussee&lt;Poids*SIN(M324)),0,(-W324+Poussee)/m*SIN(M324)+U324/m*COS(M324)-Poids/m)</f>
        <v>-0.33869146377716142</v>
      </c>
      <c r="F325" s="304">
        <f t="shared" ref="F325:F388" ca="1" si="155">SQRT(acc_x^2+acc_z^2)</f>
        <v>2.2841497807401212</v>
      </c>
      <c r="G325" s="306">
        <f t="shared" ref="G325:G388" ca="1" si="156">G324+acc_x*pas</f>
        <v>41.516779940197154</v>
      </c>
      <c r="H325" s="307">
        <f t="shared" ref="H325:H388" ca="1" si="157">H324+acc_z*pas</f>
        <v>173.97701036250945</v>
      </c>
      <c r="I325" s="304">
        <f t="shared" ref="I325:I388" ca="1" si="158">SQRT(vit_x^2+vit_z^2)</f>
        <v>178.86207857251205</v>
      </c>
      <c r="J325" s="306">
        <f t="shared" ref="J325:J388" ca="1" si="159">J324+0.5*(vit_x+G324)*pas*(K324&gt;=0)</f>
        <v>74.72324535931719</v>
      </c>
      <c r="K325" s="307">
        <f t="shared" ref="K325:K388" ca="1" si="160">K324+0.5*(vit_z+H324)*pas</f>
        <v>338.72835178372327</v>
      </c>
      <c r="L325" s="304">
        <f t="shared" ca="1" si="145"/>
        <v>346.87239685386686</v>
      </c>
      <c r="M325" s="306">
        <f t="shared" ref="M325:M388" ca="1" si="161">IF(AND(L324&gt;L_rampe,G325&gt;0),ATAN2(G325,H325),$M$4)</f>
        <v>1.336543621129423</v>
      </c>
      <c r="N325" s="304">
        <f t="shared" ref="N325:N388" ca="1" si="162">DEGREES(Beta)</f>
        <v>76.578308625848052</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8.0776860257460079</v>
      </c>
      <c r="T325" s="304">
        <f t="shared" ca="1" si="146"/>
        <v>79.242099912568335</v>
      </c>
      <c r="U325" s="311">
        <f t="shared" ca="1" si="147"/>
        <v>0</v>
      </c>
      <c r="V325" s="306">
        <f t="shared" ca="1" si="148"/>
        <v>1.184196836325446</v>
      </c>
      <c r="W325" s="304">
        <f t="shared" ca="1" si="149"/>
        <v>143.40016529363481</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338.72835178372327</v>
      </c>
      <c r="AG325" s="306">
        <f t="shared" ref="AG325:AG388" ca="1" si="172">IF(AND(L324&lt;L_rampe,Poussee&lt;Poids*SIN(M324)),0,(-W324+Poussee)/m-Poids*SIN(M324)/m)</f>
        <v>0.19459643708531615</v>
      </c>
      <c r="AH325" s="304">
        <f t="shared" ref="AH325:AH388" ca="1" si="173">IF(AND(L324&lt;L_rampe,Poussee&lt;Poids*SIN(M324)), g*SIN(M324), (-W324+Poussee)/m)</f>
        <v>9.7369560798818053</v>
      </c>
    </row>
    <row r="326" spans="1:34" x14ac:dyDescent="0.2">
      <c r="A326" s="347">
        <f t="shared" ca="1" si="151"/>
        <v>0.01</v>
      </c>
      <c r="B326" s="304">
        <f t="shared" ca="1" si="152"/>
        <v>3.2199999999999753</v>
      </c>
      <c r="D326" s="306">
        <f t="shared" ca="1" si="153"/>
        <v>2.0928577326789246</v>
      </c>
      <c r="E326" s="307">
        <f t="shared" ca="1" si="154"/>
        <v>-1.0398320830753214</v>
      </c>
      <c r="F326" s="304">
        <f t="shared" ca="1" si="155"/>
        <v>2.3369433562298276</v>
      </c>
      <c r="G326" s="306">
        <f t="shared" ca="1" si="156"/>
        <v>41.537708517523946</v>
      </c>
      <c r="H326" s="307">
        <f t="shared" ca="1" si="157"/>
        <v>173.9666120416787</v>
      </c>
      <c r="I326" s="304">
        <f t="shared" ca="1" si="158"/>
        <v>178.85682356048574</v>
      </c>
      <c r="J326" s="306">
        <f t="shared" ca="1" si="159"/>
        <v>75.138517801605801</v>
      </c>
      <c r="K326" s="307">
        <f t="shared" ca="1" si="160"/>
        <v>340.46806989574424</v>
      </c>
      <c r="L326" s="304">
        <f t="shared" ca="1" si="145"/>
        <v>348.66072832476505</v>
      </c>
      <c r="M326" s="306">
        <f t="shared" ca="1" si="161"/>
        <v>1.3364163092634103</v>
      </c>
      <c r="N326" s="304">
        <f t="shared" ca="1" si="162"/>
        <v>76.571014193243585</v>
      </c>
      <c r="P326" s="310">
        <f t="shared" ca="1" si="163"/>
        <v>9</v>
      </c>
      <c r="Q326" s="304">
        <f t="shared" ca="1" si="164"/>
        <v>216.2222222222367</v>
      </c>
      <c r="R326" s="306">
        <f t="shared" ca="1" si="165"/>
        <v>0.1085118591679681</v>
      </c>
      <c r="S326" s="307">
        <f t="shared" ca="1" si="166"/>
        <v>8.0766009071543277</v>
      </c>
      <c r="T326" s="304">
        <f t="shared" ca="1" si="146"/>
        <v>79.231454899183959</v>
      </c>
      <c r="U326" s="311">
        <f t="shared" ca="1" si="147"/>
        <v>0</v>
      </c>
      <c r="V326" s="306">
        <f t="shared" ca="1" si="148"/>
        <v>1.1839907779713719</v>
      </c>
      <c r="W326" s="304">
        <f t="shared" ca="1" si="149"/>
        <v>143.36678800892435</v>
      </c>
      <c r="Y326" s="314" t="str">
        <f t="shared" ca="1" si="167"/>
        <v/>
      </c>
      <c r="Z326" s="315" t="str">
        <f t="shared" ca="1" si="168"/>
        <v/>
      </c>
      <c r="AA326" s="316" t="str">
        <f t="shared" ca="1" si="169"/>
        <v/>
      </c>
      <c r="AC326" s="310" t="e">
        <f t="shared" ca="1" si="170"/>
        <v>#N/A</v>
      </c>
      <c r="AD326" s="323" t="e">
        <f t="shared" ca="1" si="171"/>
        <v>#N/A</v>
      </c>
      <c r="AE326" s="324">
        <f t="shared" ca="1" si="150"/>
        <v>340.46806989574424</v>
      </c>
      <c r="AG326" s="306">
        <f t="shared" ca="1" si="172"/>
        <v>-0.52564615098430956</v>
      </c>
      <c r="AH326" s="304">
        <f t="shared" ca="1" si="173"/>
        <v>9.0164238354399107</v>
      </c>
    </row>
    <row r="327" spans="1:34" x14ac:dyDescent="0.2">
      <c r="A327" s="347">
        <f t="shared" ca="1" si="151"/>
        <v>0.01</v>
      </c>
      <c r="B327" s="304">
        <f t="shared" ca="1" si="152"/>
        <v>3.2299999999999751</v>
      </c>
      <c r="D327" s="306">
        <f t="shared" ca="1" si="153"/>
        <v>1.926917823719017</v>
      </c>
      <c r="E327" s="307">
        <f t="shared" ca="1" si="154"/>
        <v>-1.7397578648639325</v>
      </c>
      <c r="F327" s="304">
        <f t="shared" ca="1" si="155"/>
        <v>2.5961066479869315</v>
      </c>
      <c r="G327" s="306">
        <f t="shared" ca="1" si="156"/>
        <v>41.556977695761134</v>
      </c>
      <c r="H327" s="307">
        <f t="shared" ca="1" si="157"/>
        <v>173.94921446303007</v>
      </c>
      <c r="I327" s="304">
        <f t="shared" ca="1" si="158"/>
        <v>178.84437818257308</v>
      </c>
      <c r="J327" s="306">
        <f t="shared" ca="1" si="159"/>
        <v>75.553991232672232</v>
      </c>
      <c r="K327" s="307">
        <f t="shared" ca="1" si="160"/>
        <v>342.20764902826778</v>
      </c>
      <c r="L327" s="304">
        <f t="shared" ca="1" si="145"/>
        <v>350.44897010069928</v>
      </c>
      <c r="M327" s="306">
        <f t="shared" ca="1" si="161"/>
        <v>1.3362889206130595</v>
      </c>
      <c r="N327" s="304">
        <f t="shared" ca="1" si="162"/>
        <v>76.56371536122063</v>
      </c>
      <c r="P327" s="310">
        <f t="shared" ca="1" si="163"/>
        <v>9</v>
      </c>
      <c r="Q327" s="304">
        <f t="shared" ca="1" si="164"/>
        <v>210.37037037038499</v>
      </c>
      <c r="R327" s="306">
        <f t="shared" ca="1" si="165"/>
        <v>0.10557508737137039</v>
      </c>
      <c r="S327" s="307">
        <f t="shared" ca="1" si="166"/>
        <v>8.0755451562806133</v>
      </c>
      <c r="T327" s="304">
        <f t="shared" ca="1" si="146"/>
        <v>79.221097983112827</v>
      </c>
      <c r="U327" s="311">
        <f t="shared" ca="1" si="147"/>
        <v>0</v>
      </c>
      <c r="V327" s="306">
        <f t="shared" ca="1" si="148"/>
        <v>1.1837847713195817</v>
      </c>
      <c r="W327" s="304">
        <f t="shared" ca="1" si="149"/>
        <v>143.32189553490556</v>
      </c>
      <c r="Y327" s="314" t="str">
        <f t="shared" ca="1" si="167"/>
        <v/>
      </c>
      <c r="Z327" s="315" t="str">
        <f t="shared" ca="1" si="168"/>
        <v/>
      </c>
      <c r="AA327" s="316" t="str">
        <f t="shared" ca="1" si="169"/>
        <v/>
      </c>
      <c r="AC327" s="310" t="e">
        <f t="shared" ca="1" si="170"/>
        <v>#N/A</v>
      </c>
      <c r="AD327" s="323" t="e">
        <f t="shared" ca="1" si="171"/>
        <v>#N/A</v>
      </c>
      <c r="AE327" s="324">
        <f t="shared" ca="1" si="150"/>
        <v>342.20764902826778</v>
      </c>
      <c r="AG327" s="306">
        <f t="shared" ca="1" si="172"/>
        <v>-1.2446829044187702</v>
      </c>
      <c r="AH327" s="304">
        <f t="shared" ca="1" si="173"/>
        <v>8.2970971079704494</v>
      </c>
    </row>
    <row r="328" spans="1:34" x14ac:dyDescent="0.2">
      <c r="A328" s="347">
        <f t="shared" ca="1" si="151"/>
        <v>0.01</v>
      </c>
      <c r="B328" s="304">
        <f t="shared" ca="1" si="152"/>
        <v>3.2399999999999749</v>
      </c>
      <c r="D328" s="306">
        <f t="shared" ca="1" si="153"/>
        <v>1.7610815641026645</v>
      </c>
      <c r="E328" s="307">
        <f t="shared" ca="1" si="154"/>
        <v>-2.4384640590639055</v>
      </c>
      <c r="F328" s="304">
        <f t="shared" ca="1" si="155"/>
        <v>3.0079087823218154</v>
      </c>
      <c r="G328" s="306">
        <f t="shared" ca="1" si="156"/>
        <v>41.574588511402162</v>
      </c>
      <c r="H328" s="307">
        <f t="shared" ca="1" si="157"/>
        <v>173.92482982243945</v>
      </c>
      <c r="I328" s="304">
        <f t="shared" ca="1" si="158"/>
        <v>178.82475454661451</v>
      </c>
      <c r="J328" s="306">
        <f t="shared" ca="1" si="159"/>
        <v>75.969649063708047</v>
      </c>
      <c r="K328" s="307">
        <f t="shared" ca="1" si="160"/>
        <v>343.94701924969513</v>
      </c>
      <c r="L328" s="304">
        <f t="shared" ca="1" si="145"/>
        <v>352.23705033629426</v>
      </c>
      <c r="M328" s="306">
        <f t="shared" ca="1" si="161"/>
        <v>1.3361614500121501</v>
      </c>
      <c r="N328" s="304">
        <f t="shared" ca="1" si="162"/>
        <v>76.556411833776522</v>
      </c>
      <c r="P328" s="310">
        <f t="shared" ca="1" si="163"/>
        <v>9</v>
      </c>
      <c r="Q328" s="304">
        <f t="shared" ca="1" si="164"/>
        <v>204.51851851853326</v>
      </c>
      <c r="R328" s="306">
        <f t="shared" ca="1" si="165"/>
        <v>0.10263831557477268</v>
      </c>
      <c r="S328" s="307">
        <f t="shared" ca="1" si="166"/>
        <v>8.0745187731248649</v>
      </c>
      <c r="T328" s="304">
        <f t="shared" ca="1" si="146"/>
        <v>79.211029164354926</v>
      </c>
      <c r="U328" s="311">
        <f t="shared" ca="1" si="147"/>
        <v>0</v>
      </c>
      <c r="V328" s="306">
        <f t="shared" ca="1" si="148"/>
        <v>1.1835788246319945</v>
      </c>
      <c r="W328" s="304">
        <f t="shared" ca="1" si="149"/>
        <v>143.26551669142421</v>
      </c>
      <c r="Y328" s="314" t="str">
        <f t="shared" ca="1" si="167"/>
        <v/>
      </c>
      <c r="Z328" s="315" t="str">
        <f t="shared" ca="1" si="168"/>
        <v/>
      </c>
      <c r="AA328" s="316" t="str">
        <f t="shared" ca="1" si="169"/>
        <v/>
      </c>
      <c r="AC328" s="310" t="e">
        <f t="shared" ca="1" si="170"/>
        <v>#N/A</v>
      </c>
      <c r="AD328" s="323" t="e">
        <f t="shared" ca="1" si="171"/>
        <v>#N/A</v>
      </c>
      <c r="AE328" s="324">
        <f t="shared" ca="1" si="150"/>
        <v>343.94701924969513</v>
      </c>
      <c r="AG328" s="306">
        <f t="shared" ca="1" si="172"/>
        <v>-1.9625088798282837</v>
      </c>
      <c r="AH328" s="304">
        <f t="shared" ca="1" si="173"/>
        <v>7.5789808288407015</v>
      </c>
    </row>
    <row r="329" spans="1:34" x14ac:dyDescent="0.2">
      <c r="A329" s="347">
        <f t="shared" ca="1" si="151"/>
        <v>0.01</v>
      </c>
      <c r="B329" s="304">
        <f t="shared" ca="1" si="152"/>
        <v>3.2499999999999747</v>
      </c>
      <c r="D329" s="306">
        <f t="shared" ca="1" si="153"/>
        <v>1.5953503847211659</v>
      </c>
      <c r="E329" s="307">
        <f t="shared" ca="1" si="154"/>
        <v>-3.1359461102376676</v>
      </c>
      <c r="F329" s="304">
        <f t="shared" ca="1" si="155"/>
        <v>3.5184230638660736</v>
      </c>
      <c r="G329" s="306">
        <f t="shared" ca="1" si="156"/>
        <v>41.590542015249376</v>
      </c>
      <c r="H329" s="307">
        <f t="shared" ca="1" si="157"/>
        <v>173.89347036133708</v>
      </c>
      <c r="I329" s="304">
        <f t="shared" ca="1" si="158"/>
        <v>178.79796480785635</v>
      </c>
      <c r="J329" s="306">
        <f t="shared" ca="1" si="159"/>
        <v>76.385474716341307</v>
      </c>
      <c r="K329" s="307">
        <f t="shared" ca="1" si="160"/>
        <v>345.68611075061403</v>
      </c>
      <c r="L329" s="304">
        <f t="shared" ca="1" si="145"/>
        <v>354.02489730741621</v>
      </c>
      <c r="M329" s="306">
        <f t="shared" ca="1" si="161"/>
        <v>1.3360338922888104</v>
      </c>
      <c r="N329" s="304">
        <f t="shared" ca="1" si="162"/>
        <v>76.549103314584855</v>
      </c>
      <c r="P329" s="310">
        <f t="shared" ca="1" si="163"/>
        <v>9</v>
      </c>
      <c r="Q329" s="304">
        <f t="shared" ca="1" si="164"/>
        <v>198.66666666668152</v>
      </c>
      <c r="R329" s="306">
        <f t="shared" ca="1" si="165"/>
        <v>9.9701543778174959E-2</v>
      </c>
      <c r="S329" s="307">
        <f t="shared" ca="1" si="166"/>
        <v>8.0735217576870824</v>
      </c>
      <c r="T329" s="304">
        <f t="shared" ca="1" si="146"/>
        <v>79.201248442910284</v>
      </c>
      <c r="U329" s="311">
        <f t="shared" ca="1" si="147"/>
        <v>0</v>
      </c>
      <c r="V329" s="306">
        <f t="shared" ca="1" si="148"/>
        <v>1.1833729461504132</v>
      </c>
      <c r="W329" s="304">
        <f t="shared" ca="1" si="149"/>
        <v>143.19768173031957</v>
      </c>
      <c r="Y329" s="314" t="str">
        <f t="shared" ca="1" si="167"/>
        <v/>
      </c>
      <c r="Z329" s="315" t="str">
        <f t="shared" ca="1" si="168"/>
        <v/>
      </c>
      <c r="AA329" s="316" t="str">
        <f t="shared" ca="1" si="169"/>
        <v/>
      </c>
      <c r="AC329" s="310" t="e">
        <f t="shared" ca="1" si="170"/>
        <v>#N/A</v>
      </c>
      <c r="AD329" s="323" t="e">
        <f t="shared" ca="1" si="171"/>
        <v>#N/A</v>
      </c>
      <c r="AE329" s="324">
        <f t="shared" ca="1" si="150"/>
        <v>345.68611075061403</v>
      </c>
      <c r="AG329" s="306">
        <f t="shared" ca="1" si="172"/>
        <v>-2.679119336659018</v>
      </c>
      <c r="AH329" s="304">
        <f t="shared" ca="1" si="173"/>
        <v>6.8620797265465887</v>
      </c>
    </row>
    <row r="330" spans="1:34" x14ac:dyDescent="0.2">
      <c r="A330" s="347">
        <f t="shared" ca="1" si="151"/>
        <v>0.01</v>
      </c>
      <c r="B330" s="304">
        <f t="shared" ca="1" si="152"/>
        <v>3.2599999999999745</v>
      </c>
      <c r="D330" s="306">
        <f t="shared" ca="1" si="153"/>
        <v>1.4297256581163718</v>
      </c>
      <c r="E330" s="307">
        <f t="shared" ca="1" si="154"/>
        <v>-3.8321996562741436</v>
      </c>
      <c r="F330" s="304">
        <f t="shared" ca="1" si="155"/>
        <v>4.0902163345016307</v>
      </c>
      <c r="G330" s="306">
        <f t="shared" ca="1" si="156"/>
        <v>41.604839271830542</v>
      </c>
      <c r="H330" s="307">
        <f t="shared" ca="1" si="157"/>
        <v>173.85514836477435</v>
      </c>
      <c r="I330" s="304">
        <f t="shared" ca="1" si="158"/>
        <v>178.76402116693546</v>
      </c>
      <c r="J330" s="306">
        <f t="shared" ca="1" si="159"/>
        <v>76.80145162277671</v>
      </c>
      <c r="K330" s="307">
        <f t="shared" ca="1" si="160"/>
        <v>347.42485384424458</v>
      </c>
      <c r="L330" s="304">
        <f t="shared" ca="1" si="145"/>
        <v>355.8124394116378</v>
      </c>
      <c r="M330" s="306">
        <f t="shared" ca="1" si="161"/>
        <v>1.3359062422643226</v>
      </c>
      <c r="N330" s="304">
        <f t="shared" ca="1" si="162"/>
        <v>76.54178950692696</v>
      </c>
      <c r="P330" s="310">
        <f t="shared" ca="1" si="163"/>
        <v>9</v>
      </c>
      <c r="Q330" s="304">
        <f t="shared" ca="1" si="164"/>
        <v>192.81481481482979</v>
      </c>
      <c r="R330" s="306">
        <f t="shared" ca="1" si="165"/>
        <v>9.6764771981577249E-2</v>
      </c>
      <c r="S330" s="307">
        <f t="shared" ca="1" si="166"/>
        <v>8.0725541099672657</v>
      </c>
      <c r="T330" s="304">
        <f t="shared" ca="1" si="146"/>
        <v>79.191755818778887</v>
      </c>
      <c r="U330" s="311">
        <f t="shared" ca="1" si="147"/>
        <v>0</v>
      </c>
      <c r="V330" s="306">
        <f t="shared" ca="1" si="148"/>
        <v>1.1831671440964884</v>
      </c>
      <c r="W330" s="304">
        <f t="shared" ca="1" si="149"/>
        <v>143.11842232229296</v>
      </c>
      <c r="Y330" s="314" t="str">
        <f t="shared" ca="1" si="167"/>
        <v/>
      </c>
      <c r="Z330" s="315" t="str">
        <f t="shared" ca="1" si="168"/>
        <v/>
      </c>
      <c r="AA330" s="316" t="str">
        <f t="shared" ca="1" si="169"/>
        <v/>
      </c>
      <c r="AC330" s="310" t="e">
        <f t="shared" ca="1" si="170"/>
        <v>#N/A</v>
      </c>
      <c r="AD330" s="323" t="e">
        <f t="shared" ca="1" si="171"/>
        <v>#N/A</v>
      </c>
      <c r="AE330" s="324">
        <f t="shared" ca="1" si="150"/>
        <v>347.42485384424458</v>
      </c>
      <c r="AG330" s="306">
        <f t="shared" ca="1" si="172"/>
        <v>-3.3945097358635969</v>
      </c>
      <c r="AH330" s="304">
        <f t="shared" ca="1" si="173"/>
        <v>6.1463983280393784</v>
      </c>
    </row>
    <row r="331" spans="1:34" x14ac:dyDescent="0.2">
      <c r="A331" s="347">
        <f t="shared" ca="1" si="151"/>
        <v>0.01</v>
      </c>
      <c r="B331" s="304">
        <f t="shared" ca="1" si="152"/>
        <v>3.2699999999999743</v>
      </c>
      <c r="D331" s="306">
        <f t="shared" ca="1" si="153"/>
        <v>1.2642086987205803</v>
      </c>
      <c r="E331" s="307">
        <f t="shared" ca="1" si="154"/>
        <v>-4.5272205270621511</v>
      </c>
      <c r="F331" s="304">
        <f t="shared" ca="1" si="155"/>
        <v>4.7004201231989553</v>
      </c>
      <c r="G331" s="306">
        <f t="shared" ca="1" si="156"/>
        <v>41.617481358817749</v>
      </c>
      <c r="H331" s="307">
        <f t="shared" ca="1" si="157"/>
        <v>173.80987615950372</v>
      </c>
      <c r="I331" s="304">
        <f t="shared" ca="1" si="158"/>
        <v>178.72293586787779</v>
      </c>
      <c r="J331" s="306">
        <f t="shared" ca="1" si="159"/>
        <v>77.21756322592995</v>
      </c>
      <c r="K331" s="307">
        <f t="shared" ca="1" si="160"/>
        <v>349.16317896686598</v>
      </c>
      <c r="L331" s="304">
        <f t="shared" ca="1" si="145"/>
        <v>357.5996051686833</v>
      </c>
      <c r="M331" s="306">
        <f t="shared" ca="1" si="161"/>
        <v>1.3357784947519269</v>
      </c>
      <c r="N331" s="304">
        <f t="shared" ca="1" si="162"/>
        <v>76.534470113623399</v>
      </c>
      <c r="P331" s="310">
        <f t="shared" ca="1" si="163"/>
        <v>9</v>
      </c>
      <c r="Q331" s="304">
        <f t="shared" ca="1" si="164"/>
        <v>186.96296296297808</v>
      </c>
      <c r="R331" s="306">
        <f t="shared" ca="1" si="165"/>
        <v>9.382800018497954E-2</v>
      </c>
      <c r="S331" s="307">
        <f t="shared" ca="1" si="166"/>
        <v>8.0716158299654168</v>
      </c>
      <c r="T331" s="304">
        <f t="shared" ca="1" si="146"/>
        <v>79.182551291960749</v>
      </c>
      <c r="U331" s="311">
        <f t="shared" ca="1" si="147"/>
        <v>0</v>
      </c>
      <c r="V331" s="306">
        <f t="shared" ca="1" si="148"/>
        <v>1.1829614266716864</v>
      </c>
      <c r="W331" s="304">
        <f t="shared" ca="1" si="149"/>
        <v>143.02777154379027</v>
      </c>
      <c r="Y331" s="314" t="str">
        <f t="shared" ca="1" si="167"/>
        <v/>
      </c>
      <c r="Z331" s="315" t="str">
        <f t="shared" ca="1" si="168"/>
        <v/>
      </c>
      <c r="AA331" s="316" t="str">
        <f t="shared" ca="1" si="169"/>
        <v/>
      </c>
      <c r="AC331" s="310" t="e">
        <f t="shared" ca="1" si="170"/>
        <v>#N/A</v>
      </c>
      <c r="AD331" s="323" t="e">
        <f t="shared" ca="1" si="171"/>
        <v>#N/A</v>
      </c>
      <c r="AE331" s="324">
        <f t="shared" ca="1" si="150"/>
        <v>349.16317896686598</v>
      </c>
      <c r="AG331" s="306">
        <f t="shared" ca="1" si="172"/>
        <v>-4.1086757385606081</v>
      </c>
      <c r="AH331" s="304">
        <f t="shared" ca="1" si="173"/>
        <v>5.4319409600633808</v>
      </c>
    </row>
    <row r="332" spans="1:34" x14ac:dyDescent="0.2">
      <c r="A332" s="347">
        <f t="shared" ca="1" si="151"/>
        <v>0.01</v>
      </c>
      <c r="B332" s="304">
        <f t="shared" ca="1" si="152"/>
        <v>3.279999999999974</v>
      </c>
      <c r="D332" s="306">
        <f t="shared" ca="1" si="153"/>
        <v>1.0988007630951278</v>
      </c>
      <c r="E332" s="307">
        <f t="shared" ca="1" si="154"/>
        <v>-5.2210047431530171</v>
      </c>
      <c r="F332" s="304">
        <f t="shared" ca="1" si="155"/>
        <v>5.3353775541197397</v>
      </c>
      <c r="G332" s="306">
        <f t="shared" ca="1" si="156"/>
        <v>41.628469366448698</v>
      </c>
      <c r="H332" s="307">
        <f t="shared" ca="1" si="157"/>
        <v>173.75766611207217</v>
      </c>
      <c r="I332" s="304">
        <f t="shared" ca="1" si="158"/>
        <v>178.6747211961102</v>
      </c>
      <c r="J332" s="306">
        <f t="shared" ca="1" si="159"/>
        <v>77.633792979556276</v>
      </c>
      <c r="K332" s="307">
        <f t="shared" ca="1" si="160"/>
        <v>350.90101667822387</v>
      </c>
      <c r="L332" s="304">
        <f t="shared" ca="1" si="145"/>
        <v>359.38632322085346</v>
      </c>
      <c r="M332" s="306">
        <f t="shared" ca="1" si="161"/>
        <v>1.3356506445556229</v>
      </c>
      <c r="N332" s="304">
        <f t="shared" ca="1" si="162"/>
        <v>76.527144836965263</v>
      </c>
      <c r="P332" s="310">
        <f t="shared" ca="1" si="163"/>
        <v>9</v>
      </c>
      <c r="Q332" s="304">
        <f t="shared" ca="1" si="164"/>
        <v>181.11111111112635</v>
      </c>
      <c r="R332" s="306">
        <f t="shared" ca="1" si="165"/>
        <v>9.0891228388381831E-2</v>
      </c>
      <c r="S332" s="307">
        <f t="shared" ca="1" si="166"/>
        <v>8.0707069176815338</v>
      </c>
      <c r="T332" s="304">
        <f t="shared" ca="1" si="146"/>
        <v>79.173634862455856</v>
      </c>
      <c r="U332" s="311">
        <f t="shared" ca="1" si="147"/>
        <v>0</v>
      </c>
      <c r="V332" s="306">
        <f t="shared" ca="1" si="148"/>
        <v>1.1827558020572606</v>
      </c>
      <c r="W332" s="304">
        <f t="shared" ca="1" si="149"/>
        <v>142.92576386389999</v>
      </c>
      <c r="Y332" s="314" t="str">
        <f t="shared" ca="1" si="167"/>
        <v/>
      </c>
      <c r="Z332" s="315" t="str">
        <f t="shared" ca="1" si="168"/>
        <v/>
      </c>
      <c r="AA332" s="316" t="str">
        <f t="shared" ca="1" si="169"/>
        <v/>
      </c>
      <c r="AC332" s="310" t="e">
        <f t="shared" ca="1" si="170"/>
        <v>#N/A</v>
      </c>
      <c r="AD332" s="323" t="e">
        <f t="shared" ca="1" si="171"/>
        <v>#N/A</v>
      </c>
      <c r="AE332" s="324">
        <f t="shared" ca="1" si="150"/>
        <v>350.90101667822387</v>
      </c>
      <c r="AG332" s="306">
        <f t="shared" ca="1" si="172"/>
        <v>-4.8216132046839446</v>
      </c>
      <c r="AH332" s="304">
        <f t="shared" ca="1" si="173"/>
        <v>4.7187117505037905</v>
      </c>
    </row>
    <row r="333" spans="1:34" x14ac:dyDescent="0.2">
      <c r="A333" s="347">
        <f t="shared" ca="1" si="151"/>
        <v>0.01</v>
      </c>
      <c r="B333" s="304">
        <f t="shared" ca="1" si="152"/>
        <v>3.2899999999999738</v>
      </c>
      <c r="D333" s="306">
        <f t="shared" ca="1" si="153"/>
        <v>0.93350305016762558</v>
      </c>
      <c r="E333" s="307">
        <f t="shared" ca="1" si="154"/>
        <v>-5.9135485144126338</v>
      </c>
      <c r="F333" s="304">
        <f t="shared" ca="1" si="155"/>
        <v>5.9867757580340459</v>
      </c>
      <c r="G333" s="306">
        <f t="shared" ca="1" si="156"/>
        <v>41.637804396950372</v>
      </c>
      <c r="H333" s="307">
        <f t="shared" ca="1" si="157"/>
        <v>173.69853062692803</v>
      </c>
      <c r="I333" s="304">
        <f t="shared" ca="1" si="158"/>
        <v>178.61938947648588</v>
      </c>
      <c r="J333" s="306">
        <f t="shared" ca="1" si="159"/>
        <v>78.050124348373274</v>
      </c>
      <c r="K333" s="307">
        <f t="shared" ca="1" si="160"/>
        <v>352.63829766191884</v>
      </c>
      <c r="L333" s="304">
        <f t="shared" ca="1" si="145"/>
        <v>361.17252233343083</v>
      </c>
      <c r="M333" s="306">
        <f t="shared" ca="1" si="161"/>
        <v>1.3355226864689669</v>
      </c>
      <c r="N333" s="304">
        <f t="shared" ca="1" si="162"/>
        <v>76.519813378645296</v>
      </c>
      <c r="P333" s="310">
        <f t="shared" ca="1" si="163"/>
        <v>9</v>
      </c>
      <c r="Q333" s="304">
        <f t="shared" ca="1" si="164"/>
        <v>175.25925925927461</v>
      </c>
      <c r="R333" s="306">
        <f t="shared" ca="1" si="165"/>
        <v>8.7954456591784108E-2</v>
      </c>
      <c r="S333" s="307">
        <f t="shared" ca="1" si="166"/>
        <v>8.0698273731156167</v>
      </c>
      <c r="T333" s="304">
        <f t="shared" ca="1" si="146"/>
        <v>79.165006530264208</v>
      </c>
      <c r="U333" s="311">
        <f t="shared" ca="1" si="147"/>
        <v>0</v>
      </c>
      <c r="V333" s="306">
        <f t="shared" ca="1" si="148"/>
        <v>1.1825502784142263</v>
      </c>
      <c r="W333" s="304">
        <f t="shared" ca="1" si="149"/>
        <v>142.81243513127203</v>
      </c>
      <c r="Y333" s="314" t="str">
        <f t="shared" ca="1" si="167"/>
        <v/>
      </c>
      <c r="Z333" s="315" t="str">
        <f t="shared" ca="1" si="168"/>
        <v/>
      </c>
      <c r="AA333" s="316" t="str">
        <f t="shared" ca="1" si="169"/>
        <v/>
      </c>
      <c r="AC333" s="310" t="e">
        <f t="shared" ca="1" si="170"/>
        <v>#N/A</v>
      </c>
      <c r="AD333" s="323" t="e">
        <f t="shared" ca="1" si="171"/>
        <v>#N/A</v>
      </c>
      <c r="AE333" s="324">
        <f t="shared" ca="1" si="150"/>
        <v>352.63829766191884</v>
      </c>
      <c r="AG333" s="306">
        <f t="shared" ca="1" si="172"/>
        <v>-5.5333181916221994</v>
      </c>
      <c r="AH333" s="304">
        <f t="shared" ca="1" si="173"/>
        <v>4.0067146297444571</v>
      </c>
    </row>
    <row r="334" spans="1:34" x14ac:dyDescent="0.2">
      <c r="A334" s="347">
        <f t="shared" ca="1" si="151"/>
        <v>0.01</v>
      </c>
      <c r="B334" s="304">
        <f t="shared" ca="1" si="152"/>
        <v>3.2999999999999736</v>
      </c>
      <c r="D334" s="306">
        <f t="shared" ca="1" si="153"/>
        <v>0.76831670146765518</v>
      </c>
      <c r="E334" s="307">
        <f t="shared" ca="1" si="154"/>
        <v>-6.6048482386637488</v>
      </c>
      <c r="F334" s="304">
        <f t="shared" ca="1" si="155"/>
        <v>6.6493857467839659</v>
      </c>
      <c r="G334" s="306">
        <f t="shared" ca="1" si="156"/>
        <v>41.645487563965048</v>
      </c>
      <c r="H334" s="307">
        <f t="shared" ca="1" si="157"/>
        <v>173.6324821445414</v>
      </c>
      <c r="I334" s="304">
        <f t="shared" ca="1" si="158"/>
        <v>178.55695307132359</v>
      </c>
      <c r="J334" s="306">
        <f t="shared" ca="1" si="159"/>
        <v>78.466540808177854</v>
      </c>
      <c r="K334" s="307">
        <f t="shared" ca="1" si="160"/>
        <v>354.37495272577621</v>
      </c>
      <c r="L334" s="304">
        <f t="shared" ca="1" si="145"/>
        <v>362.95813139506544</v>
      </c>
      <c r="M334" s="306">
        <f t="shared" ca="1" si="161"/>
        <v>1.3353946152738654</v>
      </c>
      <c r="N334" s="304">
        <f t="shared" ca="1" si="162"/>
        <v>76.512475439688785</v>
      </c>
      <c r="P334" s="310">
        <f t="shared" ca="1" si="163"/>
        <v>9</v>
      </c>
      <c r="Q334" s="304">
        <f t="shared" ca="1" si="164"/>
        <v>169.40740740742291</v>
      </c>
      <c r="R334" s="306">
        <f t="shared" ca="1" si="165"/>
        <v>8.5017684795186413E-2</v>
      </c>
      <c r="S334" s="307">
        <f t="shared" ca="1" si="166"/>
        <v>8.0689771962676655</v>
      </c>
      <c r="T334" s="304">
        <f t="shared" ca="1" si="146"/>
        <v>79.156666295385804</v>
      </c>
      <c r="U334" s="311">
        <f t="shared" ca="1" si="147"/>
        <v>0</v>
      </c>
      <c r="V334" s="306">
        <f t="shared" ca="1" si="148"/>
        <v>1.1823448638833354</v>
      </c>
      <c r="W334" s="304">
        <f t="shared" ca="1" si="149"/>
        <v>142.68782256105791</v>
      </c>
      <c r="Y334" s="314" t="str">
        <f t="shared" ca="1" si="167"/>
        <v/>
      </c>
      <c r="Z334" s="315" t="str">
        <f t="shared" ca="1" si="168"/>
        <v/>
      </c>
      <c r="AA334" s="316" t="str">
        <f t="shared" ca="1" si="169"/>
        <v/>
      </c>
      <c r="AC334" s="310" t="e">
        <f t="shared" ca="1" si="170"/>
        <v>#N/A</v>
      </c>
      <c r="AD334" s="323" t="e">
        <f t="shared" ca="1" si="171"/>
        <v>#N/A</v>
      </c>
      <c r="AE334" s="324">
        <f t="shared" ca="1" si="150"/>
        <v>354.37495272577621</v>
      </c>
      <c r="AG334" s="306">
        <f t="shared" ca="1" si="172"/>
        <v>-6.2437869528489438</v>
      </c>
      <c r="AH334" s="304">
        <f t="shared" ca="1" si="173"/>
        <v>3.2959533320347569</v>
      </c>
    </row>
    <row r="335" spans="1:34" x14ac:dyDescent="0.2">
      <c r="A335" s="347">
        <f t="shared" ca="1" si="151"/>
        <v>0.01</v>
      </c>
      <c r="B335" s="304">
        <f t="shared" ca="1" si="152"/>
        <v>3.3099999999999734</v>
      </c>
      <c r="D335" s="306">
        <f t="shared" ca="1" si="153"/>
        <v>0.60324280136087793</v>
      </c>
      <c r="E335" s="307">
        <f t="shared" ca="1" si="154"/>
        <v>-7.2949005003186169</v>
      </c>
      <c r="F335" s="304">
        <f t="shared" ca="1" si="155"/>
        <v>7.3198002149609609</v>
      </c>
      <c r="G335" s="306">
        <f t="shared" ca="1" si="156"/>
        <v>41.65151999197866</v>
      </c>
      <c r="H335" s="307">
        <f t="shared" ca="1" si="157"/>
        <v>173.55953313953822</v>
      </c>
      <c r="I335" s="304">
        <f t="shared" ca="1" si="158"/>
        <v>178.48742437846053</v>
      </c>
      <c r="J335" s="306">
        <f t="shared" ca="1" si="159"/>
        <v>78.883025845957576</v>
      </c>
      <c r="K335" s="307">
        <f t="shared" ca="1" si="160"/>
        <v>356.11091280219659</v>
      </c>
      <c r="L335" s="304">
        <f t="shared" ca="1" si="145"/>
        <v>364.7430794181401</v>
      </c>
      <c r="M335" s="306">
        <f t="shared" ca="1" si="161"/>
        <v>1.3352664257393636</v>
      </c>
      <c r="N335" s="304">
        <f t="shared" ca="1" si="162"/>
        <v>76.505130720384088</v>
      </c>
      <c r="P335" s="310">
        <f t="shared" ca="1" si="163"/>
        <v>9</v>
      </c>
      <c r="Q335" s="304">
        <f t="shared" ca="1" si="164"/>
        <v>163.55555555557117</v>
      </c>
      <c r="R335" s="306">
        <f t="shared" ca="1" si="165"/>
        <v>8.208091299858869E-2</v>
      </c>
      <c r="S335" s="307">
        <f t="shared" ca="1" si="166"/>
        <v>8.0681563871376802</v>
      </c>
      <c r="T335" s="304">
        <f t="shared" ca="1" si="146"/>
        <v>79.148614157820646</v>
      </c>
      <c r="U335" s="311">
        <f t="shared" ca="1" si="147"/>
        <v>0</v>
      </c>
      <c r="V335" s="306">
        <f t="shared" ca="1" si="148"/>
        <v>1.1821395665850558</v>
      </c>
      <c r="W335" s="304">
        <f t="shared" ca="1" si="149"/>
        <v>142.55196472187782</v>
      </c>
      <c r="Y335" s="314" t="str">
        <f t="shared" ca="1" si="167"/>
        <v/>
      </c>
      <c r="Z335" s="315" t="str">
        <f t="shared" ca="1" si="168"/>
        <v/>
      </c>
      <c r="AA335" s="316" t="str">
        <f t="shared" ca="1" si="169"/>
        <v/>
      </c>
      <c r="AC335" s="310" t="e">
        <f t="shared" ca="1" si="170"/>
        <v>#N/A</v>
      </c>
      <c r="AD335" s="323" t="e">
        <f t="shared" ca="1" si="171"/>
        <v>#N/A</v>
      </c>
      <c r="AE335" s="324">
        <f t="shared" ca="1" si="150"/>
        <v>356.11091280219659</v>
      </c>
      <c r="AG335" s="306">
        <f t="shared" ca="1" si="172"/>
        <v>-6.9530159365440012</v>
      </c>
      <c r="AH335" s="304">
        <f t="shared" ca="1" si="173"/>
        <v>2.5864313968654313</v>
      </c>
    </row>
    <row r="336" spans="1:34" x14ac:dyDescent="0.2">
      <c r="A336" s="347">
        <f t="shared" ca="1" si="151"/>
        <v>0.01</v>
      </c>
      <c r="B336" s="304">
        <f t="shared" ca="1" si="152"/>
        <v>3.3199999999999732</v>
      </c>
      <c r="D336" s="306">
        <f t="shared" ca="1" si="153"/>
        <v>0.43828237728137831</v>
      </c>
      <c r="E336" s="307">
        <f t="shared" ca="1" si="154"/>
        <v>-7.9837020690027085</v>
      </c>
      <c r="F336" s="304">
        <f t="shared" ca="1" si="155"/>
        <v>7.9957232423861164</v>
      </c>
      <c r="G336" s="306">
        <f t="shared" ca="1" si="156"/>
        <v>41.655902815751475</v>
      </c>
      <c r="H336" s="307">
        <f t="shared" ca="1" si="157"/>
        <v>173.47969611884818</v>
      </c>
      <c r="I336" s="304">
        <f t="shared" ca="1" si="158"/>
        <v>178.41081582931918</v>
      </c>
      <c r="J336" s="306">
        <f t="shared" ca="1" si="159"/>
        <v>79.299562959996223</v>
      </c>
      <c r="K336" s="307">
        <f t="shared" ca="1" si="160"/>
        <v>357.84610894848851</v>
      </c>
      <c r="L336" s="304">
        <f t="shared" ca="1" si="145"/>
        <v>366.52729553911797</v>
      </c>
      <c r="M336" s="306">
        <f t="shared" ca="1" si="161"/>
        <v>1.3351381126204287</v>
      </c>
      <c r="N336" s="304">
        <f t="shared" ca="1" si="162"/>
        <v>76.497778920212951</v>
      </c>
      <c r="P336" s="310">
        <f t="shared" ca="1" si="163"/>
        <v>9</v>
      </c>
      <c r="Q336" s="304">
        <f t="shared" ca="1" si="164"/>
        <v>157.70370370371944</v>
      </c>
      <c r="R336" s="306">
        <f t="shared" ca="1" si="165"/>
        <v>7.9144141201990981E-2</v>
      </c>
      <c r="S336" s="307">
        <f t="shared" ca="1" si="166"/>
        <v>8.0673649457256609</v>
      </c>
      <c r="T336" s="304">
        <f t="shared" ca="1" si="146"/>
        <v>79.140850117568732</v>
      </c>
      <c r="U336" s="311">
        <f t="shared" ca="1" si="147"/>
        <v>0</v>
      </c>
      <c r="V336" s="306">
        <f t="shared" ca="1" si="148"/>
        <v>1.1819343946195555</v>
      </c>
      <c r="W336" s="304">
        <f t="shared" ca="1" si="149"/>
        <v>142.40490152281689</v>
      </c>
      <c r="Y336" s="314" t="str">
        <f t="shared" ca="1" si="167"/>
        <v/>
      </c>
      <c r="Z336" s="315" t="str">
        <f t="shared" ca="1" si="168"/>
        <v/>
      </c>
      <c r="AA336" s="316" t="str">
        <f t="shared" ca="1" si="169"/>
        <v/>
      </c>
      <c r="AC336" s="310" t="e">
        <f t="shared" ca="1" si="170"/>
        <v>#N/A</v>
      </c>
      <c r="AD336" s="323" t="e">
        <f t="shared" ca="1" si="171"/>
        <v>#N/A</v>
      </c>
      <c r="AE336" s="324">
        <f t="shared" ca="1" si="150"/>
        <v>357.84610894848851</v>
      </c>
      <c r="AG336" s="306">
        <f t="shared" ca="1" si="172"/>
        <v>-7.6610017842064959</v>
      </c>
      <c r="AH336" s="304">
        <f t="shared" ca="1" si="173"/>
        <v>1.8781521703526598</v>
      </c>
    </row>
    <row r="337" spans="1:34" x14ac:dyDescent="0.2">
      <c r="A337" s="347">
        <f t="shared" ca="1" si="151"/>
        <v>0.01</v>
      </c>
      <c r="B337" s="304">
        <f t="shared" ca="1" si="152"/>
        <v>3.329999999999973</v>
      </c>
      <c r="D337" s="306">
        <f t="shared" ca="1" si="153"/>
        <v>0.27343639996211616</v>
      </c>
      <c r="E337" s="307">
        <f t="shared" ca="1" si="154"/>
        <v>-8.6712498981699486</v>
      </c>
      <c r="F337" s="304">
        <f t="shared" ca="1" si="155"/>
        <v>8.6755600546210623</v>
      </c>
      <c r="G337" s="306">
        <f t="shared" ca="1" si="156"/>
        <v>41.658637179751096</v>
      </c>
      <c r="H337" s="307">
        <f t="shared" ca="1" si="157"/>
        <v>173.39298361986647</v>
      </c>
      <c r="I337" s="304">
        <f t="shared" ca="1" si="158"/>
        <v>178.32713988698811</v>
      </c>
      <c r="J337" s="306">
        <f t="shared" ca="1" si="159"/>
        <v>79.71613565997373</v>
      </c>
      <c r="K337" s="307">
        <f t="shared" ca="1" si="160"/>
        <v>359.58047234718208</v>
      </c>
      <c r="L337" s="304">
        <f t="shared" ca="1" si="145"/>
        <v>368.31070901886892</v>
      </c>
      <c r="M337" s="306">
        <f t="shared" ca="1" si="161"/>
        <v>1.3350096706567272</v>
      </c>
      <c r="N337" s="304">
        <f t="shared" ca="1" si="162"/>
        <v>76.490419737780485</v>
      </c>
      <c r="P337" s="310">
        <f t="shared" ca="1" si="163"/>
        <v>9</v>
      </c>
      <c r="Q337" s="304">
        <f t="shared" ca="1" si="164"/>
        <v>151.85185185186771</v>
      </c>
      <c r="R337" s="306">
        <f t="shared" ca="1" si="165"/>
        <v>7.6207369405393258E-2</v>
      </c>
      <c r="S337" s="307">
        <f t="shared" ca="1" si="166"/>
        <v>8.0666028720316074</v>
      </c>
      <c r="T337" s="304">
        <f t="shared" ca="1" si="146"/>
        <v>79.133374174630077</v>
      </c>
      <c r="U337" s="311">
        <f t="shared" ca="1" si="147"/>
        <v>0</v>
      </c>
      <c r="V337" s="306">
        <f t="shared" ca="1" si="148"/>
        <v>1.1817293560666859</v>
      </c>
      <c r="W337" s="304">
        <f t="shared" ca="1" si="149"/>
        <v>142.24667420045327</v>
      </c>
      <c r="Y337" s="314" t="str">
        <f t="shared" ca="1" si="167"/>
        <v/>
      </c>
      <c r="Z337" s="315" t="str">
        <f t="shared" ca="1" si="168"/>
        <v/>
      </c>
      <c r="AA337" s="316" t="str">
        <f t="shared" ca="1" si="169"/>
        <v/>
      </c>
      <c r="AC337" s="310" t="e">
        <f t="shared" ca="1" si="170"/>
        <v>#N/A</v>
      </c>
      <c r="AD337" s="323" t="e">
        <f t="shared" ca="1" si="171"/>
        <v>#N/A</v>
      </c>
      <c r="AE337" s="324">
        <f t="shared" ca="1" si="150"/>
        <v>359.58047234718208</v>
      </c>
      <c r="AG337" s="306">
        <f t="shared" ca="1" si="172"/>
        <v>-8.3677413292600953</v>
      </c>
      <c r="AH337" s="304">
        <f t="shared" ca="1" si="173"/>
        <v>1.1711188066298803</v>
      </c>
    </row>
    <row r="338" spans="1:34" x14ac:dyDescent="0.2">
      <c r="A338" s="347">
        <f t="shared" ca="1" si="151"/>
        <v>0.01</v>
      </c>
      <c r="B338" s="304">
        <f t="shared" ca="1" si="152"/>
        <v>3.3399999999999728</v>
      </c>
      <c r="D338" s="306">
        <f t="shared" ca="1" si="153"/>
        <v>0.10870578366338871</v>
      </c>
      <c r="E338" s="307">
        <f t="shared" ca="1" si="154"/>
        <v>-9.3575411237098152</v>
      </c>
      <c r="F338" s="304">
        <f t="shared" ca="1" si="155"/>
        <v>9.3581725154712885</v>
      </c>
      <c r="G338" s="306">
        <f t="shared" ca="1" si="156"/>
        <v>41.659724237587731</v>
      </c>
      <c r="H338" s="307">
        <f t="shared" ca="1" si="157"/>
        <v>173.29940820862936</v>
      </c>
      <c r="I338" s="304">
        <f t="shared" ca="1" si="158"/>
        <v>178.23640904431679</v>
      </c>
      <c r="J338" s="306">
        <f t="shared" ca="1" si="159"/>
        <v>80.13272746706042</v>
      </c>
      <c r="K338" s="307">
        <f t="shared" ca="1" si="160"/>
        <v>361.31393430632454</v>
      </c>
      <c r="L338" s="304">
        <f t="shared" ca="1" si="145"/>
        <v>370.09324924297823</v>
      </c>
      <c r="M338" s="306">
        <f t="shared" ca="1" si="161"/>
        <v>1.3348810945713934</v>
      </c>
      <c r="N338" s="304">
        <f t="shared" ca="1" si="162"/>
        <v>76.483052870744544</v>
      </c>
      <c r="P338" s="310">
        <f t="shared" ca="1" si="163"/>
        <v>9</v>
      </c>
      <c r="Q338" s="304">
        <f t="shared" ca="1" si="164"/>
        <v>146.00000000001597</v>
      </c>
      <c r="R338" s="306">
        <f t="shared" ca="1" si="165"/>
        <v>7.3270597608795549E-2</v>
      </c>
      <c r="S338" s="307">
        <f t="shared" ca="1" si="166"/>
        <v>8.0658701660555199</v>
      </c>
      <c r="T338" s="304">
        <f t="shared" ca="1" si="146"/>
        <v>79.126186329004653</v>
      </c>
      <c r="U338" s="311">
        <f t="shared" ca="1" si="147"/>
        <v>0</v>
      </c>
      <c r="V338" s="306">
        <f t="shared" ca="1" si="148"/>
        <v>1.1815244589859693</v>
      </c>
      <c r="W338" s="304">
        <f t="shared" ca="1" si="149"/>
        <v>142.07732530592153</v>
      </c>
      <c r="Y338" s="314" t="str">
        <f t="shared" ca="1" si="167"/>
        <v/>
      </c>
      <c r="Z338" s="315" t="str">
        <f t="shared" ca="1" si="168"/>
        <v/>
      </c>
      <c r="AA338" s="316" t="str">
        <f t="shared" ca="1" si="169"/>
        <v/>
      </c>
      <c r="AC338" s="310" t="e">
        <f t="shared" ca="1" si="170"/>
        <v>#N/A</v>
      </c>
      <c r="AD338" s="323" t="e">
        <f t="shared" ca="1" si="171"/>
        <v>#N/A</v>
      </c>
      <c r="AE338" s="324">
        <f t="shared" ca="1" si="150"/>
        <v>361.31393430632454</v>
      </c>
      <c r="AG338" s="306">
        <f t="shared" ca="1" si="172"/>
        <v>-9.0732315956508494</v>
      </c>
      <c r="AH338" s="304">
        <f t="shared" ca="1" si="173"/>
        <v>0.46533426924700977</v>
      </c>
    </row>
    <row r="339" spans="1:34" x14ac:dyDescent="0.2">
      <c r="A339" s="347">
        <f t="shared" ca="1" si="151"/>
        <v>0.01</v>
      </c>
      <c r="B339" s="304">
        <f t="shared" ca="1" si="152"/>
        <v>3.3499999999999726</v>
      </c>
      <c r="D339" s="306">
        <f t="shared" ca="1" si="153"/>
        <v>-5.5908613600845841E-2</v>
      </c>
      <c r="E339" s="307">
        <f t="shared" ca="1" si="154"/>
        <v>-10.042573062546815</v>
      </c>
      <c r="F339" s="304">
        <f t="shared" ca="1" si="155"/>
        <v>10.042728687446738</v>
      </c>
      <c r="G339" s="306">
        <f t="shared" ca="1" si="156"/>
        <v>41.659165151451724</v>
      </c>
      <c r="H339" s="307">
        <f t="shared" ca="1" si="157"/>
        <v>173.1989824780039</v>
      </c>
      <c r="I339" s="304">
        <f t="shared" ca="1" si="158"/>
        <v>178.13863582202438</v>
      </c>
      <c r="J339" s="306">
        <f t="shared" ca="1" si="159"/>
        <v>80.549321914005617</v>
      </c>
      <c r="K339" s="307">
        <f t="shared" ca="1" si="160"/>
        <v>363.04642625975771</v>
      </c>
      <c r="L339" s="304">
        <f t="shared" ca="1" si="145"/>
        <v>371.87484572203567</v>
      </c>
      <c r="M339" s="306">
        <f t="shared" ca="1" si="161"/>
        <v>1.3347523790697935</v>
      </c>
      <c r="N339" s="304">
        <f t="shared" ca="1" si="162"/>
        <v>76.475678015744961</v>
      </c>
      <c r="P339" s="310">
        <f t="shared" ca="1" si="163"/>
        <v>9</v>
      </c>
      <c r="Q339" s="304">
        <f t="shared" ca="1" si="164"/>
        <v>140.14814814816427</v>
      </c>
      <c r="R339" s="306">
        <f t="shared" ca="1" si="165"/>
        <v>7.0333825812197839E-2</v>
      </c>
      <c r="S339" s="307">
        <f t="shared" ca="1" si="166"/>
        <v>8.0651668277973982</v>
      </c>
      <c r="T339" s="304">
        <f t="shared" ca="1" si="146"/>
        <v>79.119286580692474</v>
      </c>
      <c r="U339" s="311">
        <f t="shared" ca="1" si="147"/>
        <v>0</v>
      </c>
      <c r="V339" s="306">
        <f t="shared" ca="1" si="148"/>
        <v>1.1813197114165901</v>
      </c>
      <c r="W339" s="304">
        <f t="shared" ca="1" si="149"/>
        <v>141.89689869201436</v>
      </c>
      <c r="Y339" s="314" t="str">
        <f t="shared" ca="1" si="167"/>
        <v/>
      </c>
      <c r="Z339" s="315" t="str">
        <f t="shared" ca="1" si="168"/>
        <v/>
      </c>
      <c r="AA339" s="316" t="str">
        <f t="shared" ca="1" si="169"/>
        <v/>
      </c>
      <c r="AC339" s="310" t="e">
        <f t="shared" ca="1" si="170"/>
        <v>#N/A</v>
      </c>
      <c r="AD339" s="323" t="e">
        <f t="shared" ca="1" si="171"/>
        <v>#N/A</v>
      </c>
      <c r="AE339" s="324">
        <f t="shared" ca="1" si="150"/>
        <v>363.04642625975771</v>
      </c>
      <c r="AG339" s="306">
        <f t="shared" ca="1" si="172"/>
        <v>-9.7774697964381474</v>
      </c>
      <c r="AH339" s="304">
        <f t="shared" ca="1" si="173"/>
        <v>-0.23919866742348905</v>
      </c>
    </row>
    <row r="340" spans="1:34" x14ac:dyDescent="0.2">
      <c r="A340" s="347">
        <f t="shared" ca="1" si="151"/>
        <v>0.01</v>
      </c>
      <c r="B340" s="304">
        <f t="shared" ca="1" si="152"/>
        <v>3.3599999999999723</v>
      </c>
      <c r="D340" s="306">
        <f t="shared" ca="1" si="153"/>
        <v>-0.22040598983893112</v>
      </c>
      <c r="E340" s="307">
        <f t="shared" ca="1" si="154"/>
        <v>-10.726343211232832</v>
      </c>
      <c r="F340" s="304">
        <f t="shared" ca="1" si="155"/>
        <v>10.728607434588962</v>
      </c>
      <c r="G340" s="306">
        <f t="shared" ca="1" si="156"/>
        <v>41.656961091553335</v>
      </c>
      <c r="H340" s="307">
        <f t="shared" ca="1" si="157"/>
        <v>173.09171904589158</v>
      </c>
      <c r="I340" s="304">
        <f t="shared" ca="1" si="158"/>
        <v>178.03383276682288</v>
      </c>
      <c r="J340" s="306">
        <f t="shared" ca="1" si="159"/>
        <v>80.965902545220644</v>
      </c>
      <c r="K340" s="307">
        <f t="shared" ca="1" si="160"/>
        <v>364.77787976737716</v>
      </c>
      <c r="L340" s="304">
        <f t="shared" ca="1" si="145"/>
        <v>373.65542809190555</v>
      </c>
      <c r="M340" s="306">
        <f t="shared" ca="1" si="161"/>
        <v>1.3346235188382782</v>
      </c>
      <c r="N340" s="304">
        <f t="shared" ca="1" si="162"/>
        <v>76.468294868332066</v>
      </c>
      <c r="P340" s="310">
        <f t="shared" ca="1" si="163"/>
        <v>9</v>
      </c>
      <c r="Q340" s="304">
        <f t="shared" ca="1" si="164"/>
        <v>134.29629629631253</v>
      </c>
      <c r="R340" s="306">
        <f t="shared" ca="1" si="165"/>
        <v>6.739705401560013E-2</v>
      </c>
      <c r="S340" s="307">
        <f t="shared" ca="1" si="166"/>
        <v>8.0644928572572425</v>
      </c>
      <c r="T340" s="304">
        <f t="shared" ca="1" si="146"/>
        <v>79.112674929693554</v>
      </c>
      <c r="U340" s="311">
        <f t="shared" ca="1" si="147"/>
        <v>0</v>
      </c>
      <c r="V340" s="306">
        <f t="shared" ca="1" si="148"/>
        <v>1.1811151213773865</v>
      </c>
      <c r="W340" s="304">
        <f t="shared" ca="1" si="149"/>
        <v>141.70543950032499</v>
      </c>
      <c r="Y340" s="314" t="str">
        <f t="shared" ca="1" si="167"/>
        <v/>
      </c>
      <c r="Z340" s="315" t="str">
        <f t="shared" ca="1" si="168"/>
        <v/>
      </c>
      <c r="AA340" s="316" t="str">
        <f t="shared" ca="1" si="169"/>
        <v/>
      </c>
      <c r="AC340" s="310" t="e">
        <f t="shared" ca="1" si="170"/>
        <v>#N/A</v>
      </c>
      <c r="AD340" s="323" t="e">
        <f t="shared" ca="1" si="171"/>
        <v>#N/A</v>
      </c>
      <c r="AE340" s="324">
        <f t="shared" ca="1" si="150"/>
        <v>364.77787976737716</v>
      </c>
      <c r="AG340" s="306">
        <f t="shared" ca="1" si="172"/>
        <v>-10.480453332379316</v>
      </c>
      <c r="AH340" s="304">
        <f t="shared" ca="1" si="173"/>
        <v>-0.94247741677420427</v>
      </c>
    </row>
    <row r="341" spans="1:34" x14ac:dyDescent="0.2">
      <c r="A341" s="347">
        <f t="shared" ca="1" si="151"/>
        <v>0.01</v>
      </c>
      <c r="B341" s="304">
        <f t="shared" ca="1" si="152"/>
        <v>3.3699999999999721</v>
      </c>
      <c r="D341" s="306">
        <f t="shared" ca="1" si="153"/>
        <v>-0.38478559885986191</v>
      </c>
      <c r="E341" s="307">
        <f t="shared" ca="1" si="154"/>
        <v>-11.408849244532659</v>
      </c>
      <c r="F341" s="304">
        <f t="shared" ca="1" si="155"/>
        <v>11.415336221135291</v>
      </c>
      <c r="G341" s="306">
        <f t="shared" ca="1" si="156"/>
        <v>41.653113235564739</v>
      </c>
      <c r="H341" s="307">
        <f t="shared" ca="1" si="157"/>
        <v>172.97763055344626</v>
      </c>
      <c r="I341" s="304">
        <f t="shared" ca="1" si="158"/>
        <v>177.92201244955422</v>
      </c>
      <c r="J341" s="306">
        <f t="shared" ca="1" si="159"/>
        <v>81.382452916856238</v>
      </c>
      <c r="K341" s="307">
        <f t="shared" ca="1" si="160"/>
        <v>366.50822651537385</v>
      </c>
      <c r="L341" s="304">
        <f t="shared" ca="1" si="145"/>
        <v>375.43492611397903</v>
      </c>
      <c r="M341" s="306">
        <f t="shared" ca="1" si="161"/>
        <v>1.3344945085429281</v>
      </c>
      <c r="N341" s="304">
        <f t="shared" ca="1" si="162"/>
        <v>76.460903122894763</v>
      </c>
      <c r="P341" s="310">
        <f t="shared" ca="1" si="163"/>
        <v>9</v>
      </c>
      <c r="Q341" s="304">
        <f t="shared" ca="1" si="164"/>
        <v>128.44444444446083</v>
      </c>
      <c r="R341" s="306">
        <f t="shared" ca="1" si="165"/>
        <v>6.4460282219002421E-2</v>
      </c>
      <c r="S341" s="307">
        <f t="shared" ca="1" si="166"/>
        <v>8.0638482544350527</v>
      </c>
      <c r="T341" s="304">
        <f t="shared" ca="1" si="146"/>
        <v>79.106351376007865</v>
      </c>
      <c r="U341" s="311">
        <f t="shared" ca="1" si="147"/>
        <v>0</v>
      </c>
      <c r="V341" s="306">
        <f t="shared" ca="1" si="148"/>
        <v>1.1809106968668484</v>
      </c>
      <c r="W341" s="304">
        <f t="shared" ca="1" si="149"/>
        <v>141.50299414843391</v>
      </c>
      <c r="Y341" s="314" t="str">
        <f t="shared" ca="1" si="167"/>
        <v/>
      </c>
      <c r="Z341" s="315" t="str">
        <f t="shared" ca="1" si="168"/>
        <v/>
      </c>
      <c r="AA341" s="316" t="str">
        <f t="shared" ca="1" si="169"/>
        <v/>
      </c>
      <c r="AC341" s="310" t="e">
        <f t="shared" ca="1" si="170"/>
        <v>#N/A</v>
      </c>
      <c r="AD341" s="323" t="e">
        <f t="shared" ca="1" si="171"/>
        <v>#N/A</v>
      </c>
      <c r="AE341" s="324">
        <f t="shared" ca="1" si="150"/>
        <v>366.50822651537385</v>
      </c>
      <c r="AG341" s="306">
        <f t="shared" ca="1" si="172"/>
        <v>-11.182179790508151</v>
      </c>
      <c r="AH341" s="304">
        <f t="shared" ca="1" si="173"/>
        <v>-1.644499578544365</v>
      </c>
    </row>
    <row r="342" spans="1:34" x14ac:dyDescent="0.2">
      <c r="A342" s="347">
        <f t="shared" ca="1" si="151"/>
        <v>0.01</v>
      </c>
      <c r="B342" s="304">
        <f t="shared" ca="1" si="152"/>
        <v>3.3799999999999719</v>
      </c>
      <c r="D342" s="306">
        <f t="shared" ca="1" si="153"/>
        <v>-0.54904675005420667</v>
      </c>
      <c r="E342" s="307">
        <f t="shared" ca="1" si="154"/>
        <v>-12.090089014003308</v>
      </c>
      <c r="F342" s="304">
        <f t="shared" ca="1" si="155"/>
        <v>12.102549512407233</v>
      </c>
      <c r="G342" s="306">
        <f t="shared" ca="1" si="156"/>
        <v>41.647622768064195</v>
      </c>
      <c r="H342" s="307">
        <f t="shared" ca="1" si="157"/>
        <v>172.85672966330623</v>
      </c>
      <c r="I342" s="304">
        <f t="shared" ca="1" si="158"/>
        <v>177.80318746334191</v>
      </c>
      <c r="J342" s="306">
        <f t="shared" ca="1" si="159"/>
        <v>81.798956596874376</v>
      </c>
      <c r="K342" s="307">
        <f t="shared" ca="1" si="160"/>
        <v>368.23739831645759</v>
      </c>
      <c r="L342" s="304">
        <f t="shared" ca="1" si="145"/>
        <v>377.21326967540631</v>
      </c>
      <c r="M342" s="306">
        <f t="shared" ca="1" si="161"/>
        <v>1.334365342828288</v>
      </c>
      <c r="N342" s="304">
        <f t="shared" ca="1" si="162"/>
        <v>76.453502472588099</v>
      </c>
      <c r="P342" s="310">
        <f t="shared" ca="1" si="163"/>
        <v>9</v>
      </c>
      <c r="Q342" s="304">
        <f t="shared" ca="1" si="164"/>
        <v>122.59259259260908</v>
      </c>
      <c r="R342" s="306">
        <f t="shared" ca="1" si="165"/>
        <v>6.1523510422404705E-2</v>
      </c>
      <c r="S342" s="307">
        <f t="shared" ca="1" si="166"/>
        <v>8.0632330193308288</v>
      </c>
      <c r="T342" s="304">
        <f t="shared" ca="1" si="146"/>
        <v>79.100315919635435</v>
      </c>
      <c r="U342" s="311">
        <f t="shared" ca="1" si="147"/>
        <v>0</v>
      </c>
      <c r="V342" s="306">
        <f t="shared" ca="1" si="148"/>
        <v>1.1807064458631118</v>
      </c>
      <c r="W342" s="304">
        <f t="shared" ca="1" si="149"/>
        <v>141.28961031714181</v>
      </c>
      <c r="Y342" s="314" t="str">
        <f t="shared" ca="1" si="167"/>
        <v/>
      </c>
      <c r="Z342" s="315" t="str">
        <f t="shared" ca="1" si="168"/>
        <v/>
      </c>
      <c r="AA342" s="316" t="str">
        <f t="shared" ca="1" si="169"/>
        <v/>
      </c>
      <c r="AC342" s="310" t="e">
        <f t="shared" ca="1" si="170"/>
        <v>#N/A</v>
      </c>
      <c r="AD342" s="323" t="e">
        <f t="shared" ca="1" si="171"/>
        <v>#N/A</v>
      </c>
      <c r="AE342" s="324">
        <f t="shared" ca="1" si="150"/>
        <v>368.23739831645759</v>
      </c>
      <c r="AG342" s="306">
        <f t="shared" ca="1" si="172"/>
        <v>-11.882646942708114</v>
      </c>
      <c r="AH342" s="304">
        <f t="shared" ca="1" si="173"/>
        <v>-2.3452629373960741</v>
      </c>
    </row>
    <row r="343" spans="1:34" x14ac:dyDescent="0.2">
      <c r="A343" s="347">
        <f t="shared" ca="1" si="151"/>
        <v>0.01</v>
      </c>
      <c r="B343" s="304">
        <f t="shared" ca="1" si="152"/>
        <v>3.3899999999999717</v>
      </c>
      <c r="D343" s="306">
        <f t="shared" ca="1" si="153"/>
        <v>-0.71318880817768782</v>
      </c>
      <c r="E343" s="307">
        <f t="shared" ca="1" si="154"/>
        <v>-12.770060546567331</v>
      </c>
      <c r="F343" s="304">
        <f t="shared" ca="1" si="155"/>
        <v>12.78996030639288</v>
      </c>
      <c r="G343" s="306">
        <f t="shared" ca="1" si="156"/>
        <v>41.640490879982416</v>
      </c>
      <c r="H343" s="307">
        <f t="shared" ca="1" si="157"/>
        <v>172.72902905784056</v>
      </c>
      <c r="I343" s="304">
        <f t="shared" ca="1" si="158"/>
        <v>177.67737042175693</v>
      </c>
      <c r="J343" s="306">
        <f t="shared" ca="1" si="159"/>
        <v>82.215397165114609</v>
      </c>
      <c r="K343" s="307">
        <f t="shared" ca="1" si="160"/>
        <v>369.9653271100633</v>
      </c>
      <c r="L343" s="304">
        <f t="shared" ca="1" si="145"/>
        <v>378.99038878931174</v>
      </c>
      <c r="M343" s="306">
        <f t="shared" ca="1" si="161"/>
        <v>1.3342360163160925</v>
      </c>
      <c r="N343" s="304">
        <f t="shared" ca="1" si="162"/>
        <v>76.446092609260148</v>
      </c>
      <c r="P343" s="310">
        <f t="shared" ca="1" si="163"/>
        <v>9</v>
      </c>
      <c r="Q343" s="304">
        <f t="shared" ca="1" si="164"/>
        <v>116.74074074075736</v>
      </c>
      <c r="R343" s="306">
        <f t="shared" ca="1" si="165"/>
        <v>5.8586738625806996E-2</v>
      </c>
      <c r="S343" s="307">
        <f t="shared" ca="1" si="166"/>
        <v>8.0626471519445708</v>
      </c>
      <c r="T343" s="304">
        <f t="shared" ca="1" si="146"/>
        <v>79.094568560576249</v>
      </c>
      <c r="U343" s="311">
        <f t="shared" ca="1" si="147"/>
        <v>0</v>
      </c>
      <c r="V343" s="306">
        <f t="shared" ca="1" si="148"/>
        <v>1.1805023763239639</v>
      </c>
      <c r="W343" s="304">
        <f t="shared" ca="1" si="149"/>
        <v>141.06533693775268</v>
      </c>
      <c r="Y343" s="314" t="str">
        <f t="shared" ca="1" si="167"/>
        <v/>
      </c>
      <c r="Z343" s="315" t="str">
        <f t="shared" ca="1" si="168"/>
        <v/>
      </c>
      <c r="AA343" s="316" t="str">
        <f t="shared" ca="1" si="169"/>
        <v/>
      </c>
      <c r="AC343" s="310" t="e">
        <f t="shared" ca="1" si="170"/>
        <v>#N/A</v>
      </c>
      <c r="AD343" s="323" t="e">
        <f t="shared" ca="1" si="171"/>
        <v>#N/A</v>
      </c>
      <c r="AE343" s="324">
        <f t="shared" ca="1" si="150"/>
        <v>369.9653271100633</v>
      </c>
      <c r="AG343" s="306">
        <f t="shared" ca="1" si="172"/>
        <v>-12.58185274428029</v>
      </c>
      <c r="AH343" s="304">
        <f t="shared" ca="1" si="173"/>
        <v>-3.0447654614853987</v>
      </c>
    </row>
    <row r="344" spans="1:34" x14ac:dyDescent="0.2">
      <c r="A344" s="347">
        <f t="shared" ca="1" si="151"/>
        <v>0.01</v>
      </c>
      <c r="B344" s="304">
        <f t="shared" ca="1" si="152"/>
        <v>3.3999999999999715</v>
      </c>
      <c r="D344" s="306">
        <f t="shared" ca="1" si="153"/>
        <v>-0.87721119313763518</v>
      </c>
      <c r="E344" s="307">
        <f t="shared" ca="1" si="154"/>
        <v>-13.448762043080833</v>
      </c>
      <c r="F344" s="304">
        <f t="shared" ca="1" si="155"/>
        <v>13.477340240892403</v>
      </c>
      <c r="G344" s="306">
        <f t="shared" ca="1" si="156"/>
        <v>41.631718768051037</v>
      </c>
      <c r="H344" s="307">
        <f t="shared" ca="1" si="157"/>
        <v>172.59454143740976</v>
      </c>
      <c r="I344" s="304">
        <f t="shared" ca="1" si="158"/>
        <v>177.54457395699777</v>
      </c>
      <c r="J344" s="306">
        <f t="shared" ca="1" si="159"/>
        <v>82.631758213354772</v>
      </c>
      <c r="K344" s="307">
        <f t="shared" ca="1" si="160"/>
        <v>371.69194496253954</v>
      </c>
      <c r="L344" s="304">
        <f t="shared" ca="1" si="145"/>
        <v>380.7662135949904</v>
      </c>
      <c r="M344" s="306">
        <f t="shared" ca="1" si="161"/>
        <v>1.3341065236039769</v>
      </c>
      <c r="N344" s="304">
        <f t="shared" ca="1" si="162"/>
        <v>76.438673223378217</v>
      </c>
      <c r="P344" s="310">
        <f t="shared" ca="1" si="163"/>
        <v>9</v>
      </c>
      <c r="Q344" s="304">
        <f t="shared" ca="1" si="164"/>
        <v>110.88888888890563</v>
      </c>
      <c r="R344" s="306">
        <f t="shared" ca="1" si="165"/>
        <v>5.564996682920928E-2</v>
      </c>
      <c r="S344" s="307">
        <f t="shared" ca="1" si="166"/>
        <v>8.0620906522762787</v>
      </c>
      <c r="T344" s="304">
        <f t="shared" ca="1" si="146"/>
        <v>79.089109298830294</v>
      </c>
      <c r="U344" s="311">
        <f t="shared" ca="1" si="147"/>
        <v>0</v>
      </c>
      <c r="V344" s="306">
        <f t="shared" ca="1" si="148"/>
        <v>1.1802984961868423</v>
      </c>
      <c r="W344" s="304">
        <f t="shared" ca="1" si="149"/>
        <v>140.83022417940782</v>
      </c>
      <c r="Y344" s="314" t="str">
        <f t="shared" ca="1" si="167"/>
        <v/>
      </c>
      <c r="Z344" s="315" t="str">
        <f t="shared" ca="1" si="168"/>
        <v/>
      </c>
      <c r="AA344" s="316" t="str">
        <f t="shared" ca="1" si="169"/>
        <v/>
      </c>
      <c r="AC344" s="310" t="e">
        <f t="shared" ca="1" si="170"/>
        <v>#N/A</v>
      </c>
      <c r="AD344" s="323" t="e">
        <f t="shared" ca="1" si="171"/>
        <v>#N/A</v>
      </c>
      <c r="AE344" s="324">
        <f t="shared" ca="1" si="150"/>
        <v>371.69194496253954</v>
      </c>
      <c r="AG344" s="306">
        <f t="shared" ca="1" si="172"/>
        <v>-13.279795332506964</v>
      </c>
      <c r="AH344" s="304">
        <f t="shared" ca="1" si="173"/>
        <v>-3.7430053010290734</v>
      </c>
    </row>
    <row r="345" spans="1:34" x14ac:dyDescent="0.2">
      <c r="A345" s="347">
        <f t="shared" ca="1" si="151"/>
        <v>0.01</v>
      </c>
      <c r="B345" s="304">
        <f t="shared" ca="1" si="152"/>
        <v>3.4099999999999713</v>
      </c>
      <c r="D345" s="306">
        <f t="shared" ca="1" si="153"/>
        <v>-1.0411133797823691</v>
      </c>
      <c r="E345" s="307">
        <f t="shared" ca="1" si="154"/>
        <v>-14.126191876896218</v>
      </c>
      <c r="F345" s="304">
        <f t="shared" ca="1" si="155"/>
        <v>14.164505427739105</v>
      </c>
      <c r="G345" s="306">
        <f t="shared" ca="1" si="156"/>
        <v>41.621307634253213</v>
      </c>
      <c r="H345" s="307">
        <f t="shared" ca="1" si="157"/>
        <v>172.45327951864078</v>
      </c>
      <c r="I345" s="304">
        <f t="shared" ca="1" si="158"/>
        <v>177.40481071808506</v>
      </c>
      <c r="J345" s="306">
        <f t="shared" ca="1" si="159"/>
        <v>83.048023345366289</v>
      </c>
      <c r="K345" s="307">
        <f t="shared" ca="1" si="160"/>
        <v>373.41718406731979</v>
      </c>
      <c r="L345" s="304">
        <f t="shared" ca="1" si="145"/>
        <v>382.54067435808582</v>
      </c>
      <c r="M345" s="306">
        <f t="shared" ca="1" si="161"/>
        <v>1.3339768592641799</v>
      </c>
      <c r="N345" s="304">
        <f t="shared" ca="1" si="162"/>
        <v>76.431244003954504</v>
      </c>
      <c r="P345" s="310">
        <f t="shared" ca="1" si="163"/>
        <v>9</v>
      </c>
      <c r="Q345" s="304">
        <f t="shared" ca="1" si="164"/>
        <v>105.03703703705391</v>
      </c>
      <c r="R345" s="306">
        <f t="shared" ca="1" si="165"/>
        <v>5.2713195032611571E-2</v>
      </c>
      <c r="S345" s="307">
        <f t="shared" ca="1" si="166"/>
        <v>8.0615635203259526</v>
      </c>
      <c r="T345" s="304">
        <f t="shared" ca="1" si="146"/>
        <v>79.083938134397599</v>
      </c>
      <c r="U345" s="311">
        <f t="shared" ca="1" si="147"/>
        <v>0</v>
      </c>
      <c r="V345" s="306">
        <f t="shared" ca="1" si="148"/>
        <v>1.1800948133688447</v>
      </c>
      <c r="W345" s="304">
        <f t="shared" ca="1" si="149"/>
        <v>140.58432343647581</v>
      </c>
      <c r="Y345" s="314" t="str">
        <f t="shared" ca="1" si="167"/>
        <v/>
      </c>
      <c r="Z345" s="315" t="str">
        <f t="shared" ca="1" si="168"/>
        <v/>
      </c>
      <c r="AA345" s="316" t="str">
        <f t="shared" ca="1" si="169"/>
        <v/>
      </c>
      <c r="AC345" s="310" t="e">
        <f t="shared" ca="1" si="170"/>
        <v>#N/A</v>
      </c>
      <c r="AD345" s="323" t="e">
        <f t="shared" ca="1" si="171"/>
        <v>#N/A</v>
      </c>
      <c r="AE345" s="324">
        <f t="shared" ca="1" si="150"/>
        <v>373.41718406731979</v>
      </c>
      <c r="AG345" s="306">
        <f t="shared" ca="1" si="172"/>
        <v>-13.976473025210783</v>
      </c>
      <c r="AH345" s="304">
        <f t="shared" ca="1" si="173"/>
        <v>-4.4399807868668502</v>
      </c>
    </row>
    <row r="346" spans="1:34" x14ac:dyDescent="0.2">
      <c r="A346" s="347">
        <f t="shared" ca="1" si="151"/>
        <v>0.01</v>
      </c>
      <c r="B346" s="304">
        <f t="shared" ca="1" si="152"/>
        <v>3.4199999999999711</v>
      </c>
      <c r="D346" s="306">
        <f t="shared" ca="1" si="153"/>
        <v>-1.204894897693751</v>
      </c>
      <c r="E346" s="307">
        <f t="shared" ca="1" si="154"/>
        <v>-14.802348592420497</v>
      </c>
      <c r="F346" s="304">
        <f t="shared" ca="1" si="155"/>
        <v>14.851306190568609</v>
      </c>
      <c r="G346" s="306">
        <f t="shared" ca="1" si="156"/>
        <v>41.609258685276274</v>
      </c>
      <c r="H346" s="307">
        <f t="shared" ca="1" si="157"/>
        <v>172.30525603271658</v>
      </c>
      <c r="I346" s="304">
        <f t="shared" ca="1" si="158"/>
        <v>177.25809336907091</v>
      </c>
      <c r="J346" s="306">
        <f t="shared" ca="1" si="159"/>
        <v>83.464176176963932</v>
      </c>
      <c r="K346" s="307">
        <f t="shared" ca="1" si="160"/>
        <v>375.14097674507656</v>
      </c>
      <c r="L346" s="304">
        <f t="shared" ca="1" si="145"/>
        <v>384.31370147075074</v>
      </c>
      <c r="M346" s="306">
        <f t="shared" ca="1" si="161"/>
        <v>1.3338470178422306</v>
      </c>
      <c r="N346" s="304">
        <f t="shared" ca="1" si="162"/>
        <v>76.423804638470827</v>
      </c>
      <c r="P346" s="310">
        <f t="shared" ca="1" si="163"/>
        <v>9</v>
      </c>
      <c r="Q346" s="304">
        <f t="shared" ca="1" si="164"/>
        <v>99.185185185202172</v>
      </c>
      <c r="R346" s="306">
        <f t="shared" ca="1" si="165"/>
        <v>4.9776423236013854E-2</v>
      </c>
      <c r="S346" s="307">
        <f t="shared" ca="1" si="166"/>
        <v>8.0610657560935923</v>
      </c>
      <c r="T346" s="304">
        <f t="shared" ca="1" si="146"/>
        <v>79.079055067278148</v>
      </c>
      <c r="U346" s="311">
        <f t="shared" ca="1" si="147"/>
        <v>0</v>
      </c>
      <c r="V346" s="306">
        <f t="shared" ca="1" si="148"/>
        <v>1.1798913357667349</v>
      </c>
      <c r="W346" s="304">
        <f t="shared" ca="1" si="149"/>
        <v>140.32768731599938</v>
      </c>
      <c r="Y346" s="314" t="str">
        <f t="shared" ca="1" si="167"/>
        <v/>
      </c>
      <c r="Z346" s="315" t="str">
        <f t="shared" ca="1" si="168"/>
        <v/>
      </c>
      <c r="AA346" s="316" t="str">
        <f t="shared" ca="1" si="169"/>
        <v/>
      </c>
      <c r="AC346" s="310" t="e">
        <f t="shared" ca="1" si="170"/>
        <v>#N/A</v>
      </c>
      <c r="AD346" s="323" t="e">
        <f t="shared" ca="1" si="171"/>
        <v>#N/A</v>
      </c>
      <c r="AE346" s="324">
        <f t="shared" ca="1" si="150"/>
        <v>375.14097674507656</v>
      </c>
      <c r="AG346" s="306">
        <f t="shared" ca="1" si="172"/>
        <v>-14.671884319310413</v>
      </c>
      <c r="AH346" s="304">
        <f t="shared" ca="1" si="173"/>
        <v>-5.1356904290203609</v>
      </c>
    </row>
    <row r="347" spans="1:34" x14ac:dyDescent="0.2">
      <c r="A347" s="347">
        <f t="shared" ca="1" si="151"/>
        <v>0.01</v>
      </c>
      <c r="B347" s="304">
        <f t="shared" ca="1" si="152"/>
        <v>3.4299999999999708</v>
      </c>
      <c r="D347" s="306">
        <f t="shared" ca="1" si="153"/>
        <v>-1.3685553309830008</v>
      </c>
      <c r="E347" s="307">
        <f t="shared" ca="1" si="154"/>
        <v>-15.477230903669232</v>
      </c>
      <c r="F347" s="304">
        <f t="shared" ca="1" si="155"/>
        <v>15.537619513279887</v>
      </c>
      <c r="G347" s="306">
        <f t="shared" ca="1" si="156"/>
        <v>41.595573131966447</v>
      </c>
      <c r="H347" s="307">
        <f t="shared" ca="1" si="157"/>
        <v>172.15048372367988</v>
      </c>
      <c r="I347" s="304">
        <f t="shared" ca="1" si="158"/>
        <v>177.10443458726195</v>
      </c>
      <c r="J347" s="306">
        <f t="shared" ca="1" si="159"/>
        <v>83.880200336050152</v>
      </c>
      <c r="K347" s="307">
        <f t="shared" ca="1" si="160"/>
        <v>376.86325544385852</v>
      </c>
      <c r="L347" s="304">
        <f t="shared" ca="1" si="145"/>
        <v>386.0852254517892</v>
      </c>
      <c r="M347" s="306">
        <f t="shared" ca="1" si="161"/>
        <v>1.3337169938556226</v>
      </c>
      <c r="N347" s="304">
        <f t="shared" ca="1" si="162"/>
        <v>76.416354812802723</v>
      </c>
      <c r="P347" s="310">
        <f t="shared" ca="1" si="163"/>
        <v>9</v>
      </c>
      <c r="Q347" s="304">
        <f t="shared" ca="1" si="164"/>
        <v>93.333333333350453</v>
      </c>
      <c r="R347" s="306">
        <f t="shared" ca="1" si="165"/>
        <v>4.6839651439416145E-2</v>
      </c>
      <c r="S347" s="307">
        <f t="shared" ca="1" si="166"/>
        <v>8.060597359579198</v>
      </c>
      <c r="T347" s="304">
        <f t="shared" ca="1" si="146"/>
        <v>79.074460097471942</v>
      </c>
      <c r="U347" s="311">
        <f t="shared" ca="1" si="147"/>
        <v>0</v>
      </c>
      <c r="V347" s="306">
        <f t="shared" ca="1" si="148"/>
        <v>1.1796880712569546</v>
      </c>
      <c r="W347" s="304">
        <f t="shared" ca="1" si="149"/>
        <v>140.06036962520139</v>
      </c>
      <c r="Y347" s="314" t="str">
        <f t="shared" ca="1" si="167"/>
        <v/>
      </c>
      <c r="Z347" s="315" t="str">
        <f t="shared" ca="1" si="168"/>
        <v/>
      </c>
      <c r="AA347" s="316" t="str">
        <f t="shared" ca="1" si="169"/>
        <v/>
      </c>
      <c r="AC347" s="310" t="e">
        <f t="shared" ca="1" si="170"/>
        <v>#N/A</v>
      </c>
      <c r="AD347" s="323" t="e">
        <f t="shared" ca="1" si="171"/>
        <v>#N/A</v>
      </c>
      <c r="AE347" s="324">
        <f t="shared" ca="1" si="150"/>
        <v>376.86325544385852</v>
      </c>
      <c r="AG347" s="306">
        <f t="shared" ca="1" si="172"/>
        <v>-15.366027889372772</v>
      </c>
      <c r="AH347" s="304">
        <f t="shared" ca="1" si="173"/>
        <v>-5.8301329152486367</v>
      </c>
    </row>
    <row r="348" spans="1:34" x14ac:dyDescent="0.2">
      <c r="A348" s="347">
        <f t="shared" ca="1" si="151"/>
        <v>0.01</v>
      </c>
      <c r="B348" s="304">
        <f t="shared" ca="1" si="152"/>
        <v>3.4399999999999706</v>
      </c>
      <c r="D348" s="306">
        <f t="shared" ca="1" si="153"/>
        <v>-1.5320943180899274</v>
      </c>
      <c r="E348" s="307">
        <f t="shared" ca="1" si="154"/>
        <v>-16.150837692816605</v>
      </c>
      <c r="F348" s="304">
        <f t="shared" ca="1" si="155"/>
        <v>16.223343403233166</v>
      </c>
      <c r="G348" s="306">
        <f t="shared" ca="1" si="156"/>
        <v>41.580252188785551</v>
      </c>
      <c r="H348" s="307">
        <f t="shared" ca="1" si="157"/>
        <v>171.98897534675172</v>
      </c>
      <c r="I348" s="304">
        <f t="shared" ca="1" si="158"/>
        <v>176.94384706145783</v>
      </c>
      <c r="J348" s="306">
        <f t="shared" ca="1" si="159"/>
        <v>84.296079462653907</v>
      </c>
      <c r="K348" s="307">
        <f t="shared" ca="1" si="160"/>
        <v>378.5839527392107</v>
      </c>
      <c r="L348" s="304">
        <f t="shared" ca="1" si="145"/>
        <v>387.85517694678123</v>
      </c>
      <c r="M348" s="306">
        <f t="shared" ca="1" si="161"/>
        <v>1.333586781792474</v>
      </c>
      <c r="N348" s="304">
        <f t="shared" ca="1" si="162"/>
        <v>76.408894211142623</v>
      </c>
      <c r="P348" s="310">
        <f t="shared" ca="1" si="163"/>
        <v>9</v>
      </c>
      <c r="Q348" s="304">
        <f t="shared" ca="1" si="164"/>
        <v>87.481481481498719</v>
      </c>
      <c r="R348" s="306">
        <f t="shared" ca="1" si="165"/>
        <v>4.3902879642818429E-2</v>
      </c>
      <c r="S348" s="307">
        <f t="shared" ca="1" si="166"/>
        <v>8.0601583307827696</v>
      </c>
      <c r="T348" s="304">
        <f t="shared" ca="1" si="146"/>
        <v>79.070153224978966</v>
      </c>
      <c r="U348" s="311">
        <f t="shared" ca="1" si="147"/>
        <v>0</v>
      </c>
      <c r="V348" s="306">
        <f t="shared" ca="1" si="148"/>
        <v>1.179485027695637</v>
      </c>
      <c r="W348" s="304">
        <f t="shared" ca="1" si="149"/>
        <v>139.78242535905417</v>
      </c>
      <c r="Y348" s="314" t="str">
        <f t="shared" ca="1" si="167"/>
        <v/>
      </c>
      <c r="Z348" s="315" t="str">
        <f t="shared" ca="1" si="168"/>
        <v/>
      </c>
      <c r="AA348" s="316" t="str">
        <f t="shared" ca="1" si="169"/>
        <v/>
      </c>
      <c r="AC348" s="310" t="e">
        <f t="shared" ca="1" si="170"/>
        <v>#N/A</v>
      </c>
      <c r="AD348" s="323" t="e">
        <f t="shared" ca="1" si="171"/>
        <v>#N/A</v>
      </c>
      <c r="AE348" s="324">
        <f t="shared" ca="1" si="150"/>
        <v>378.5839527392107</v>
      </c>
      <c r="AG348" s="306">
        <f t="shared" ca="1" si="172"/>
        <v>-16.058902586162343</v>
      </c>
      <c r="AH348" s="304">
        <f t="shared" ca="1" si="173"/>
        <v>-6.5233071096007151</v>
      </c>
    </row>
    <row r="349" spans="1:34" x14ac:dyDescent="0.2">
      <c r="A349" s="347">
        <f t="shared" ca="1" si="151"/>
        <v>0.01</v>
      </c>
      <c r="B349" s="304">
        <f t="shared" ca="1" si="152"/>
        <v>3.4499999999999704</v>
      </c>
      <c r="D349" s="306">
        <f t="shared" ca="1" si="153"/>
        <v>-1.6955115515857733</v>
      </c>
      <c r="E349" s="307">
        <f t="shared" ca="1" si="154"/>
        <v>-16.823168008742076</v>
      </c>
      <c r="F349" s="304">
        <f t="shared" ca="1" si="155"/>
        <v>16.908392628275568</v>
      </c>
      <c r="G349" s="306">
        <f t="shared" ca="1" si="156"/>
        <v>41.563297073269695</v>
      </c>
      <c r="H349" s="307">
        <f t="shared" ca="1" si="157"/>
        <v>171.8207436666643</v>
      </c>
      <c r="I349" s="304">
        <f t="shared" ca="1" si="158"/>
        <v>176.77634349020354</v>
      </c>
      <c r="J349" s="306">
        <f t="shared" ca="1" si="159"/>
        <v>84.711797208964185</v>
      </c>
      <c r="K349" s="307">
        <f t="shared" ca="1" si="160"/>
        <v>380.30300133427778</v>
      </c>
      <c r="L349" s="304">
        <f t="shared" ca="1" si="145"/>
        <v>389.62348672819041</v>
      </c>
      <c r="M349" s="306">
        <f t="shared" ca="1" si="161"/>
        <v>1.3334563761101712</v>
      </c>
      <c r="N349" s="304">
        <f t="shared" ca="1" si="162"/>
        <v>76.40142251592215</v>
      </c>
      <c r="P349" s="310">
        <f t="shared" ca="1" si="163"/>
        <v>9</v>
      </c>
      <c r="Q349" s="304">
        <f t="shared" ca="1" si="164"/>
        <v>81.629629629646985</v>
      </c>
      <c r="R349" s="306">
        <f t="shared" ca="1" si="165"/>
        <v>4.0966107846220713E-2</v>
      </c>
      <c r="S349" s="307">
        <f t="shared" ca="1" si="166"/>
        <v>8.059748669704307</v>
      </c>
      <c r="T349" s="304">
        <f t="shared" ca="1" si="146"/>
        <v>79.06613444979925</v>
      </c>
      <c r="U349" s="311">
        <f t="shared" ca="1" si="147"/>
        <v>0</v>
      </c>
      <c r="V349" s="306">
        <f t="shared" ca="1" si="148"/>
        <v>1.1792822129186213</v>
      </c>
      <c r="W349" s="304">
        <f t="shared" ca="1" si="149"/>
        <v>139.49391068791292</v>
      </c>
      <c r="Y349" s="314" t="str">
        <f t="shared" ca="1" si="167"/>
        <v/>
      </c>
      <c r="Z349" s="315" t="str">
        <f t="shared" ca="1" si="168"/>
        <v/>
      </c>
      <c r="AA349" s="316" t="str">
        <f t="shared" ca="1" si="169"/>
        <v/>
      </c>
      <c r="AC349" s="310" t="e">
        <f t="shared" ca="1" si="170"/>
        <v>#N/A</v>
      </c>
      <c r="AD349" s="323" t="e">
        <f t="shared" ca="1" si="171"/>
        <v>#N/A</v>
      </c>
      <c r="AE349" s="324">
        <f t="shared" ca="1" si="150"/>
        <v>380.30300133427778</v>
      </c>
      <c r="AG349" s="306">
        <f t="shared" ca="1" si="172"/>
        <v>-16.750507435188119</v>
      </c>
      <c r="AH349" s="304">
        <f t="shared" ca="1" si="173"/>
        <v>-7.2152120509659365</v>
      </c>
    </row>
    <row r="350" spans="1:34" x14ac:dyDescent="0.2">
      <c r="A350" s="347">
        <f t="shared" ca="1" si="151"/>
        <v>0.01</v>
      </c>
      <c r="B350" s="304">
        <f t="shared" ca="1" si="152"/>
        <v>3.4599999999999702</v>
      </c>
      <c r="D350" s="306">
        <f t="shared" ca="1" si="153"/>
        <v>-1.8588067779797965</v>
      </c>
      <c r="E350" s="307">
        <f t="shared" ca="1" si="154"/>
        <v>-17.494221065573893</v>
      </c>
      <c r="F350" s="304">
        <f t="shared" ca="1" si="155"/>
        <v>17.592695453768105</v>
      </c>
      <c r="G350" s="306">
        <f t="shared" ca="1" si="156"/>
        <v>41.544709005489899</v>
      </c>
      <c r="H350" s="307">
        <f t="shared" ca="1" si="157"/>
        <v>171.64580145600857</v>
      </c>
      <c r="I350" s="304">
        <f t="shared" ca="1" si="158"/>
        <v>176.60193658005664</v>
      </c>
      <c r="J350" s="306">
        <f t="shared" ca="1" si="159"/>
        <v>85.127337239357985</v>
      </c>
      <c r="K350" s="307">
        <f t="shared" ca="1" si="160"/>
        <v>382.02033405989113</v>
      </c>
      <c r="L350" s="304">
        <f t="shared" ca="1" si="145"/>
        <v>391.39008569545319</v>
      </c>
      <c r="M350" s="306">
        <f t="shared" ca="1" si="161"/>
        <v>1.3333257712339981</v>
      </c>
      <c r="N350" s="304">
        <f t="shared" ca="1" si="162"/>
        <v>76.393939407733598</v>
      </c>
      <c r="P350" s="310">
        <f t="shared" ca="1" si="163"/>
        <v>9</v>
      </c>
      <c r="Q350" s="304">
        <f t="shared" ca="1" si="164"/>
        <v>75.777777777795279</v>
      </c>
      <c r="R350" s="306">
        <f t="shared" ca="1" si="165"/>
        <v>3.8029336049623011E-2</v>
      </c>
      <c r="S350" s="307">
        <f t="shared" ca="1" si="166"/>
        <v>8.0593683763438104</v>
      </c>
      <c r="T350" s="304">
        <f t="shared" ca="1" si="146"/>
        <v>79.062403771932779</v>
      </c>
      <c r="U350" s="311">
        <f t="shared" ca="1" si="147"/>
        <v>0</v>
      </c>
      <c r="V350" s="306">
        <f t="shared" ca="1" si="148"/>
        <v>1.179079634741474</v>
      </c>
      <c r="W350" s="304">
        <f t="shared" ca="1" si="149"/>
        <v>139.19488294521665</v>
      </c>
      <c r="Y350" s="314" t="str">
        <f t="shared" ca="1" si="167"/>
        <v/>
      </c>
      <c r="Z350" s="315" t="str">
        <f t="shared" ca="1" si="168"/>
        <v/>
      </c>
      <c r="AA350" s="316" t="str">
        <f t="shared" ca="1" si="169"/>
        <v/>
      </c>
      <c r="AC350" s="310" t="e">
        <f t="shared" ca="1" si="170"/>
        <v>#N/A</v>
      </c>
      <c r="AD350" s="323" t="e">
        <f t="shared" ca="1" si="171"/>
        <v>#N/A</v>
      </c>
      <c r="AE350" s="324">
        <f t="shared" ca="1" si="150"/>
        <v>382.02033405989113</v>
      </c>
      <c r="AG350" s="306">
        <f t="shared" ca="1" si="172"/>
        <v>-17.440841635248386</v>
      </c>
      <c r="AH350" s="304">
        <f t="shared" ca="1" si="173"/>
        <v>-7.9058469516221459</v>
      </c>
    </row>
    <row r="351" spans="1:34" x14ac:dyDescent="0.2">
      <c r="A351" s="347">
        <f t="shared" ca="1" si="151"/>
        <v>0.01</v>
      </c>
      <c r="B351" s="304">
        <f t="shared" ca="1" si="152"/>
        <v>3.46999999999997</v>
      </c>
      <c r="D351" s="306">
        <f t="shared" ca="1" si="153"/>
        <v>-2.0219797975297644</v>
      </c>
      <c r="E351" s="307">
        <f t="shared" ca="1" si="154"/>
        <v>-18.163996241229945</v>
      </c>
      <c r="F351" s="304">
        <f t="shared" ca="1" si="155"/>
        <v>18.276191117216797</v>
      </c>
      <c r="G351" s="306">
        <f t="shared" ca="1" si="156"/>
        <v>41.524489207514598</v>
      </c>
      <c r="H351" s="307">
        <f t="shared" ca="1" si="157"/>
        <v>171.46416149359627</v>
      </c>
      <c r="I351" s="304">
        <f t="shared" ca="1" si="158"/>
        <v>176.42063904386885</v>
      </c>
      <c r="J351" s="306">
        <f t="shared" ca="1" si="159"/>
        <v>85.542683230423009</v>
      </c>
      <c r="K351" s="307">
        <f t="shared" ca="1" si="160"/>
        <v>383.73588387463917</v>
      </c>
      <c r="L351" s="304">
        <f t="shared" ca="1" si="145"/>
        <v>393.15490487505184</v>
      </c>
      <c r="M351" s="306">
        <f t="shared" ca="1" si="161"/>
        <v>1.3331949615557452</v>
      </c>
      <c r="N351" s="304">
        <f t="shared" ca="1" si="162"/>
        <v>76.386444565250244</v>
      </c>
      <c r="P351" s="310">
        <f t="shared" ca="1" si="163"/>
        <v>9</v>
      </c>
      <c r="Q351" s="304">
        <f t="shared" ca="1" si="164"/>
        <v>69.925925925943545</v>
      </c>
      <c r="R351" s="306">
        <f t="shared" ca="1" si="165"/>
        <v>3.5092564253025295E-2</v>
      </c>
      <c r="S351" s="307">
        <f t="shared" ca="1" si="166"/>
        <v>8.0590174507012797</v>
      </c>
      <c r="T351" s="304">
        <f t="shared" ca="1" si="146"/>
        <v>79.058961191379552</v>
      </c>
      <c r="U351" s="311">
        <f t="shared" ca="1" si="147"/>
        <v>0</v>
      </c>
      <c r="V351" s="306">
        <f t="shared" ca="1" si="148"/>
        <v>1.1788773009595062</v>
      </c>
      <c r="W351" s="304">
        <f t="shared" ca="1" si="149"/>
        <v>138.88540061525777</v>
      </c>
      <c r="Y351" s="314" t="str">
        <f t="shared" ca="1" si="167"/>
        <v/>
      </c>
      <c r="Z351" s="315" t="str">
        <f t="shared" ca="1" si="168"/>
        <v/>
      </c>
      <c r="AA351" s="316" t="str">
        <f t="shared" ca="1" si="169"/>
        <v/>
      </c>
      <c r="AC351" s="310" t="e">
        <f t="shared" ca="1" si="170"/>
        <v>#N/A</v>
      </c>
      <c r="AD351" s="323" t="e">
        <f t="shared" ca="1" si="171"/>
        <v>#N/A</v>
      </c>
      <c r="AE351" s="324">
        <f t="shared" ca="1" si="150"/>
        <v>383.73588387463917</v>
      </c>
      <c r="AG351" s="306">
        <f t="shared" ca="1" si="172"/>
        <v>-18.129904556973955</v>
      </c>
      <c r="AH351" s="304">
        <f t="shared" ca="1" si="173"/>
        <v>-8.5952111957823654</v>
      </c>
    </row>
    <row r="352" spans="1:34" x14ac:dyDescent="0.2">
      <c r="A352" s="347">
        <f t="shared" ca="1" si="151"/>
        <v>0.01</v>
      </c>
      <c r="B352" s="304">
        <f t="shared" ca="1" si="152"/>
        <v>3.4799999999999698</v>
      </c>
      <c r="D352" s="306">
        <f t="shared" ca="1" si="153"/>
        <v>-2.1811093074295975</v>
      </c>
      <c r="E352" s="307">
        <f t="shared" ca="1" si="154"/>
        <v>-18.81630171885692</v>
      </c>
      <c r="F352" s="304">
        <f t="shared" ca="1" si="155"/>
        <v>18.94229257999184</v>
      </c>
      <c r="G352" s="306">
        <f t="shared" ca="1" si="156"/>
        <v>41.5026781144403</v>
      </c>
      <c r="H352" s="307">
        <f t="shared" ca="1" si="157"/>
        <v>171.27599847640769</v>
      </c>
      <c r="I352" s="304">
        <f t="shared" ca="1" si="158"/>
        <v>176.23263019305264</v>
      </c>
      <c r="J352" s="306">
        <f t="shared" ca="1" si="159"/>
        <v>85.957819067032787</v>
      </c>
      <c r="K352" s="307">
        <f t="shared" ca="1" si="160"/>
        <v>385.44958467448919</v>
      </c>
      <c r="L352" s="304">
        <f t="shared" ca="1" si="145"/>
        <v>394.91787625340152</v>
      </c>
      <c r="M352" s="306">
        <f t="shared" ca="1" si="161"/>
        <v>1.3330639415561591</v>
      </c>
      <c r="N352" s="304">
        <f t="shared" ca="1" si="162"/>
        <v>76.378937672242159</v>
      </c>
      <c r="P352" s="310">
        <f t="shared" ca="1" si="163"/>
        <v>10</v>
      </c>
      <c r="Q352" s="304">
        <f t="shared" ca="1" si="164"/>
        <v>64.20833333335024</v>
      </c>
      <c r="R352" s="306">
        <f t="shared" ca="1" si="165"/>
        <v>3.2223170923279483E-2</v>
      </c>
      <c r="S352" s="307">
        <f t="shared" ca="1" si="166"/>
        <v>8.0586952189920478</v>
      </c>
      <c r="T352" s="304">
        <f t="shared" ca="1" si="146"/>
        <v>79.055800098311991</v>
      </c>
      <c r="U352" s="311">
        <f t="shared" ca="1" si="147"/>
        <v>0</v>
      </c>
      <c r="V352" s="306">
        <f t="shared" ca="1" si="148"/>
        <v>1.1786752192523411</v>
      </c>
      <c r="W352" s="304">
        <f t="shared" ca="1" si="149"/>
        <v>138.5657852841411</v>
      </c>
      <c r="Y352" s="314" t="str">
        <f t="shared" ca="1" si="167"/>
        <v/>
      </c>
      <c r="Z352" s="315" t="str">
        <f t="shared" ca="1" si="168"/>
        <v/>
      </c>
      <c r="AA352" s="316" t="str">
        <f t="shared" ca="1" si="169"/>
        <v/>
      </c>
      <c r="AC352" s="310" t="e">
        <f t="shared" ca="1" si="170"/>
        <v>#N/A</v>
      </c>
      <c r="AD352" s="323" t="e">
        <f t="shared" ca="1" si="171"/>
        <v>#N/A</v>
      </c>
      <c r="AE352" s="324">
        <f t="shared" ca="1" si="150"/>
        <v>385.44958467448919</v>
      </c>
      <c r="AG352" s="306">
        <f t="shared" ca="1" si="172"/>
        <v>-18.801036344201805</v>
      </c>
      <c r="AH352" s="304">
        <f t="shared" ca="1" si="173"/>
        <v>-9.266644940971954</v>
      </c>
    </row>
    <row r="353" spans="1:34" x14ac:dyDescent="0.2">
      <c r="A353" s="347">
        <f t="shared" ca="1" si="151"/>
        <v>0.01</v>
      </c>
      <c r="B353" s="304">
        <f t="shared" ca="1" si="152"/>
        <v>3.4899999999999696</v>
      </c>
      <c r="D353" s="306">
        <f t="shared" ca="1" si="153"/>
        <v>-2.3361963124160505</v>
      </c>
      <c r="E353" s="307">
        <f t="shared" ca="1" si="154"/>
        <v>-19.451169539532422</v>
      </c>
      <c r="F353" s="304">
        <f t="shared" ca="1" si="155"/>
        <v>19.590962448684859</v>
      </c>
      <c r="G353" s="306">
        <f t="shared" ca="1" si="156"/>
        <v>41.479316151316141</v>
      </c>
      <c r="H353" s="307">
        <f t="shared" ca="1" si="157"/>
        <v>171.08148678101236</v>
      </c>
      <c r="I353" s="304">
        <f t="shared" ca="1" si="158"/>
        <v>176.03808902502476</v>
      </c>
      <c r="J353" s="306">
        <f t="shared" ca="1" si="159"/>
        <v>86.37272903836157</v>
      </c>
      <c r="K353" s="307">
        <f t="shared" ca="1" si="160"/>
        <v>387.1613721007763</v>
      </c>
      <c r="L353" s="304">
        <f t="shared" ca="1" si="145"/>
        <v>396.67893360813855</v>
      </c>
      <c r="M353" s="306">
        <f t="shared" ca="1" si="161"/>
        <v>1.3329327058047118</v>
      </c>
      <c r="N353" s="304">
        <f t="shared" ca="1" si="162"/>
        <v>76.371418417562992</v>
      </c>
      <c r="P353" s="310">
        <f t="shared" ca="1" si="163"/>
        <v>10</v>
      </c>
      <c r="Q353" s="304">
        <f t="shared" ca="1" si="164"/>
        <v>58.625000000017017</v>
      </c>
      <c r="R353" s="306">
        <f t="shared" ca="1" si="165"/>
        <v>2.9421156060386408E-2</v>
      </c>
      <c r="S353" s="307">
        <f t="shared" ca="1" si="166"/>
        <v>8.0584010074314438</v>
      </c>
      <c r="T353" s="304">
        <f t="shared" ca="1" si="146"/>
        <v>79.052913882902473</v>
      </c>
      <c r="U353" s="311">
        <f t="shared" ca="1" si="147"/>
        <v>0</v>
      </c>
      <c r="V353" s="306">
        <f t="shared" ca="1" si="148"/>
        <v>1.1784733970887697</v>
      </c>
      <c r="W353" s="304">
        <f t="shared" ca="1" si="149"/>
        <v>138.23635780714807</v>
      </c>
      <c r="Y353" s="314" t="str">
        <f t="shared" ca="1" si="167"/>
        <v/>
      </c>
      <c r="Z353" s="315" t="str">
        <f t="shared" ca="1" si="168"/>
        <v/>
      </c>
      <c r="AA353" s="316" t="str">
        <f t="shared" ca="1" si="169"/>
        <v/>
      </c>
      <c r="AC353" s="310" t="e">
        <f t="shared" ca="1" si="170"/>
        <v>#N/A</v>
      </c>
      <c r="AD353" s="323" t="e">
        <f t="shared" ca="1" si="171"/>
        <v>#N/A</v>
      </c>
      <c r="AE353" s="324">
        <f t="shared" ca="1" si="150"/>
        <v>387.1613721007763</v>
      </c>
      <c r="AG353" s="306">
        <f t="shared" ca="1" si="172"/>
        <v>-19.454268396425512</v>
      </c>
      <c r="AH353" s="304">
        <f t="shared" ca="1" si="173"/>
        <v>-9.9201796001964677</v>
      </c>
    </row>
    <row r="354" spans="1:34" x14ac:dyDescent="0.2">
      <c r="A354" s="347">
        <f t="shared" ca="1" si="151"/>
        <v>0.01</v>
      </c>
      <c r="B354" s="304">
        <f t="shared" ca="1" si="152"/>
        <v>3.4999999999999694</v>
      </c>
      <c r="D354" s="306">
        <f t="shared" ca="1" si="153"/>
        <v>-2.4911675955887449</v>
      </c>
      <c r="E354" s="307">
        <f t="shared" ca="1" si="154"/>
        <v>-20.084823589647804</v>
      </c>
      <c r="F354" s="304">
        <f t="shared" ca="1" si="155"/>
        <v>20.238726605608967</v>
      </c>
      <c r="G354" s="306">
        <f t="shared" ca="1" si="156"/>
        <v>41.454404475360256</v>
      </c>
      <c r="H354" s="307">
        <f t="shared" ca="1" si="157"/>
        <v>170.88063854511589</v>
      </c>
      <c r="I354" s="304">
        <f t="shared" ca="1" si="158"/>
        <v>175.83702761362099</v>
      </c>
      <c r="J354" s="306">
        <f t="shared" ca="1" si="159"/>
        <v>86.787397641494948</v>
      </c>
      <c r="K354" s="307">
        <f t="shared" ca="1" si="160"/>
        <v>388.87118272740696</v>
      </c>
      <c r="L354" s="304">
        <f t="shared" ca="1" si="145"/>
        <v>398.4380116720734</v>
      </c>
      <c r="M354" s="306">
        <f t="shared" ca="1" si="161"/>
        <v>1.3328012488348993</v>
      </c>
      <c r="N354" s="304">
        <f t="shared" ca="1" si="162"/>
        <v>76.36388648800515</v>
      </c>
      <c r="P354" s="310">
        <f t="shared" ca="1" si="163"/>
        <v>10</v>
      </c>
      <c r="Q354" s="304">
        <f t="shared" ca="1" si="164"/>
        <v>53.041666666683788</v>
      </c>
      <c r="R354" s="306">
        <f t="shared" ca="1" si="165"/>
        <v>2.661914119749333E-2</v>
      </c>
      <c r="S354" s="307">
        <f t="shared" ca="1" si="166"/>
        <v>8.0581348160194697</v>
      </c>
      <c r="T354" s="304">
        <f t="shared" ca="1" si="146"/>
        <v>79.050302545150998</v>
      </c>
      <c r="U354" s="311">
        <f t="shared" ca="1" si="147"/>
        <v>0</v>
      </c>
      <c r="V354" s="306">
        <f t="shared" ca="1" si="148"/>
        <v>1.178271841822746</v>
      </c>
      <c r="W354" s="304">
        <f t="shared" ca="1" si="149"/>
        <v>137.89717689603344</v>
      </c>
      <c r="Y354" s="314" t="str">
        <f t="shared" ca="1" si="167"/>
        <v/>
      </c>
      <c r="Z354" s="315" t="str">
        <f t="shared" ca="1" si="168"/>
        <v/>
      </c>
      <c r="AA354" s="316" t="str">
        <f t="shared" ca="1" si="169"/>
        <v/>
      </c>
      <c r="AC354" s="310" t="e">
        <f t="shared" ca="1" si="170"/>
        <v>#N/A</v>
      </c>
      <c r="AD354" s="323" t="e">
        <f t="shared" ca="1" si="171"/>
        <v>#N/A</v>
      </c>
      <c r="AE354" s="324">
        <f t="shared" ca="1" si="150"/>
        <v>388.87118272740696</v>
      </c>
      <c r="AG354" s="306">
        <f t="shared" ca="1" si="172"/>
        <v>-20.106293071787896</v>
      </c>
      <c r="AH354" s="304">
        <f t="shared" ca="1" si="173"/>
        <v>-10.572507544934382</v>
      </c>
    </row>
    <row r="355" spans="1:34" x14ac:dyDescent="0.2">
      <c r="A355" s="347">
        <f t="shared" ca="1" si="151"/>
        <v>0.01</v>
      </c>
      <c r="B355" s="304">
        <f t="shared" ca="1" si="152"/>
        <v>3.5099999999999691</v>
      </c>
      <c r="D355" s="306">
        <f t="shared" ca="1" si="153"/>
        <v>-2.6460232422546643</v>
      </c>
      <c r="E355" s="307">
        <f t="shared" ca="1" si="154"/>
        <v>-20.71726418492991</v>
      </c>
      <c r="F355" s="304">
        <f t="shared" ca="1" si="155"/>
        <v>20.885556595569376</v>
      </c>
      <c r="G355" s="306">
        <f t="shared" ca="1" si="156"/>
        <v>41.427944242937713</v>
      </c>
      <c r="H355" s="307">
        <f t="shared" ca="1" si="157"/>
        <v>170.67346590326659</v>
      </c>
      <c r="I355" s="304">
        <f t="shared" ca="1" si="158"/>
        <v>175.62945802919697</v>
      </c>
      <c r="J355" s="306">
        <f t="shared" ca="1" si="159"/>
        <v>87.201809385086435</v>
      </c>
      <c r="K355" s="307">
        <f t="shared" ca="1" si="160"/>
        <v>390.57895324964886</v>
      </c>
      <c r="L355" s="304">
        <f t="shared" ca="1" si="145"/>
        <v>400.19504529869477</v>
      </c>
      <c r="M355" s="306">
        <f t="shared" ca="1" si="161"/>
        <v>1.3326695651429006</v>
      </c>
      <c r="N355" s="304">
        <f t="shared" ca="1" si="162"/>
        <v>76.356341568222931</v>
      </c>
      <c r="P355" s="310">
        <f t="shared" ca="1" si="163"/>
        <v>10</v>
      </c>
      <c r="Q355" s="304">
        <f t="shared" ca="1" si="164"/>
        <v>47.458333333350552</v>
      </c>
      <c r="R355" s="306">
        <f t="shared" ca="1" si="165"/>
        <v>2.3817126334600251E-2</v>
      </c>
      <c r="S355" s="307">
        <f t="shared" ca="1" si="166"/>
        <v>8.0578966447561235</v>
      </c>
      <c r="T355" s="304">
        <f t="shared" ca="1" si="146"/>
        <v>79.047966085057581</v>
      </c>
      <c r="U355" s="311">
        <f t="shared" ca="1" si="147"/>
        <v>0</v>
      </c>
      <c r="V355" s="306">
        <f t="shared" ca="1" si="148"/>
        <v>1.1780705607890973</v>
      </c>
      <c r="W355" s="304">
        <f t="shared" ca="1" si="149"/>
        <v>137.54830224969581</v>
      </c>
      <c r="Y355" s="314" t="str">
        <f t="shared" ca="1" si="167"/>
        <v/>
      </c>
      <c r="Z355" s="315" t="str">
        <f t="shared" ca="1" si="168"/>
        <v/>
      </c>
      <c r="AA355" s="316" t="str">
        <f t="shared" ca="1" si="169"/>
        <v/>
      </c>
      <c r="AC355" s="310" t="e">
        <f t="shared" ca="1" si="170"/>
        <v>#N/A</v>
      </c>
      <c r="AD355" s="323" t="e">
        <f t="shared" ca="1" si="171"/>
        <v>#N/A</v>
      </c>
      <c r="AE355" s="324">
        <f t="shared" ca="1" si="150"/>
        <v>390.57895324964886</v>
      </c>
      <c r="AG355" s="306">
        <f t="shared" ca="1" si="172"/>
        <v>-20.757110718366004</v>
      </c>
      <c r="AH355" s="304">
        <f t="shared" ca="1" si="173"/>
        <v>-11.22362913671004</v>
      </c>
    </row>
    <row r="356" spans="1:34" x14ac:dyDescent="0.2">
      <c r="A356" s="347">
        <f t="shared" ca="1" si="151"/>
        <v>0.01</v>
      </c>
      <c r="B356" s="304">
        <f t="shared" ca="1" si="152"/>
        <v>3.5199999999999689</v>
      </c>
      <c r="D356" s="306">
        <f t="shared" ca="1" si="153"/>
        <v>-2.8007633854373708</v>
      </c>
      <c r="E356" s="307">
        <f t="shared" ca="1" si="154"/>
        <v>-21.348491781403098</v>
      </c>
      <c r="F356" s="304">
        <f t="shared" ca="1" si="155"/>
        <v>21.531427655449193</v>
      </c>
      <c r="G356" s="306">
        <f t="shared" ca="1" si="156"/>
        <v>41.39993660908334</v>
      </c>
      <c r="H356" s="307">
        <f t="shared" ca="1" si="157"/>
        <v>170.45998098545255</v>
      </c>
      <c r="I356" s="304">
        <f t="shared" ca="1" si="158"/>
        <v>175.41539233715201</v>
      </c>
      <c r="J356" s="306">
        <f t="shared" ca="1" si="159"/>
        <v>87.615948789346547</v>
      </c>
      <c r="K356" s="307">
        <f t="shared" ca="1" si="160"/>
        <v>392.28462048409244</v>
      </c>
      <c r="L356" s="304">
        <f t="shared" ca="1" si="145"/>
        <v>401.94996946212825</v>
      </c>
      <c r="M356" s="306">
        <f t="shared" ca="1" si="161"/>
        <v>1.3325376491862166</v>
      </c>
      <c r="N356" s="304">
        <f t="shared" ca="1" si="162"/>
        <v>76.348783340654506</v>
      </c>
      <c r="P356" s="310">
        <f t="shared" ca="1" si="163"/>
        <v>10</v>
      </c>
      <c r="Q356" s="304">
        <f t="shared" ca="1" si="164"/>
        <v>41.875000000017323</v>
      </c>
      <c r="R356" s="306">
        <f t="shared" ca="1" si="165"/>
        <v>2.1015111471707173E-2</v>
      </c>
      <c r="S356" s="307">
        <f t="shared" ca="1" si="166"/>
        <v>8.0576864936414072</v>
      </c>
      <c r="T356" s="304">
        <f t="shared" ca="1" si="146"/>
        <v>79.045904502622207</v>
      </c>
      <c r="U356" s="311">
        <f t="shared" ca="1" si="147"/>
        <v>0</v>
      </c>
      <c r="V356" s="306">
        <f t="shared" ca="1" si="148"/>
        <v>1.1778695613035626</v>
      </c>
      <c r="W356" s="304">
        <f t="shared" ca="1" si="149"/>
        <v>137.1897945435334</v>
      </c>
      <c r="Y356" s="314" t="str">
        <f t="shared" ca="1" si="167"/>
        <v/>
      </c>
      <c r="Z356" s="315" t="str">
        <f t="shared" ca="1" si="168"/>
        <v/>
      </c>
      <c r="AA356" s="316" t="str">
        <f t="shared" ca="1" si="169"/>
        <v/>
      </c>
      <c r="AC356" s="310" t="e">
        <f t="shared" ca="1" si="170"/>
        <v>#N/A</v>
      </c>
      <c r="AD356" s="323" t="e">
        <f t="shared" ca="1" si="171"/>
        <v>#N/A</v>
      </c>
      <c r="AE356" s="324">
        <f t="shared" ca="1" si="150"/>
        <v>392.28462048409244</v>
      </c>
      <c r="AG356" s="306">
        <f t="shared" ca="1" si="172"/>
        <v>-21.406721831846781</v>
      </c>
      <c r="AH356" s="304">
        <f t="shared" ca="1" si="173"/>
        <v>-11.873544884772761</v>
      </c>
    </row>
    <row r="357" spans="1:34" x14ac:dyDescent="0.2">
      <c r="A357" s="347">
        <f t="shared" ca="1" si="151"/>
        <v>0.01</v>
      </c>
      <c r="B357" s="304">
        <f t="shared" ca="1" si="152"/>
        <v>3.5299999999999687</v>
      </c>
      <c r="D357" s="306">
        <f t="shared" ca="1" si="153"/>
        <v>-2.9553882057295429</v>
      </c>
      <c r="E357" s="307">
        <f t="shared" ca="1" si="154"/>
        <v>-21.97850697406038</v>
      </c>
      <c r="F357" s="304">
        <f t="shared" ca="1" si="155"/>
        <v>22.176318185293656</v>
      </c>
      <c r="G357" s="306">
        <f t="shared" ca="1" si="156"/>
        <v>41.370382727026048</v>
      </c>
      <c r="H357" s="307">
        <f t="shared" ca="1" si="157"/>
        <v>170.24019591571195</v>
      </c>
      <c r="I357" s="304">
        <f t="shared" ca="1" si="158"/>
        <v>175.19484259646629</v>
      </c>
      <c r="J357" s="306">
        <f t="shared" ca="1" si="159"/>
        <v>88.029800386027091</v>
      </c>
      <c r="K357" s="307">
        <f t="shared" ca="1" si="160"/>
        <v>393.98812136859829</v>
      </c>
      <c r="L357" s="304">
        <f t="shared" ca="1" si="145"/>
        <v>403.70271925708045</v>
      </c>
      <c r="M357" s="306">
        <f t="shared" ca="1" si="161"/>
        <v>1.3324054953822888</v>
      </c>
      <c r="N357" s="304">
        <f t="shared" ca="1" si="162"/>
        <v>76.341211485442841</v>
      </c>
      <c r="P357" s="310">
        <f t="shared" ca="1" si="163"/>
        <v>10</v>
      </c>
      <c r="Q357" s="304">
        <f t="shared" ca="1" si="164"/>
        <v>36.291666666684094</v>
      </c>
      <c r="R357" s="306">
        <f t="shared" ca="1" si="165"/>
        <v>1.8213096608814094E-2</v>
      </c>
      <c r="S357" s="307">
        <f t="shared" ca="1" si="166"/>
        <v>8.0575043626753189</v>
      </c>
      <c r="T357" s="304">
        <f t="shared" ca="1" si="146"/>
        <v>79.044117797844876</v>
      </c>
      <c r="U357" s="311">
        <f t="shared" ca="1" si="147"/>
        <v>0</v>
      </c>
      <c r="V357" s="306">
        <f t="shared" ca="1" si="148"/>
        <v>1.1776688506628252</v>
      </c>
      <c r="W357" s="304">
        <f t="shared" ca="1" si="149"/>
        <v>136.82171541887516</v>
      </c>
      <c r="Y357" s="314" t="str">
        <f t="shared" ca="1" si="167"/>
        <v/>
      </c>
      <c r="Z357" s="315" t="str">
        <f t="shared" ca="1" si="168"/>
        <v/>
      </c>
      <c r="AA357" s="316" t="str">
        <f t="shared" ca="1" si="169"/>
        <v/>
      </c>
      <c r="AC357" s="310" t="e">
        <f t="shared" ca="1" si="170"/>
        <v>#N/A</v>
      </c>
      <c r="AD357" s="323" t="e">
        <f t="shared" ca="1" si="171"/>
        <v>#N/A</v>
      </c>
      <c r="AE357" s="324">
        <f t="shared" ca="1" si="150"/>
        <v>393.98812136859829</v>
      </c>
      <c r="AG357" s="306">
        <f t="shared" ca="1" si="172"/>
        <v>-22.0551270542067</v>
      </c>
      <c r="AH357" s="304">
        <f t="shared" ca="1" si="173"/>
        <v>-12.522255444779962</v>
      </c>
    </row>
    <row r="358" spans="1:34" x14ac:dyDescent="0.2">
      <c r="A358" s="347">
        <f t="shared" ca="1" si="151"/>
        <v>0.01</v>
      </c>
      <c r="B358" s="304">
        <f t="shared" ca="1" si="152"/>
        <v>3.5399999999999685</v>
      </c>
      <c r="D358" s="306">
        <f t="shared" ca="1" si="153"/>
        <v>-3.1098979311500883</v>
      </c>
      <c r="E358" s="307">
        <f t="shared" ca="1" si="154"/>
        <v>-22.607310495534719</v>
      </c>
      <c r="F358" s="304">
        <f t="shared" ca="1" si="155"/>
        <v>22.820209310689634</v>
      </c>
      <c r="G358" s="306">
        <f t="shared" ca="1" si="156"/>
        <v>41.339283747714546</v>
      </c>
      <c r="H358" s="307">
        <f t="shared" ca="1" si="157"/>
        <v>170.01412281075659</v>
      </c>
      <c r="I358" s="304">
        <f t="shared" ca="1" si="158"/>
        <v>174.96782085825117</v>
      </c>
      <c r="J358" s="306">
        <f t="shared" ca="1" si="159"/>
        <v>88.443348718400799</v>
      </c>
      <c r="K358" s="307">
        <f t="shared" ca="1" si="160"/>
        <v>395.68939296223061</v>
      </c>
      <c r="L358" s="304">
        <f t="shared" ca="1" si="145"/>
        <v>405.45322989876803</v>
      </c>
      <c r="M358" s="306">
        <f t="shared" ca="1" si="161"/>
        <v>1.3322730981070949</v>
      </c>
      <c r="N358" s="304">
        <f t="shared" ca="1" si="162"/>
        <v>76.333625680355212</v>
      </c>
      <c r="P358" s="310">
        <f t="shared" ca="1" si="163"/>
        <v>10</v>
      </c>
      <c r="Q358" s="304">
        <f t="shared" ca="1" si="164"/>
        <v>30.708333333350872</v>
      </c>
      <c r="R358" s="306">
        <f t="shared" ca="1" si="165"/>
        <v>1.5411081745921019E-2</v>
      </c>
      <c r="S358" s="307">
        <f t="shared" ca="1" si="166"/>
        <v>8.0573502518578604</v>
      </c>
      <c r="T358" s="304">
        <f t="shared" ca="1" si="146"/>
        <v>79.042605970725617</v>
      </c>
      <c r="U358" s="311">
        <f t="shared" ca="1" si="147"/>
        <v>0</v>
      </c>
      <c r="V358" s="306">
        <f t="shared" ca="1" si="148"/>
        <v>1.177468436144552</v>
      </c>
      <c r="W358" s="304">
        <f t="shared" ca="1" si="149"/>
        <v>136.44412747249118</v>
      </c>
      <c r="Y358" s="314" t="str">
        <f t="shared" ca="1" si="167"/>
        <v/>
      </c>
      <c r="Z358" s="315" t="str">
        <f t="shared" ca="1" si="168"/>
        <v/>
      </c>
      <c r="AA358" s="316" t="str">
        <f t="shared" ca="1" si="169"/>
        <v/>
      </c>
      <c r="AC358" s="310" t="e">
        <f t="shared" ca="1" si="170"/>
        <v>#N/A</v>
      </c>
      <c r="AD358" s="323" t="e">
        <f t="shared" ca="1" si="171"/>
        <v>#N/A</v>
      </c>
      <c r="AE358" s="324">
        <f t="shared" ca="1" si="150"/>
        <v>395.68939296223061</v>
      </c>
      <c r="AG358" s="306">
        <f t="shared" ca="1" si="172"/>
        <v>-22.702327172392746</v>
      </c>
      <c r="AH358" s="304">
        <f t="shared" ca="1" si="173"/>
        <v>-13.169761617481715</v>
      </c>
    </row>
    <row r="359" spans="1:34" x14ac:dyDescent="0.2">
      <c r="A359" s="347">
        <f t="shared" ca="1" si="151"/>
        <v>0.01</v>
      </c>
      <c r="B359" s="304">
        <f t="shared" ca="1" si="152"/>
        <v>3.5499999999999683</v>
      </c>
      <c r="D359" s="306">
        <f t="shared" ca="1" si="153"/>
        <v>-3.2642928370061144</v>
      </c>
      <c r="E359" s="307">
        <f t="shared" ca="1" si="154"/>
        <v>-23.234903214771172</v>
      </c>
      <c r="F359" s="304">
        <f t="shared" ca="1" si="155"/>
        <v>23.463084518569019</v>
      </c>
      <c r="G359" s="306">
        <f t="shared" ca="1" si="156"/>
        <v>41.306640819344487</v>
      </c>
      <c r="H359" s="307">
        <f t="shared" ca="1" si="157"/>
        <v>169.78177377860888</v>
      </c>
      <c r="I359" s="304">
        <f t="shared" ca="1" si="158"/>
        <v>174.7343391643127</v>
      </c>
      <c r="J359" s="306">
        <f t="shared" ca="1" si="159"/>
        <v>88.856578341236087</v>
      </c>
      <c r="K359" s="307">
        <f t="shared" ca="1" si="160"/>
        <v>397.38837244517742</v>
      </c>
      <c r="L359" s="304">
        <f t="shared" ca="1" si="145"/>
        <v>407.20143672283291</v>
      </c>
      <c r="M359" s="306">
        <f t="shared" ca="1" si="161"/>
        <v>1.3321404516937261</v>
      </c>
      <c r="N359" s="304">
        <f t="shared" ca="1" si="162"/>
        <v>76.326025600701627</v>
      </c>
      <c r="P359" s="310">
        <f t="shared" ca="1" si="163"/>
        <v>10</v>
      </c>
      <c r="Q359" s="304">
        <f t="shared" ca="1" si="164"/>
        <v>25.125000000017643</v>
      </c>
      <c r="R359" s="306">
        <f t="shared" ca="1" si="165"/>
        <v>1.2609066883027941E-2</v>
      </c>
      <c r="S359" s="307">
        <f t="shared" ca="1" si="166"/>
        <v>8.0572241611890298</v>
      </c>
      <c r="T359" s="304">
        <f t="shared" ca="1" si="146"/>
        <v>79.041369021264387</v>
      </c>
      <c r="U359" s="311">
        <f t="shared" ca="1" si="147"/>
        <v>0</v>
      </c>
      <c r="V359" s="306">
        <f t="shared" ca="1" si="148"/>
        <v>1.1772683250074349</v>
      </c>
      <c r="W359" s="304">
        <f t="shared" ca="1" si="149"/>
        <v>136.05709424618237</v>
      </c>
      <c r="Y359" s="314" t="str">
        <f t="shared" ca="1" si="167"/>
        <v/>
      </c>
      <c r="Z359" s="315" t="str">
        <f t="shared" ca="1" si="168"/>
        <v/>
      </c>
      <c r="AA359" s="316" t="str">
        <f t="shared" ca="1" si="169"/>
        <v/>
      </c>
      <c r="AC359" s="310" t="e">
        <f t="shared" ca="1" si="170"/>
        <v>#N/A</v>
      </c>
      <c r="AD359" s="323" t="e">
        <f t="shared" ca="1" si="171"/>
        <v>#N/A</v>
      </c>
      <c r="AE359" s="324">
        <f t="shared" ca="1" si="150"/>
        <v>397.38837244517742</v>
      </c>
      <c r="AG359" s="306">
        <f t="shared" ca="1" si="172"/>
        <v>-23.348323117005464</v>
      </c>
      <c r="AH359" s="304">
        <f t="shared" ca="1" si="173"/>
        <v>-13.816064347407433</v>
      </c>
    </row>
    <row r="360" spans="1:34" x14ac:dyDescent="0.2">
      <c r="A360" s="347">
        <f t="shared" ca="1" si="151"/>
        <v>0.01</v>
      </c>
      <c r="B360" s="304">
        <f t="shared" ca="1" si="152"/>
        <v>3.5599999999999681</v>
      </c>
      <c r="D360" s="306">
        <f t="shared" ca="1" si="153"/>
        <v>-3.4185732457597862</v>
      </c>
      <c r="E360" s="307">
        <f t="shared" ca="1" si="154"/>
        <v>-23.861286135699945</v>
      </c>
      <c r="F360" s="304">
        <f t="shared" ca="1" si="155"/>
        <v>24.104929352445133</v>
      </c>
      <c r="G360" s="306">
        <f t="shared" ca="1" si="156"/>
        <v>41.272455086886886</v>
      </c>
      <c r="H360" s="307">
        <f t="shared" ca="1" si="157"/>
        <v>169.54316091725187</v>
      </c>
      <c r="I360" s="304">
        <f t="shared" ca="1" si="158"/>
        <v>174.49440954572802</v>
      </c>
      <c r="J360" s="306">
        <f t="shared" ca="1" si="159"/>
        <v>89.269473820767246</v>
      </c>
      <c r="K360" s="307">
        <f t="shared" ca="1" si="160"/>
        <v>399.0849971186567</v>
      </c>
      <c r="L360" s="304">
        <f t="shared" ca="1" si="145"/>
        <v>408.94727518524303</v>
      </c>
      <c r="M360" s="306">
        <f t="shared" ca="1" si="161"/>
        <v>1.3320075504309372</v>
      </c>
      <c r="N360" s="304">
        <f t="shared" ca="1" si="162"/>
        <v>76.31841091925186</v>
      </c>
      <c r="P360" s="310">
        <f t="shared" ca="1" si="163"/>
        <v>10</v>
      </c>
      <c r="Q360" s="304">
        <f t="shared" ca="1" si="164"/>
        <v>19.541666666684407</v>
      </c>
      <c r="R360" s="306">
        <f t="shared" ca="1" si="165"/>
        <v>9.8070520201348592E-3</v>
      </c>
      <c r="S360" s="307">
        <f t="shared" ca="1" si="166"/>
        <v>8.0571260906688291</v>
      </c>
      <c r="T360" s="304">
        <f t="shared" ca="1" si="146"/>
        <v>79.040406949461214</v>
      </c>
      <c r="U360" s="311">
        <f t="shared" ca="1" si="147"/>
        <v>0</v>
      </c>
      <c r="V360" s="306">
        <f t="shared" ca="1" si="148"/>
        <v>1.17706852449123</v>
      </c>
      <c r="W360" s="304">
        <f t="shared" ca="1" si="149"/>
        <v>135.66068021645097</v>
      </c>
      <c r="Y360" s="314" t="str">
        <f t="shared" ca="1" si="167"/>
        <v/>
      </c>
      <c r="Z360" s="315" t="str">
        <f t="shared" ca="1" si="168"/>
        <v/>
      </c>
      <c r="AA360" s="316" t="str">
        <f t="shared" ca="1" si="169"/>
        <v/>
      </c>
      <c r="AC360" s="310" t="e">
        <f t="shared" ca="1" si="170"/>
        <v>#N/A</v>
      </c>
      <c r="AD360" s="323" t="e">
        <f t="shared" ca="1" si="171"/>
        <v>#N/A</v>
      </c>
      <c r="AE360" s="324">
        <f t="shared" ca="1" si="150"/>
        <v>399.0849971186567</v>
      </c>
      <c r="AG360" s="306">
        <f t="shared" ca="1" si="172"/>
        <v>-23.993115960984127</v>
      </c>
      <c r="AH360" s="304">
        <f t="shared" ca="1" si="173"/>
        <v>-14.461164721554695</v>
      </c>
    </row>
    <row r="361" spans="1:34" x14ac:dyDescent="0.2">
      <c r="A361" s="347">
        <f t="shared" ca="1" si="151"/>
        <v>0.01</v>
      </c>
      <c r="B361" s="304">
        <f t="shared" ca="1" si="152"/>
        <v>3.5699999999999679</v>
      </c>
      <c r="D361" s="306">
        <f t="shared" ca="1" si="153"/>
        <v>-3.5727395269003357</v>
      </c>
      <c r="E361" s="307">
        <f t="shared" ca="1" si="154"/>
        <v>-24.486460395910491</v>
      </c>
      <c r="F361" s="304">
        <f t="shared" ca="1" si="155"/>
        <v>24.74573115605132</v>
      </c>
      <c r="G361" s="306">
        <f t="shared" ca="1" si="156"/>
        <v>41.23672769161788</v>
      </c>
      <c r="H361" s="307">
        <f t="shared" ca="1" si="157"/>
        <v>169.29829631329275</v>
      </c>
      <c r="I361" s="304">
        <f t="shared" ca="1" si="158"/>
        <v>174.24804402143548</v>
      </c>
      <c r="J361" s="306">
        <f t="shared" ca="1" si="159"/>
        <v>89.682019734659775</v>
      </c>
      <c r="K361" s="307">
        <f t="shared" ca="1" si="160"/>
        <v>400.77920440480943</v>
      </c>
      <c r="L361" s="304">
        <f t="shared" ca="1" si="145"/>
        <v>410.69068086217874</v>
      </c>
      <c r="M361" s="306">
        <f t="shared" ca="1" si="161"/>
        <v>1.3318743885616746</v>
      </c>
      <c r="N361" s="304">
        <f t="shared" ca="1" si="162"/>
        <v>76.310781306151043</v>
      </c>
      <c r="P361" s="310">
        <f t="shared" ca="1" si="163"/>
        <v>10</v>
      </c>
      <c r="Q361" s="304">
        <f t="shared" ca="1" si="164"/>
        <v>13.958333333351177</v>
      </c>
      <c r="R361" s="306">
        <f t="shared" ca="1" si="165"/>
        <v>7.0050371572417808E-3</v>
      </c>
      <c r="S361" s="307">
        <f t="shared" ca="1" si="166"/>
        <v>8.0570560402972564</v>
      </c>
      <c r="T361" s="304">
        <f t="shared" ca="1" si="146"/>
        <v>79.039719755316085</v>
      </c>
      <c r="U361" s="311">
        <f t="shared" ca="1" si="147"/>
        <v>0</v>
      </c>
      <c r="V361" s="306">
        <f t="shared" ca="1" si="148"/>
        <v>1.1768690418168057</v>
      </c>
      <c r="W361" s="304">
        <f t="shared" ca="1" si="149"/>
        <v>135.25495078425553</v>
      </c>
      <c r="Y361" s="314" t="str">
        <f t="shared" ca="1" si="167"/>
        <v/>
      </c>
      <c r="Z361" s="315" t="str">
        <f t="shared" ca="1" si="168"/>
        <v/>
      </c>
      <c r="AA361" s="316" t="str">
        <f t="shared" ca="1" si="169"/>
        <v/>
      </c>
      <c r="AC361" s="310" t="e">
        <f t="shared" ca="1" si="170"/>
        <v>#N/A</v>
      </c>
      <c r="AD361" s="323" t="e">
        <f t="shared" ca="1" si="171"/>
        <v>#N/A</v>
      </c>
      <c r="AE361" s="324">
        <f t="shared" ca="1" si="150"/>
        <v>400.77920440480943</v>
      </c>
      <c r="AG361" s="306">
        <f t="shared" ca="1" si="172"/>
        <v>-24.636706918294244</v>
      </c>
      <c r="AH361" s="304">
        <f t="shared" ca="1" si="173"/>
        <v>-15.105063968080545</v>
      </c>
    </row>
    <row r="362" spans="1:34" x14ac:dyDescent="0.2">
      <c r="A362" s="347">
        <f t="shared" ca="1" si="151"/>
        <v>0.01</v>
      </c>
      <c r="B362" s="304">
        <f t="shared" ca="1" si="152"/>
        <v>3.5799999999999677</v>
      </c>
      <c r="D362" s="306">
        <f t="shared" ca="1" si="153"/>
        <v>-3.7267920968214048</v>
      </c>
      <c r="E362" s="307">
        <f t="shared" ca="1" si="154"/>
        <v>-25.11042726532731</v>
      </c>
      <c r="F362" s="304">
        <f t="shared" ca="1" si="155"/>
        <v>25.385478856626357</v>
      </c>
      <c r="G362" s="306">
        <f t="shared" ca="1" si="156"/>
        <v>41.199459770649668</v>
      </c>
      <c r="H362" s="307">
        <f t="shared" ca="1" si="157"/>
        <v>169.04719204063949</v>
      </c>
      <c r="I362" s="304">
        <f t="shared" ca="1" si="158"/>
        <v>173.99525459683727</v>
      </c>
      <c r="J362" s="306">
        <f t="shared" ca="1" si="159"/>
        <v>90.094200671971109</v>
      </c>
      <c r="K362" s="307">
        <f t="shared" ca="1" si="160"/>
        <v>402.47093184657911</v>
      </c>
      <c r="L362" s="304">
        <f t="shared" ca="1" si="145"/>
        <v>412.43158944990518</v>
      </c>
      <c r="M362" s="306">
        <f t="shared" ca="1" si="161"/>
        <v>1.3317409602815784</v>
      </c>
      <c r="N362" s="304">
        <f t="shared" ca="1" si="162"/>
        <v>76.303136428833838</v>
      </c>
      <c r="P362" s="310">
        <f t="shared" ca="1" si="163"/>
        <v>10</v>
      </c>
      <c r="Q362" s="304">
        <f t="shared" ca="1" si="164"/>
        <v>8.3750000000179483</v>
      </c>
      <c r="R362" s="306">
        <f t="shared" ca="1" si="165"/>
        <v>4.2030222943487032E-3</v>
      </c>
      <c r="S362" s="307">
        <f t="shared" ca="1" si="166"/>
        <v>8.0570140100743135</v>
      </c>
      <c r="T362" s="304">
        <f t="shared" ca="1" si="146"/>
        <v>79.039307438829013</v>
      </c>
      <c r="U362" s="311">
        <f t="shared" ca="1" si="147"/>
        <v>0</v>
      </c>
      <c r="V362" s="306">
        <f t="shared" ca="1" si="148"/>
        <v>1.176669884186186</v>
      </c>
      <c r="W362" s="304">
        <f t="shared" ca="1" si="149"/>
        <v>134.83997226484826</v>
      </c>
      <c r="Y362" s="314" t="str">
        <f t="shared" ca="1" si="167"/>
        <v/>
      </c>
      <c r="Z362" s="315" t="str">
        <f t="shared" ca="1" si="168"/>
        <v/>
      </c>
      <c r="AA362" s="316" t="str">
        <f t="shared" ca="1" si="169"/>
        <v/>
      </c>
      <c r="AC362" s="310" t="e">
        <f t="shared" ca="1" si="170"/>
        <v>#N/A</v>
      </c>
      <c r="AD362" s="323" t="e">
        <f t="shared" ca="1" si="171"/>
        <v>#N/A</v>
      </c>
      <c r="AE362" s="324">
        <f t="shared" ca="1" si="150"/>
        <v>402.47093184657911</v>
      </c>
      <c r="AG362" s="306">
        <f t="shared" ca="1" si="172"/>
        <v>-25.279097342618069</v>
      </c>
      <c r="AH362" s="304">
        <f t="shared" ca="1" si="173"/>
        <v>-15.747763454995818</v>
      </c>
    </row>
    <row r="363" spans="1:34" x14ac:dyDescent="0.2">
      <c r="A363" s="347">
        <f t="shared" ca="1" si="151"/>
        <v>0.01</v>
      </c>
      <c r="B363" s="304">
        <f t="shared" ca="1" si="152"/>
        <v>3.5899999999999674</v>
      </c>
      <c r="D363" s="306">
        <f t="shared" ca="1" si="153"/>
        <v>-3.8807314187037916</v>
      </c>
      <c r="E363" s="307">
        <f t="shared" ca="1" si="154"/>
        <v>-25.73318814488713</v>
      </c>
      <c r="F363" s="304">
        <f t="shared" ca="1" si="155"/>
        <v>26.024162780851842</v>
      </c>
      <c r="G363" s="306">
        <f t="shared" ca="1" si="156"/>
        <v>41.160652456462628</v>
      </c>
      <c r="H363" s="307">
        <f t="shared" ca="1" si="157"/>
        <v>168.78986015919062</v>
      </c>
      <c r="I363" s="304">
        <f t="shared" ca="1" si="158"/>
        <v>173.73605326241537</v>
      </c>
      <c r="J363" s="306">
        <f t="shared" ca="1" si="159"/>
        <v>90.506001233106673</v>
      </c>
      <c r="K363" s="307">
        <f t="shared" ca="1" si="160"/>
        <v>404.16011710757823</v>
      </c>
      <c r="L363" s="304">
        <f t="shared" ca="1" si="145"/>
        <v>414.16993676463102</v>
      </c>
      <c r="M363" s="306">
        <f t="shared" ca="1" si="161"/>
        <v>1.3316072597374597</v>
      </c>
      <c r="N363" s="304">
        <f t="shared" ca="1" si="162"/>
        <v>76.295475951937235</v>
      </c>
      <c r="P363" s="310">
        <f t="shared" ca="1" si="163"/>
        <v>10</v>
      </c>
      <c r="Q363" s="304">
        <f t="shared" ca="1" si="164"/>
        <v>2.7916666666847192</v>
      </c>
      <c r="R363" s="306">
        <f t="shared" ca="1" si="165"/>
        <v>1.4010074314556248E-3</v>
      </c>
      <c r="S363" s="307">
        <f t="shared" ca="1" si="166"/>
        <v>8.0569999999999986</v>
      </c>
      <c r="T363" s="304">
        <f t="shared" ca="1" si="146"/>
        <v>79.039169999999984</v>
      </c>
      <c r="U363" s="311">
        <f t="shared" ca="1" si="147"/>
        <v>0</v>
      </c>
      <c r="V363" s="306">
        <f t="shared" ca="1" si="148"/>
        <v>1.1764710587825984</v>
      </c>
      <c r="W363" s="304">
        <f t="shared" ca="1" si="149"/>
        <v>134.41581187769933</v>
      </c>
      <c r="Y363" s="314" t="str">
        <f t="shared" ca="1" si="167"/>
        <v/>
      </c>
      <c r="Z363" s="315" t="str">
        <f t="shared" ca="1" si="168"/>
        <v/>
      </c>
      <c r="AA363" s="316" t="str">
        <f t="shared" ca="1" si="169"/>
        <v/>
      </c>
      <c r="AC363" s="310" t="e">
        <f t="shared" ca="1" si="170"/>
        <v>#N/A</v>
      </c>
      <c r="AD363" s="323" t="e">
        <f t="shared" ca="1" si="171"/>
        <v>#N/A</v>
      </c>
      <c r="AE363" s="324">
        <f t="shared" ca="1" si="150"/>
        <v>404.16011710757823</v>
      </c>
      <c r="AG363" s="306">
        <f t="shared" ca="1" si="172"/>
        <v>-25.920288726047836</v>
      </c>
      <c r="AH363" s="304">
        <f t="shared" ca="1" si="173"/>
        <v>-16.389264688862301</v>
      </c>
    </row>
    <row r="364" spans="1:34" x14ac:dyDescent="0.2">
      <c r="A364" s="347">
        <f t="shared" ca="1" si="151"/>
        <v>0.01</v>
      </c>
      <c r="B364" s="304">
        <f t="shared" ca="1" si="152"/>
        <v>3.5999999999999672</v>
      </c>
      <c r="D364" s="306">
        <f t="shared" ca="1" si="153"/>
        <v>-3.9524764846487868</v>
      </c>
      <c r="E364" s="307">
        <f t="shared" ca="1" si="154"/>
        <v>-26.018148153920016</v>
      </c>
      <c r="F364" s="304">
        <f t="shared" ca="1" si="155"/>
        <v>26.316650693449446</v>
      </c>
      <c r="G364" s="306">
        <f t="shared" ca="1" si="156"/>
        <v>41.121127691616138</v>
      </c>
      <c r="H364" s="307">
        <f t="shared" ca="1" si="157"/>
        <v>168.52967867765142</v>
      </c>
      <c r="I364" s="304">
        <f t="shared" ca="1" si="158"/>
        <v>173.47391659215697</v>
      </c>
      <c r="J364" s="306">
        <f t="shared" ca="1" si="159"/>
        <v>90.917410133847071</v>
      </c>
      <c r="K364" s="307">
        <f t="shared" ca="1" si="160"/>
        <v>405.84671480176246</v>
      </c>
      <c r="L364" s="304">
        <f t="shared" ca="1" si="145"/>
        <v>415.90567606228853</v>
      </c>
      <c r="M364" s="306">
        <f t="shared" ca="1" si="161"/>
        <v>1.3314732837015548</v>
      </c>
      <c r="N364" s="304">
        <f t="shared" ca="1" si="162"/>
        <v>76.287799690523997</v>
      </c>
      <c r="P364" s="310">
        <f t="shared" ca="1" si="163"/>
        <v>23</v>
      </c>
      <c r="Q364" s="304">
        <f t="shared" ca="1" si="164"/>
        <v>0</v>
      </c>
      <c r="R364" s="306">
        <f t="shared" ca="1" si="165"/>
        <v>0</v>
      </c>
      <c r="S364" s="307">
        <f t="shared" ca="1" si="166"/>
        <v>8.0569999999999986</v>
      </c>
      <c r="T364" s="304">
        <f t="shared" ca="1" si="146"/>
        <v>79.039169999999984</v>
      </c>
      <c r="U364" s="311">
        <f t="shared" ca="1" si="147"/>
        <v>0</v>
      </c>
      <c r="V364" s="306">
        <f t="shared" ca="1" si="148"/>
        <v>1.1762725707900636</v>
      </c>
      <c r="W364" s="304">
        <f t="shared" ca="1" si="149"/>
        <v>133.98788943688552</v>
      </c>
      <c r="Y364" s="314" t="str">
        <f t="shared" ca="1" si="167"/>
        <v>Fin de propulsion</v>
      </c>
      <c r="Z364" s="315" t="str">
        <f t="shared" ca="1" si="168"/>
        <v/>
      </c>
      <c r="AA364" s="316" t="str">
        <f t="shared" ca="1" si="169"/>
        <v/>
      </c>
      <c r="AC364" s="310" t="e">
        <f t="shared" ca="1" si="170"/>
        <v>#N/A</v>
      </c>
      <c r="AD364" s="323" t="e">
        <f t="shared" ca="1" si="171"/>
        <v>#N/A</v>
      </c>
      <c r="AE364" s="324">
        <f t="shared" ca="1" si="150"/>
        <v>405.84671480176246</v>
      </c>
      <c r="AG364" s="306">
        <f t="shared" ca="1" si="172"/>
        <v>-26.213822715020022</v>
      </c>
      <c r="AH364" s="304">
        <f t="shared" ca="1" si="173"/>
        <v>-16.683109330730961</v>
      </c>
    </row>
    <row r="365" spans="1:34" x14ac:dyDescent="0.2">
      <c r="A365" s="347">
        <f t="shared" ca="1" si="151"/>
        <v>0.01</v>
      </c>
      <c r="B365" s="304">
        <f t="shared" ca="1" si="152"/>
        <v>3.609999999999967</v>
      </c>
      <c r="D365" s="306">
        <f t="shared" ca="1" si="153"/>
        <v>-3.9420580453589231</v>
      </c>
      <c r="E365" s="307">
        <f t="shared" ca="1" si="154"/>
        <v>-25.966020347867051</v>
      </c>
      <c r="F365" s="304">
        <f t="shared" ca="1" si="155"/>
        <v>26.263549538073196</v>
      </c>
      <c r="G365" s="306">
        <f t="shared" ca="1" si="156"/>
        <v>41.081707111162551</v>
      </c>
      <c r="H365" s="307">
        <f t="shared" ca="1" si="157"/>
        <v>168.27001847417276</v>
      </c>
      <c r="I365" s="304">
        <f t="shared" ca="1" si="158"/>
        <v>173.21231415943205</v>
      </c>
      <c r="J365" s="306">
        <f t="shared" ca="1" si="159"/>
        <v>91.328424307860971</v>
      </c>
      <c r="K365" s="307">
        <f t="shared" ca="1" si="160"/>
        <v>407.53071328752156</v>
      </c>
      <c r="L365" s="304">
        <f t="shared" ca="1" si="145"/>
        <v>417.63879532341434</v>
      </c>
      <c r="M365" s="306">
        <f t="shared" ca="1" si="161"/>
        <v>1.3313390316049043</v>
      </c>
      <c r="N365" s="304">
        <f t="shared" ca="1" si="162"/>
        <v>76.280107611995135</v>
      </c>
      <c r="P365" s="310">
        <f t="shared" ca="1" si="163"/>
        <v>23</v>
      </c>
      <c r="Q365" s="304">
        <f t="shared" ca="1" si="164"/>
        <v>0</v>
      </c>
      <c r="R365" s="306">
        <f t="shared" ca="1" si="165"/>
        <v>0</v>
      </c>
      <c r="S365" s="307">
        <f t="shared" ca="1" si="166"/>
        <v>8.0569999999999986</v>
      </c>
      <c r="T365" s="304">
        <f t="shared" ca="1" si="146"/>
        <v>79.039169999999984</v>
      </c>
      <c r="U365" s="311">
        <f t="shared" ca="1" si="147"/>
        <v>0</v>
      </c>
      <c r="V365" s="306">
        <f t="shared" ca="1" si="148"/>
        <v>1.1760744214191321</v>
      </c>
      <c r="W365" s="304">
        <f t="shared" ca="1" si="149"/>
        <v>133.56157790087579</v>
      </c>
      <c r="Y365" s="314" t="str">
        <f t="shared" ca="1" si="167"/>
        <v/>
      </c>
      <c r="Z365" s="315" t="str">
        <f t="shared" ca="1" si="168"/>
        <v/>
      </c>
      <c r="AA365" s="316" t="str">
        <f t="shared" ca="1" si="169"/>
        <v/>
      </c>
      <c r="AC365" s="310" t="e">
        <f t="shared" ca="1" si="170"/>
        <v>#N/A</v>
      </c>
      <c r="AD365" s="323" t="e">
        <f t="shared" ca="1" si="171"/>
        <v>#N/A</v>
      </c>
      <c r="AE365" s="324">
        <f t="shared" ca="1" si="150"/>
        <v>407.53071328752156</v>
      </c>
      <c r="AG365" s="306">
        <f t="shared" ca="1" si="172"/>
        <v>-26.160399368186837</v>
      </c>
      <c r="AH365" s="304">
        <f t="shared" ca="1" si="173"/>
        <v>-16.629997447795152</v>
      </c>
    </row>
    <row r="366" spans="1:34" x14ac:dyDescent="0.2">
      <c r="A366" s="347">
        <f t="shared" ca="1" si="151"/>
        <v>0.01</v>
      </c>
      <c r="B366" s="304">
        <f t="shared" ca="1" si="152"/>
        <v>3.6199999999999668</v>
      </c>
      <c r="D366" s="306">
        <f t="shared" ca="1" si="153"/>
        <v>-3.9316775756511779</v>
      </c>
      <c r="E366" s="307">
        <f t="shared" ca="1" si="154"/>
        <v>-25.914088773602877</v>
      </c>
      <c r="F366" s="304">
        <f t="shared" ca="1" si="155"/>
        <v>26.210648323249256</v>
      </c>
      <c r="G366" s="306">
        <f t="shared" ca="1" si="156"/>
        <v>41.04239033540604</v>
      </c>
      <c r="H366" s="307">
        <f t="shared" ca="1" si="157"/>
        <v>168.01087758643672</v>
      </c>
      <c r="I366" s="304">
        <f t="shared" ca="1" si="158"/>
        <v>172.95124397300083</v>
      </c>
      <c r="J366" s="306">
        <f t="shared" ca="1" si="159"/>
        <v>91.739044795093818</v>
      </c>
      <c r="K366" s="307">
        <f t="shared" ca="1" si="160"/>
        <v>409.21211776782462</v>
      </c>
      <c r="L366" s="304">
        <f t="shared" ca="1" si="145"/>
        <v>419.36929986343085</v>
      </c>
      <c r="M366" s="306">
        <f t="shared" ca="1" si="161"/>
        <v>1.3312045028766788</v>
      </c>
      <c r="N366" s="304">
        <f t="shared" ca="1" si="162"/>
        <v>76.272399683644551</v>
      </c>
      <c r="P366" s="310">
        <f t="shared" ca="1" si="163"/>
        <v>23</v>
      </c>
      <c r="Q366" s="304">
        <f t="shared" ca="1" si="164"/>
        <v>0</v>
      </c>
      <c r="R366" s="306">
        <f t="shared" ca="1" si="165"/>
        <v>0</v>
      </c>
      <c r="S366" s="307">
        <f t="shared" ca="1" si="166"/>
        <v>8.0569999999999986</v>
      </c>
      <c r="T366" s="304">
        <f t="shared" ca="1" si="146"/>
        <v>79.039169999999984</v>
      </c>
      <c r="U366" s="311">
        <f t="shared" ca="1" si="147"/>
        <v>0</v>
      </c>
      <c r="V366" s="306">
        <f t="shared" ca="1" si="148"/>
        <v>1.1758766098982161</v>
      </c>
      <c r="W366" s="304">
        <f t="shared" ca="1" si="149"/>
        <v>133.13686930989263</v>
      </c>
      <c r="Y366" s="314" t="str">
        <f t="shared" ca="1" si="167"/>
        <v/>
      </c>
      <c r="Z366" s="315" t="str">
        <f t="shared" ca="1" si="168"/>
        <v/>
      </c>
      <c r="AA366" s="316" t="str">
        <f t="shared" ca="1" si="169"/>
        <v/>
      </c>
      <c r="AC366" s="310" t="e">
        <f t="shared" ca="1" si="170"/>
        <v>#N/A</v>
      </c>
      <c r="AD366" s="323" t="e">
        <f t="shared" ca="1" si="171"/>
        <v>#N/A</v>
      </c>
      <c r="AE366" s="324">
        <f t="shared" ca="1" si="150"/>
        <v>409.21211776782462</v>
      </c>
      <c r="AG366" s="306">
        <f t="shared" ca="1" si="172"/>
        <v>-26.107175146517672</v>
      </c>
      <c r="AH366" s="304">
        <f t="shared" ca="1" si="173"/>
        <v>-16.577085503397768</v>
      </c>
    </row>
    <row r="367" spans="1:34" x14ac:dyDescent="0.2">
      <c r="A367" s="347">
        <f t="shared" ca="1" si="151"/>
        <v>0.01</v>
      </c>
      <c r="B367" s="304">
        <f t="shared" ca="1" si="152"/>
        <v>3.6299999999999666</v>
      </c>
      <c r="D367" s="306">
        <f t="shared" ca="1" si="153"/>
        <v>-3.9213348861067496</v>
      </c>
      <c r="E367" s="307">
        <f t="shared" ca="1" si="154"/>
        <v>-25.862352461468468</v>
      </c>
      <c r="F367" s="304">
        <f t="shared" ca="1" si="155"/>
        <v>26.157946061000697</v>
      </c>
      <c r="G367" s="306">
        <f t="shared" ca="1" si="156"/>
        <v>41.003176986544972</v>
      </c>
      <c r="H367" s="307">
        <f t="shared" ca="1" si="157"/>
        <v>167.75225406182204</v>
      </c>
      <c r="I367" s="304">
        <f t="shared" ca="1" si="158"/>
        <v>172.69070405152684</v>
      </c>
      <c r="J367" s="306">
        <f t="shared" ca="1" si="159"/>
        <v>92.149272631703568</v>
      </c>
      <c r="K367" s="307">
        <f t="shared" ca="1" si="160"/>
        <v>410.89093342606594</v>
      </c>
      <c r="L367" s="304">
        <f t="shared" ca="1" si="145"/>
        <v>421.09719497794782</v>
      </c>
      <c r="M367" s="306">
        <f t="shared" ca="1" si="161"/>
        <v>1.3310696969441724</v>
      </c>
      <c r="N367" s="304">
        <f t="shared" ca="1" si="162"/>
        <v>76.264675872658614</v>
      </c>
      <c r="P367" s="310">
        <f t="shared" ca="1" si="163"/>
        <v>23</v>
      </c>
      <c r="Q367" s="304">
        <f t="shared" ca="1" si="164"/>
        <v>0</v>
      </c>
      <c r="R367" s="306">
        <f t="shared" ca="1" si="165"/>
        <v>0</v>
      </c>
      <c r="S367" s="307">
        <f t="shared" ca="1" si="166"/>
        <v>8.0569999999999986</v>
      </c>
      <c r="T367" s="304">
        <f t="shared" ca="1" si="146"/>
        <v>79.039169999999984</v>
      </c>
      <c r="U367" s="311">
        <f t="shared" ca="1" si="147"/>
        <v>0</v>
      </c>
      <c r="V367" s="306">
        <f t="shared" ca="1" si="148"/>
        <v>1.1756791354587439</v>
      </c>
      <c r="W367" s="304">
        <f t="shared" ca="1" si="149"/>
        <v>132.71375575390991</v>
      </c>
      <c r="Y367" s="314" t="str">
        <f t="shared" ca="1" si="167"/>
        <v/>
      </c>
      <c r="Z367" s="315" t="str">
        <f t="shared" ca="1" si="168"/>
        <v/>
      </c>
      <c r="AA367" s="316" t="str">
        <f t="shared" ca="1" si="169"/>
        <v/>
      </c>
      <c r="AC367" s="310" t="e">
        <f t="shared" ca="1" si="170"/>
        <v>#N/A</v>
      </c>
      <c r="AD367" s="323" t="e">
        <f t="shared" ca="1" si="171"/>
        <v>#N/A</v>
      </c>
      <c r="AE367" s="324">
        <f t="shared" ca="1" si="150"/>
        <v>410.89093342606594</v>
      </c>
      <c r="AG367" s="306">
        <f t="shared" ca="1" si="172"/>
        <v>-26.054149059696485</v>
      </c>
      <c r="AH367" s="304">
        <f t="shared" ca="1" si="173"/>
        <v>-16.524372509605641</v>
      </c>
    </row>
    <row r="368" spans="1:34" x14ac:dyDescent="0.2">
      <c r="A368" s="347">
        <f t="shared" ca="1" si="151"/>
        <v>0.01</v>
      </c>
      <c r="B368" s="304">
        <f t="shared" ca="1" si="152"/>
        <v>3.6399999999999664</v>
      </c>
      <c r="D368" s="306">
        <f t="shared" ca="1" si="153"/>
        <v>-3.911029788489127</v>
      </c>
      <c r="E368" s="307">
        <f t="shared" ca="1" si="154"/>
        <v>-25.810810447865386</v>
      </c>
      <c r="F368" s="304">
        <f t="shared" ca="1" si="155"/>
        <v>26.105441769525491</v>
      </c>
      <c r="G368" s="306">
        <f t="shared" ca="1" si="156"/>
        <v>40.964066688660083</v>
      </c>
      <c r="H368" s="307">
        <f t="shared" ca="1" si="157"/>
        <v>167.49414595734339</v>
      </c>
      <c r="I368" s="304">
        <f t="shared" ca="1" si="158"/>
        <v>172.43069242351504</v>
      </c>
      <c r="J368" s="306">
        <f t="shared" ca="1" si="159"/>
        <v>92.559108850079596</v>
      </c>
      <c r="K368" s="307">
        <f t="shared" ca="1" si="160"/>
        <v>412.56716542616175</v>
      </c>
      <c r="L368" s="304">
        <f t="shared" ca="1" si="145"/>
        <v>422.82248594285852</v>
      </c>
      <c r="M368" s="306">
        <f t="shared" ca="1" si="161"/>
        <v>1.3309346132327959</v>
      </c>
      <c r="N368" s="304">
        <f t="shared" ca="1" si="162"/>
        <v>76.256936146115777</v>
      </c>
      <c r="P368" s="310">
        <f t="shared" ca="1" si="163"/>
        <v>23</v>
      </c>
      <c r="Q368" s="304">
        <f t="shared" ca="1" si="164"/>
        <v>0</v>
      </c>
      <c r="R368" s="306">
        <f t="shared" ca="1" si="165"/>
        <v>0</v>
      </c>
      <c r="S368" s="307">
        <f t="shared" ca="1" si="166"/>
        <v>8.0569999999999986</v>
      </c>
      <c r="T368" s="304">
        <f t="shared" ca="1" si="146"/>
        <v>79.039169999999984</v>
      </c>
      <c r="U368" s="311">
        <f t="shared" ca="1" si="147"/>
        <v>0</v>
      </c>
      <c r="V368" s="306">
        <f t="shared" ca="1" si="148"/>
        <v>1.1754819973351456</v>
      </c>
      <c r="W368" s="304">
        <f t="shared" ca="1" si="149"/>
        <v>132.29222937227877</v>
      </c>
      <c r="Y368" s="314" t="str">
        <f t="shared" ca="1" si="167"/>
        <v/>
      </c>
      <c r="Z368" s="315" t="str">
        <f t="shared" ca="1" si="168"/>
        <v/>
      </c>
      <c r="AA368" s="316" t="str">
        <f t="shared" ca="1" si="169"/>
        <v/>
      </c>
      <c r="AC368" s="310" t="e">
        <f t="shared" ca="1" si="170"/>
        <v>#N/A</v>
      </c>
      <c r="AD368" s="323" t="e">
        <f t="shared" ca="1" si="171"/>
        <v>#N/A</v>
      </c>
      <c r="AE368" s="324">
        <f t="shared" ca="1" si="150"/>
        <v>412.56716542616175</v>
      </c>
      <c r="AG368" s="306">
        <f t="shared" ca="1" si="172"/>
        <v>-26.001320123572768</v>
      </c>
      <c r="AH368" s="304">
        <f t="shared" ca="1" si="173"/>
        <v>-16.471857484660536</v>
      </c>
    </row>
    <row r="369" spans="1:34" x14ac:dyDescent="0.2">
      <c r="A369" s="347">
        <f t="shared" ca="1" si="151"/>
        <v>0.01</v>
      </c>
      <c r="B369" s="304">
        <f t="shared" ca="1" si="152"/>
        <v>3.6499999999999662</v>
      </c>
      <c r="D369" s="306">
        <f t="shared" ca="1" si="153"/>
        <v>-3.9007620957351921</v>
      </c>
      <c r="E369" s="307">
        <f t="shared" ca="1" si="154"/>
        <v>-25.759461775210134</v>
      </c>
      <c r="F369" s="304">
        <f t="shared" ca="1" si="155"/>
        <v>26.053134473149992</v>
      </c>
      <c r="G369" s="306">
        <f t="shared" ca="1" si="156"/>
        <v>40.925059067702733</v>
      </c>
      <c r="H369" s="307">
        <f t="shared" ca="1" si="157"/>
        <v>167.2365513395913</v>
      </c>
      <c r="I369" s="304">
        <f t="shared" ca="1" si="158"/>
        <v>172.17120712725085</v>
      </c>
      <c r="J369" s="306">
        <f t="shared" ca="1" si="159"/>
        <v>92.968554478861407</v>
      </c>
      <c r="K369" s="307">
        <f t="shared" ca="1" si="160"/>
        <v>414.24081891264643</v>
      </c>
      <c r="L369" s="304">
        <f t="shared" ca="1" si="145"/>
        <v>424.54517801443581</v>
      </c>
      <c r="M369" s="306">
        <f t="shared" ca="1" si="161"/>
        <v>1.3307992511660707</v>
      </c>
      <c r="N369" s="304">
        <f t="shared" ca="1" si="162"/>
        <v>76.249180470986246</v>
      </c>
      <c r="P369" s="310">
        <f t="shared" ca="1" si="163"/>
        <v>23</v>
      </c>
      <c r="Q369" s="304">
        <f t="shared" ca="1" si="164"/>
        <v>0</v>
      </c>
      <c r="R369" s="306">
        <f t="shared" ca="1" si="165"/>
        <v>0</v>
      </c>
      <c r="S369" s="307">
        <f t="shared" ca="1" si="166"/>
        <v>8.0569999999999986</v>
      </c>
      <c r="T369" s="304">
        <f t="shared" ca="1" si="146"/>
        <v>79.039169999999984</v>
      </c>
      <c r="U369" s="311">
        <f t="shared" ca="1" si="147"/>
        <v>0</v>
      </c>
      <c r="V369" s="306">
        <f t="shared" ca="1" si="148"/>
        <v>1.1752851947648357</v>
      </c>
      <c r="W369" s="304">
        <f t="shared" ca="1" si="149"/>
        <v>131.87228235335752</v>
      </c>
      <c r="Y369" s="314" t="str">
        <f t="shared" ca="1" si="167"/>
        <v/>
      </c>
      <c r="Z369" s="315" t="str">
        <f t="shared" ca="1" si="168"/>
        <v/>
      </c>
      <c r="AA369" s="316" t="str">
        <f t="shared" ca="1" si="169"/>
        <v/>
      </c>
      <c r="AC369" s="310" t="e">
        <f t="shared" ca="1" si="170"/>
        <v>#N/A</v>
      </c>
      <c r="AD369" s="323" t="e">
        <f t="shared" ca="1" si="171"/>
        <v>#N/A</v>
      </c>
      <c r="AE369" s="324">
        <f t="shared" ca="1" si="150"/>
        <v>414.24081891264643</v>
      </c>
      <c r="AG369" s="306">
        <f t="shared" ca="1" si="172"/>
        <v>-25.948687360115038</v>
      </c>
      <c r="AH369" s="304">
        <f t="shared" ca="1" si="173"/>
        <v>-16.419539452932703</v>
      </c>
    </row>
    <row r="370" spans="1:34" x14ac:dyDescent="0.2">
      <c r="A370" s="347">
        <f t="shared" ca="1" si="151"/>
        <v>0.01</v>
      </c>
      <c r="B370" s="304">
        <f t="shared" ca="1" si="152"/>
        <v>3.6599999999999659</v>
      </c>
      <c r="D370" s="306">
        <f t="shared" ca="1" si="153"/>
        <v>-3.8905316219464172</v>
      </c>
      <c r="E370" s="307">
        <f t="shared" ca="1" si="154"/>
        <v>-25.708305491889131</v>
      </c>
      <c r="F370" s="304">
        <f t="shared" ca="1" si="155"/>
        <v>26.001023202283058</v>
      </c>
      <c r="G370" s="306">
        <f t="shared" ca="1" si="156"/>
        <v>40.88615375148327</v>
      </c>
      <c r="H370" s="307">
        <f t="shared" ca="1" si="157"/>
        <v>166.97946828467241</v>
      </c>
      <c r="I370" s="304">
        <f t="shared" ca="1" si="158"/>
        <v>171.91224621073928</v>
      </c>
      <c r="J370" s="306">
        <f t="shared" ca="1" si="159"/>
        <v>93.377610542957342</v>
      </c>
      <c r="K370" s="307">
        <f t="shared" ca="1" si="160"/>
        <v>415.91189901076774</v>
      </c>
      <c r="L370" s="304">
        <f t="shared" ca="1" si="145"/>
        <v>426.26527642942636</v>
      </c>
      <c r="M370" s="306">
        <f t="shared" ca="1" si="161"/>
        <v>1.3306636101656204</v>
      </c>
      <c r="N370" s="304">
        <f t="shared" ca="1" si="162"/>
        <v>76.241408814131518</v>
      </c>
      <c r="P370" s="310">
        <f t="shared" ca="1" si="163"/>
        <v>23</v>
      </c>
      <c r="Q370" s="304">
        <f t="shared" ca="1" si="164"/>
        <v>0</v>
      </c>
      <c r="R370" s="306">
        <f t="shared" ca="1" si="165"/>
        <v>0</v>
      </c>
      <c r="S370" s="307">
        <f t="shared" ca="1" si="166"/>
        <v>8.0569999999999986</v>
      </c>
      <c r="T370" s="304">
        <f t="shared" ca="1" si="146"/>
        <v>79.039169999999984</v>
      </c>
      <c r="U370" s="311">
        <f t="shared" ca="1" si="147"/>
        <v>0</v>
      </c>
      <c r="V370" s="306">
        <f t="shared" ca="1" si="148"/>
        <v>1.1750887269882002</v>
      </c>
      <c r="W370" s="304">
        <f t="shared" ca="1" si="149"/>
        <v>131.45390693414438</v>
      </c>
      <c r="Y370" s="314" t="str">
        <f t="shared" ca="1" si="167"/>
        <v/>
      </c>
      <c r="Z370" s="315" t="str">
        <f t="shared" ca="1" si="168"/>
        <v/>
      </c>
      <c r="AA370" s="316" t="str">
        <f t="shared" ca="1" si="169"/>
        <v/>
      </c>
      <c r="AC370" s="310" t="e">
        <f t="shared" ca="1" si="170"/>
        <v>#N/A</v>
      </c>
      <c r="AD370" s="323" t="e">
        <f t="shared" ca="1" si="171"/>
        <v>#N/A</v>
      </c>
      <c r="AE370" s="324">
        <f t="shared" ca="1" si="150"/>
        <v>415.91189901076774</v>
      </c>
      <c r="AG370" s="306">
        <f t="shared" ca="1" si="172"/>
        <v>-25.896249797364877</v>
      </c>
      <c r="AH370" s="304">
        <f t="shared" ca="1" si="173"/>
        <v>-16.36741744487496</v>
      </c>
    </row>
    <row r="371" spans="1:34" x14ac:dyDescent="0.2">
      <c r="A371" s="347">
        <f t="shared" ca="1" si="151"/>
        <v>0.01</v>
      </c>
      <c r="B371" s="304">
        <f t="shared" ca="1" si="152"/>
        <v>3.6699999999999657</v>
      </c>
      <c r="D371" s="306">
        <f t="shared" ca="1" si="153"/>
        <v>-3.8803381823801524</v>
      </c>
      <c r="E371" s="307">
        <f t="shared" ca="1" si="154"/>
        <v>-25.657340652213932</v>
      </c>
      <c r="F371" s="304">
        <f t="shared" ca="1" si="155"/>
        <v>25.949106993370446</v>
      </c>
      <c r="G371" s="306">
        <f t="shared" ca="1" si="156"/>
        <v>40.847350369659466</v>
      </c>
      <c r="H371" s="307">
        <f t="shared" ca="1" si="157"/>
        <v>166.72289487815027</v>
      </c>
      <c r="I371" s="304">
        <f t="shared" ca="1" si="158"/>
        <v>171.65380773164475</v>
      </c>
      <c r="J371" s="306">
        <f t="shared" ca="1" si="159"/>
        <v>93.78627806356306</v>
      </c>
      <c r="K371" s="307">
        <f t="shared" ca="1" si="160"/>
        <v>417.58041082658184</v>
      </c>
      <c r="L371" s="304">
        <f t="shared" ca="1" si="145"/>
        <v>427.98278640514604</v>
      </c>
      <c r="M371" s="306">
        <f t="shared" ca="1" si="161"/>
        <v>1.3305276896511657</v>
      </c>
      <c r="N371" s="304">
        <f t="shared" ca="1" si="162"/>
        <v>76.233621142304017</v>
      </c>
      <c r="P371" s="310">
        <f t="shared" ca="1" si="163"/>
        <v>23</v>
      </c>
      <c r="Q371" s="304">
        <f t="shared" ca="1" si="164"/>
        <v>0</v>
      </c>
      <c r="R371" s="306">
        <f t="shared" ca="1" si="165"/>
        <v>0</v>
      </c>
      <c r="S371" s="307">
        <f t="shared" ca="1" si="166"/>
        <v>8.0569999999999986</v>
      </c>
      <c r="T371" s="304">
        <f t="shared" ca="1" si="146"/>
        <v>79.039169999999984</v>
      </c>
      <c r="U371" s="311">
        <f t="shared" ca="1" si="147"/>
        <v>0</v>
      </c>
      <c r="V371" s="306">
        <f t="shared" ca="1" si="148"/>
        <v>1.1748925932485796</v>
      </c>
      <c r="W371" s="304">
        <f t="shared" ca="1" si="149"/>
        <v>131.03709539991362</v>
      </c>
      <c r="Y371" s="314" t="str">
        <f t="shared" ca="1" si="167"/>
        <v/>
      </c>
      <c r="Z371" s="315" t="str">
        <f t="shared" ca="1" si="168"/>
        <v/>
      </c>
      <c r="AA371" s="316" t="str">
        <f t="shared" ca="1" si="169"/>
        <v/>
      </c>
      <c r="AC371" s="310" t="e">
        <f t="shared" ca="1" si="170"/>
        <v>#N/A</v>
      </c>
      <c r="AD371" s="323" t="e">
        <f t="shared" ca="1" si="171"/>
        <v>#N/A</v>
      </c>
      <c r="AE371" s="324">
        <f t="shared" ca="1" si="150"/>
        <v>417.58041082658184</v>
      </c>
      <c r="AG371" s="306">
        <f t="shared" ca="1" si="172"/>
        <v>-25.844006469391314</v>
      </c>
      <c r="AH371" s="304">
        <f t="shared" ca="1" si="173"/>
        <v>-16.315490496977088</v>
      </c>
    </row>
    <row r="372" spans="1:34" x14ac:dyDescent="0.2">
      <c r="A372" s="347">
        <f t="shared" ca="1" si="151"/>
        <v>0.01</v>
      </c>
      <c r="B372" s="304">
        <f t="shared" ca="1" si="152"/>
        <v>3.6799999999999655</v>
      </c>
      <c r="D372" s="306">
        <f t="shared" ca="1" si="153"/>
        <v>-3.87018159344096</v>
      </c>
      <c r="E372" s="307">
        <f t="shared" ca="1" si="154"/>
        <v>-25.606566316376934</v>
      </c>
      <c r="F372" s="304">
        <f t="shared" ca="1" si="155"/>
        <v>25.897384888849665</v>
      </c>
      <c r="G372" s="306">
        <f t="shared" ca="1" si="156"/>
        <v>40.808648553725057</v>
      </c>
      <c r="H372" s="307">
        <f t="shared" ca="1" si="157"/>
        <v>166.46682921498649</v>
      </c>
      <c r="I372" s="304">
        <f t="shared" ca="1" si="158"/>
        <v>171.39588975723112</v>
      </c>
      <c r="J372" s="306">
        <f t="shared" ca="1" si="159"/>
        <v>94.194558058179979</v>
      </c>
      <c r="K372" s="307">
        <f t="shared" ca="1" si="160"/>
        <v>419.2463594470475</v>
      </c>
      <c r="L372" s="304">
        <f t="shared" ca="1" si="145"/>
        <v>429.69771313957301</v>
      </c>
      <c r="M372" s="306">
        <f t="shared" ca="1" si="161"/>
        <v>1.3303914890405164</v>
      </c>
      <c r="N372" s="304">
        <f t="shared" ca="1" si="162"/>
        <v>76.225817422146704</v>
      </c>
      <c r="P372" s="310">
        <f t="shared" ca="1" si="163"/>
        <v>23</v>
      </c>
      <c r="Q372" s="304">
        <f t="shared" ca="1" si="164"/>
        <v>0</v>
      </c>
      <c r="R372" s="306">
        <f t="shared" ca="1" si="165"/>
        <v>0</v>
      </c>
      <c r="S372" s="307">
        <f t="shared" ca="1" si="166"/>
        <v>8.0569999999999986</v>
      </c>
      <c r="T372" s="304">
        <f t="shared" ca="1" si="146"/>
        <v>79.039169999999984</v>
      </c>
      <c r="U372" s="311">
        <f t="shared" ca="1" si="147"/>
        <v>0</v>
      </c>
      <c r="V372" s="306">
        <f t="shared" ca="1" si="148"/>
        <v>1.1746967927922547</v>
      </c>
      <c r="W372" s="304">
        <f t="shared" ca="1" si="149"/>
        <v>130.62184008385464</v>
      </c>
      <c r="Y372" s="314" t="str">
        <f t="shared" ca="1" si="167"/>
        <v/>
      </c>
      <c r="Z372" s="315" t="str">
        <f t="shared" ca="1" si="168"/>
        <v/>
      </c>
      <c r="AA372" s="316" t="str">
        <f t="shared" ca="1" si="169"/>
        <v/>
      </c>
      <c r="AC372" s="310" t="e">
        <f t="shared" ca="1" si="170"/>
        <v>#N/A</v>
      </c>
      <c r="AD372" s="323" t="e">
        <f t="shared" ca="1" si="171"/>
        <v>#N/A</v>
      </c>
      <c r="AE372" s="324">
        <f t="shared" ca="1" si="150"/>
        <v>419.2463594470475</v>
      </c>
      <c r="AG372" s="306">
        <f t="shared" ca="1" si="172"/>
        <v>-25.791956416245604</v>
      </c>
      <c r="AH372" s="304">
        <f t="shared" ca="1" si="173"/>
        <v>-16.263757651720695</v>
      </c>
    </row>
    <row r="373" spans="1:34" x14ac:dyDescent="0.2">
      <c r="A373" s="347">
        <f t="shared" ca="1" si="151"/>
        <v>0.01</v>
      </c>
      <c r="B373" s="304">
        <f t="shared" ca="1" si="152"/>
        <v>3.6899999999999653</v>
      </c>
      <c r="D373" s="306">
        <f t="shared" ca="1" si="153"/>
        <v>-3.8600616726720478</v>
      </c>
      <c r="E373" s="307">
        <f t="shared" ca="1" si="154"/>
        <v>-25.555981550407367</v>
      </c>
      <c r="F373" s="304">
        <f t="shared" ca="1" si="155"/>
        <v>25.845855937105149</v>
      </c>
      <c r="G373" s="306">
        <f t="shared" ca="1" si="156"/>
        <v>40.770047936998338</v>
      </c>
      <c r="H373" s="307">
        <f t="shared" ca="1" si="157"/>
        <v>166.2112693994824</v>
      </c>
      <c r="I373" s="304">
        <f t="shared" ca="1" si="158"/>
        <v>171.1384903643025</v>
      </c>
      <c r="J373" s="306">
        <f t="shared" ca="1" si="159"/>
        <v>94.602451540633595</v>
      </c>
      <c r="K373" s="307">
        <f t="shared" ca="1" si="160"/>
        <v>420.90974994011987</v>
      </c>
      <c r="L373" s="304">
        <f t="shared" ca="1" si="145"/>
        <v>431.41006181144195</v>
      </c>
      <c r="M373" s="306">
        <f t="shared" ca="1" si="161"/>
        <v>1.330255007749565</v>
      </c>
      <c r="N373" s="304">
        <f t="shared" ca="1" si="162"/>
        <v>76.217997620192691</v>
      </c>
      <c r="P373" s="310">
        <f t="shared" ca="1" si="163"/>
        <v>23</v>
      </c>
      <c r="Q373" s="304">
        <f t="shared" ca="1" si="164"/>
        <v>0</v>
      </c>
      <c r="R373" s="306">
        <f t="shared" ca="1" si="165"/>
        <v>0</v>
      </c>
      <c r="S373" s="307">
        <f t="shared" ca="1" si="166"/>
        <v>8.0569999999999986</v>
      </c>
      <c r="T373" s="304">
        <f t="shared" ca="1" si="146"/>
        <v>79.039169999999984</v>
      </c>
      <c r="U373" s="311">
        <f t="shared" ca="1" si="147"/>
        <v>0</v>
      </c>
      <c r="V373" s="306">
        <f t="shared" ca="1" si="148"/>
        <v>1.174501324868432</v>
      </c>
      <c r="W373" s="304">
        <f t="shared" ca="1" si="149"/>
        <v>130.20813336671466</v>
      </c>
      <c r="Y373" s="314" t="str">
        <f t="shared" ca="1" si="167"/>
        <v/>
      </c>
      <c r="Z373" s="315" t="str">
        <f t="shared" ca="1" si="168"/>
        <v/>
      </c>
      <c r="AA373" s="316" t="str">
        <f t="shared" ca="1" si="169"/>
        <v/>
      </c>
      <c r="AC373" s="310" t="e">
        <f t="shared" ca="1" si="170"/>
        <v>#N/A</v>
      </c>
      <c r="AD373" s="323" t="e">
        <f t="shared" ca="1" si="171"/>
        <v>#N/A</v>
      </c>
      <c r="AE373" s="324">
        <f t="shared" ca="1" si="150"/>
        <v>420.90974994011987</v>
      </c>
      <c r="AG373" s="306">
        <f t="shared" ca="1" si="172"/>
        <v>-25.740098683916408</v>
      </c>
      <c r="AH373" s="304">
        <f t="shared" ca="1" si="173"/>
        <v>-16.212217957534399</v>
      </c>
    </row>
    <row r="374" spans="1:34" x14ac:dyDescent="0.2">
      <c r="A374" s="347">
        <f t="shared" ca="1" si="151"/>
        <v>0.01</v>
      </c>
      <c r="B374" s="304">
        <f t="shared" ca="1" si="152"/>
        <v>3.6999999999999651</v>
      </c>
      <c r="D374" s="306">
        <f t="shared" ca="1" si="153"/>
        <v>-3.8499782387467678</v>
      </c>
      <c r="E374" s="307">
        <f t="shared" ca="1" si="154"/>
        <v>-25.505585426127816</v>
      </c>
      <c r="F374" s="304">
        <f t="shared" ca="1" si="155"/>
        <v>25.794519192423945</v>
      </c>
      <c r="G374" s="306">
        <f t="shared" ca="1" si="156"/>
        <v>40.73154815461087</v>
      </c>
      <c r="H374" s="307">
        <f t="shared" ca="1" si="157"/>
        <v>165.95621354522112</v>
      </c>
      <c r="I374" s="304">
        <f t="shared" ca="1" si="158"/>
        <v>170.88160763914416</v>
      </c>
      <c r="J374" s="306">
        <f t="shared" ca="1" si="159"/>
        <v>95.009959521091645</v>
      </c>
      <c r="K374" s="307">
        <f t="shared" ca="1" si="160"/>
        <v>422.57058735484338</v>
      </c>
      <c r="L374" s="304">
        <f t="shared" ca="1" si="145"/>
        <v>433.1198375803362</v>
      </c>
      <c r="M374" s="306">
        <f t="shared" ca="1" si="161"/>
        <v>1.3301182451922797</v>
      </c>
      <c r="N374" s="304">
        <f t="shared" ca="1" si="162"/>
        <v>76.210161702864823</v>
      </c>
      <c r="P374" s="310">
        <f t="shared" ca="1" si="163"/>
        <v>23</v>
      </c>
      <c r="Q374" s="304">
        <f t="shared" ca="1" si="164"/>
        <v>0</v>
      </c>
      <c r="R374" s="306">
        <f t="shared" ca="1" si="165"/>
        <v>0</v>
      </c>
      <c r="S374" s="307">
        <f t="shared" ca="1" si="166"/>
        <v>8.0569999999999986</v>
      </c>
      <c r="T374" s="304">
        <f t="shared" ca="1" si="146"/>
        <v>79.039169999999984</v>
      </c>
      <c r="U374" s="311">
        <f t="shared" ca="1" si="147"/>
        <v>0</v>
      </c>
      <c r="V374" s="306">
        <f t="shared" ca="1" si="148"/>
        <v>1.174306188729229</v>
      </c>
      <c r="W374" s="304">
        <f t="shared" ca="1" si="149"/>
        <v>129.79596767644404</v>
      </c>
      <c r="Y374" s="314" t="str">
        <f t="shared" ca="1" si="167"/>
        <v/>
      </c>
      <c r="Z374" s="315" t="str">
        <f t="shared" ca="1" si="168"/>
        <v/>
      </c>
      <c r="AA374" s="316" t="str">
        <f t="shared" ca="1" si="169"/>
        <v/>
      </c>
      <c r="AC374" s="310" t="e">
        <f t="shared" ca="1" si="170"/>
        <v>#N/A</v>
      </c>
      <c r="AD374" s="323" t="e">
        <f t="shared" ca="1" si="171"/>
        <v>#N/A</v>
      </c>
      <c r="AE374" s="324">
        <f t="shared" ca="1" si="150"/>
        <v>422.57058735484338</v>
      </c>
      <c r="AG374" s="306">
        <f t="shared" ca="1" si="172"/>
        <v>-25.688432324285372</v>
      </c>
      <c r="AH374" s="304">
        <f t="shared" ca="1" si="173"/>
        <v>-16.160870468749497</v>
      </c>
    </row>
    <row r="375" spans="1:34" x14ac:dyDescent="0.2">
      <c r="A375" s="347">
        <f t="shared" ca="1" si="151"/>
        <v>0.01</v>
      </c>
      <c r="B375" s="304">
        <f t="shared" ca="1" si="152"/>
        <v>3.7099999999999649</v>
      </c>
      <c r="D375" s="306">
        <f t="shared" ca="1" si="153"/>
        <v>-3.8399311114601824</v>
      </c>
      <c r="E375" s="307">
        <f t="shared" ca="1" si="154"/>
        <v>-25.455377021110984</v>
      </c>
      <c r="F375" s="304">
        <f t="shared" ca="1" si="155"/>
        <v>25.743373714951677</v>
      </c>
      <c r="G375" s="306">
        <f t="shared" ca="1" si="156"/>
        <v>40.693148843496267</v>
      </c>
      <c r="H375" s="307">
        <f t="shared" ca="1" si="157"/>
        <v>165.70165977501</v>
      </c>
      <c r="I375" s="304">
        <f t="shared" ca="1" si="158"/>
        <v>170.62523967746421</v>
      </c>
      <c r="J375" s="306">
        <f t="shared" ca="1" si="159"/>
        <v>95.41708300608218</v>
      </c>
      <c r="K375" s="307">
        <f t="shared" ca="1" si="160"/>
        <v>424.22887672144452</v>
      </c>
      <c r="L375" s="304">
        <f t="shared" ca="1" si="145"/>
        <v>434.82704558678057</v>
      </c>
      <c r="M375" s="306">
        <f t="shared" ca="1" si="161"/>
        <v>1.329981200780697</v>
      </c>
      <c r="N375" s="304">
        <f t="shared" ca="1" si="162"/>
        <v>76.202309636475292</v>
      </c>
      <c r="P375" s="310">
        <f t="shared" ca="1" si="163"/>
        <v>23</v>
      </c>
      <c r="Q375" s="304">
        <f t="shared" ca="1" si="164"/>
        <v>0</v>
      </c>
      <c r="R375" s="306">
        <f t="shared" ca="1" si="165"/>
        <v>0</v>
      </c>
      <c r="S375" s="307">
        <f t="shared" ca="1" si="166"/>
        <v>8.0569999999999986</v>
      </c>
      <c r="T375" s="304">
        <f t="shared" ca="1" si="146"/>
        <v>79.039169999999984</v>
      </c>
      <c r="U375" s="311">
        <f t="shared" ca="1" si="147"/>
        <v>0</v>
      </c>
      <c r="V375" s="306">
        <f t="shared" ca="1" si="148"/>
        <v>1.1741113836296582</v>
      </c>
      <c r="W375" s="304">
        <f t="shared" ca="1" si="149"/>
        <v>129.38533548784505</v>
      </c>
      <c r="Y375" s="314" t="str">
        <f t="shared" ca="1" si="167"/>
        <v/>
      </c>
      <c r="Z375" s="315" t="str">
        <f t="shared" ca="1" si="168"/>
        <v/>
      </c>
      <c r="AA375" s="316" t="str">
        <f t="shared" ca="1" si="169"/>
        <v/>
      </c>
      <c r="AC375" s="310" t="e">
        <f t="shared" ca="1" si="170"/>
        <v>#N/A</v>
      </c>
      <c r="AD375" s="323" t="e">
        <f t="shared" ca="1" si="171"/>
        <v>#N/A</v>
      </c>
      <c r="AE375" s="324">
        <f t="shared" ca="1" si="150"/>
        <v>424.22887672144452</v>
      </c>
      <c r="AG375" s="306">
        <f t="shared" ca="1" si="172"/>
        <v>-25.636956395083097</v>
      </c>
      <c r="AH375" s="304">
        <f t="shared" ca="1" si="173"/>
        <v>-16.109714245555921</v>
      </c>
    </row>
    <row r="376" spans="1:34" x14ac:dyDescent="0.2">
      <c r="A376" s="347">
        <f t="shared" ca="1" si="151"/>
        <v>0.01</v>
      </c>
      <c r="B376" s="304">
        <f t="shared" ca="1" si="152"/>
        <v>3.7199999999999647</v>
      </c>
      <c r="D376" s="306">
        <f t="shared" ca="1" si="153"/>
        <v>-3.8299201117207375</v>
      </c>
      <c r="E376" s="307">
        <f t="shared" ca="1" si="154"/>
        <v>-25.405355418636912</v>
      </c>
      <c r="F376" s="304">
        <f t="shared" ca="1" si="155"/>
        <v>25.692418570648947</v>
      </c>
      <c r="G376" s="306">
        <f t="shared" ca="1" si="156"/>
        <v>40.654849642379062</v>
      </c>
      <c r="H376" s="307">
        <f t="shared" ca="1" si="157"/>
        <v>165.44760622082364</v>
      </c>
      <c r="I376" s="304">
        <f t="shared" ca="1" si="158"/>
        <v>170.36938458433536</v>
      </c>
      <c r="J376" s="306">
        <f t="shared" ca="1" si="159"/>
        <v>95.823822998511559</v>
      </c>
      <c r="K376" s="307">
        <f t="shared" ca="1" si="160"/>
        <v>425.88462305142372</v>
      </c>
      <c r="L376" s="304">
        <f t="shared" ca="1" si="145"/>
        <v>436.53169095233324</v>
      </c>
      <c r="M376" s="306">
        <f t="shared" ca="1" si="161"/>
        <v>1.3298438739249154</v>
      </c>
      <c r="N376" s="304">
        <f t="shared" ca="1" si="162"/>
        <v>76.194441387225197</v>
      </c>
      <c r="P376" s="310">
        <f t="shared" ca="1" si="163"/>
        <v>23</v>
      </c>
      <c r="Q376" s="304">
        <f t="shared" ca="1" si="164"/>
        <v>0</v>
      </c>
      <c r="R376" s="306">
        <f t="shared" ca="1" si="165"/>
        <v>0</v>
      </c>
      <c r="S376" s="307">
        <f t="shared" ca="1" si="166"/>
        <v>8.0569999999999986</v>
      </c>
      <c r="T376" s="304">
        <f t="shared" ca="1" si="146"/>
        <v>79.039169999999984</v>
      </c>
      <c r="U376" s="311">
        <f t="shared" ca="1" si="147"/>
        <v>0</v>
      </c>
      <c r="V376" s="306">
        <f t="shared" ca="1" si="148"/>
        <v>1.1739169088276131</v>
      </c>
      <c r="W376" s="304">
        <f t="shared" ca="1" si="149"/>
        <v>128.97622932222333</v>
      </c>
      <c r="Y376" s="314" t="str">
        <f t="shared" ca="1" si="167"/>
        <v/>
      </c>
      <c r="Z376" s="315" t="str">
        <f t="shared" ca="1" si="168"/>
        <v/>
      </c>
      <c r="AA376" s="316" t="str">
        <f t="shared" ca="1" si="169"/>
        <v/>
      </c>
      <c r="AC376" s="310" t="e">
        <f t="shared" ca="1" si="170"/>
        <v>#N/A</v>
      </c>
      <c r="AD376" s="323" t="e">
        <f t="shared" ca="1" si="171"/>
        <v>#N/A</v>
      </c>
      <c r="AE376" s="324">
        <f t="shared" ca="1" si="150"/>
        <v>425.88462305142372</v>
      </c>
      <c r="AG376" s="306">
        <f t="shared" ca="1" si="172"/>
        <v>-25.585669959845482</v>
      </c>
      <c r="AH376" s="304">
        <f t="shared" ca="1" si="173"/>
        <v>-16.058748353958681</v>
      </c>
    </row>
    <row r="377" spans="1:34" x14ac:dyDescent="0.2">
      <c r="A377" s="347">
        <f t="shared" ca="1" si="151"/>
        <v>0.01</v>
      </c>
      <c r="B377" s="304">
        <f t="shared" ca="1" si="152"/>
        <v>3.7299999999999645</v>
      </c>
      <c r="D377" s="306">
        <f t="shared" ca="1" si="153"/>
        <v>-3.8199450615419495</v>
      </c>
      <c r="E377" s="307">
        <f t="shared" ca="1" si="154"/>
        <v>-25.355519707650515</v>
      </c>
      <c r="F377" s="304">
        <f t="shared" ca="1" si="155"/>
        <v>25.641652831248074</v>
      </c>
      <c r="G377" s="306">
        <f t="shared" ca="1" si="156"/>
        <v>40.61665019176364</v>
      </c>
      <c r="H377" s="307">
        <f t="shared" ca="1" si="157"/>
        <v>165.19405102374714</v>
      </c>
      <c r="I377" s="304">
        <f t="shared" ca="1" si="158"/>
        <v>170.11404047413743</v>
      </c>
      <c r="J377" s="306">
        <f t="shared" ca="1" si="159"/>
        <v>96.230180497682269</v>
      </c>
      <c r="K377" s="307">
        <f t="shared" ca="1" si="160"/>
        <v>427.53783133764659</v>
      </c>
      <c r="L377" s="304">
        <f t="shared" ca="1" si="145"/>
        <v>438.23377877967653</v>
      </c>
      <c r="M377" s="306">
        <f t="shared" ca="1" si="161"/>
        <v>1.3297062640330879</v>
      </c>
      <c r="N377" s="304">
        <f t="shared" ca="1" si="162"/>
        <v>76.186556921204229</v>
      </c>
      <c r="P377" s="310">
        <f t="shared" ca="1" si="163"/>
        <v>23</v>
      </c>
      <c r="Q377" s="304">
        <f t="shared" ca="1" si="164"/>
        <v>0</v>
      </c>
      <c r="R377" s="306">
        <f t="shared" ca="1" si="165"/>
        <v>0</v>
      </c>
      <c r="S377" s="307">
        <f t="shared" ca="1" si="166"/>
        <v>8.0569999999999986</v>
      </c>
      <c r="T377" s="304">
        <f t="shared" ca="1" si="146"/>
        <v>79.039169999999984</v>
      </c>
      <c r="U377" s="311">
        <f t="shared" ca="1" si="147"/>
        <v>0</v>
      </c>
      <c r="V377" s="306">
        <f t="shared" ca="1" si="148"/>
        <v>1.1737227635838559</v>
      </c>
      <c r="W377" s="304">
        <f t="shared" ca="1" si="149"/>
        <v>128.56864174704296</v>
      </c>
      <c r="Y377" s="314" t="str">
        <f t="shared" ca="1" si="167"/>
        <v/>
      </c>
      <c r="Z377" s="315" t="str">
        <f t="shared" ca="1" si="168"/>
        <v/>
      </c>
      <c r="AA377" s="316" t="str">
        <f t="shared" ca="1" si="169"/>
        <v/>
      </c>
      <c r="AC377" s="310" t="e">
        <f t="shared" ca="1" si="170"/>
        <v>#N/A</v>
      </c>
      <c r="AD377" s="323" t="e">
        <f t="shared" ca="1" si="171"/>
        <v>#N/A</v>
      </c>
      <c r="AE377" s="324">
        <f t="shared" ca="1" si="150"/>
        <v>427.53783133764659</v>
      </c>
      <c r="AG377" s="306">
        <f t="shared" ca="1" si="172"/>
        <v>-25.534572087870423</v>
      </c>
      <c r="AH377" s="304">
        <f t="shared" ca="1" si="173"/>
        <v>-16.007971865734561</v>
      </c>
    </row>
    <row r="378" spans="1:34" x14ac:dyDescent="0.2">
      <c r="A378" s="347">
        <f t="shared" ca="1" si="151"/>
        <v>0.01</v>
      </c>
      <c r="B378" s="304">
        <f t="shared" ca="1" si="152"/>
        <v>3.7399999999999642</v>
      </c>
      <c r="D378" s="306">
        <f t="shared" ca="1" si="153"/>
        <v>-3.8100057840342263</v>
      </c>
      <c r="E378" s="307">
        <f t="shared" ca="1" si="154"/>
        <v>-25.305868982719581</v>
      </c>
      <c r="F378" s="304">
        <f t="shared" ca="1" si="155"/>
        <v>25.591075574210301</v>
      </c>
      <c r="G378" s="306">
        <f t="shared" ca="1" si="156"/>
        <v>40.578550133923301</v>
      </c>
      <c r="H378" s="307">
        <f t="shared" ca="1" si="157"/>
        <v>164.94099233391995</v>
      </c>
      <c r="I378" s="304">
        <f t="shared" ca="1" si="158"/>
        <v>169.85920547050009</v>
      </c>
      <c r="J378" s="306">
        <f t="shared" ca="1" si="159"/>
        <v>96.636156499310701</v>
      </c>
      <c r="K378" s="307">
        <f t="shared" ca="1" si="160"/>
        <v>429.18850655443492</v>
      </c>
      <c r="L378" s="304">
        <f t="shared" ca="1" si="145"/>
        <v>439.93331415270825</v>
      </c>
      <c r="M378" s="306">
        <f t="shared" ca="1" si="161"/>
        <v>1.329568370511415</v>
      </c>
      <c r="N378" s="304">
        <f t="shared" ca="1" si="162"/>
        <v>76.17865620439018</v>
      </c>
      <c r="P378" s="310">
        <f t="shared" ca="1" si="163"/>
        <v>23</v>
      </c>
      <c r="Q378" s="304">
        <f t="shared" ca="1" si="164"/>
        <v>0</v>
      </c>
      <c r="R378" s="306">
        <f t="shared" ca="1" si="165"/>
        <v>0</v>
      </c>
      <c r="S378" s="307">
        <f t="shared" ca="1" si="166"/>
        <v>8.0569999999999986</v>
      </c>
      <c r="T378" s="304">
        <f t="shared" ca="1" si="146"/>
        <v>79.039169999999984</v>
      </c>
      <c r="U378" s="311">
        <f t="shared" ca="1" si="147"/>
        <v>0</v>
      </c>
      <c r="V378" s="306">
        <f t="shared" ca="1" si="148"/>
        <v>1.1735289471619983</v>
      </c>
      <c r="W378" s="304">
        <f t="shared" ca="1" si="149"/>
        <v>128.16256537558368</v>
      </c>
      <c r="Y378" s="314" t="str">
        <f t="shared" ca="1" si="167"/>
        <v/>
      </c>
      <c r="Z378" s="315" t="str">
        <f t="shared" ca="1" si="168"/>
        <v/>
      </c>
      <c r="AA378" s="316" t="str">
        <f t="shared" ca="1" si="169"/>
        <v/>
      </c>
      <c r="AC378" s="310" t="e">
        <f t="shared" ca="1" si="170"/>
        <v>#N/A</v>
      </c>
      <c r="AD378" s="323" t="e">
        <f t="shared" ca="1" si="171"/>
        <v>#N/A</v>
      </c>
      <c r="AE378" s="324">
        <f t="shared" ca="1" si="150"/>
        <v>429.18850655443492</v>
      </c>
      <c r="AG378" s="306">
        <f t="shared" ca="1" si="172"/>
        <v>-25.483661854174969</v>
      </c>
      <c r="AH378" s="304">
        <f t="shared" ca="1" si="173"/>
        <v>-15.957383858389349</v>
      </c>
    </row>
    <row r="379" spans="1:34" x14ac:dyDescent="0.2">
      <c r="A379" s="347">
        <f t="shared" ca="1" si="151"/>
        <v>0.01</v>
      </c>
      <c r="B379" s="304">
        <f t="shared" ca="1" si="152"/>
        <v>3.749999999999964</v>
      </c>
      <c r="D379" s="306">
        <f t="shared" ca="1" si="153"/>
        <v>-3.8001021033967102</v>
      </c>
      <c r="E379" s="307">
        <f t="shared" ca="1" si="154"/>
        <v>-25.256402343992988</v>
      </c>
      <c r="F379" s="304">
        <f t="shared" ca="1" si="155"/>
        <v>25.540685882683231</v>
      </c>
      <c r="G379" s="306">
        <f t="shared" ca="1" si="156"/>
        <v>40.54054911288933</v>
      </c>
      <c r="H379" s="307">
        <f t="shared" ca="1" si="157"/>
        <v>164.68842831048002</v>
      </c>
      <c r="I379" s="304">
        <f t="shared" ca="1" si="158"/>
        <v>169.60487770624616</v>
      </c>
      <c r="J379" s="306">
        <f t="shared" ca="1" si="159"/>
        <v>97.041751995544757</v>
      </c>
      <c r="K379" s="307">
        <f t="shared" ca="1" si="160"/>
        <v>430.83665365765694</v>
      </c>
      <c r="L379" s="304">
        <f t="shared" ca="1" si="145"/>
        <v>441.63030213663177</v>
      </c>
      <c r="M379" s="306">
        <f t="shared" ca="1" si="161"/>
        <v>1.3294301927641374</v>
      </c>
      <c r="N379" s="304">
        <f t="shared" ca="1" si="162"/>
        <v>76.170739202648548</v>
      </c>
      <c r="P379" s="310">
        <f t="shared" ca="1" si="163"/>
        <v>23</v>
      </c>
      <c r="Q379" s="304">
        <f t="shared" ca="1" si="164"/>
        <v>0</v>
      </c>
      <c r="R379" s="306">
        <f t="shared" ca="1" si="165"/>
        <v>0</v>
      </c>
      <c r="S379" s="307">
        <f t="shared" ca="1" si="166"/>
        <v>8.0569999999999986</v>
      </c>
      <c r="T379" s="304">
        <f t="shared" ca="1" si="146"/>
        <v>79.039169999999984</v>
      </c>
      <c r="U379" s="311">
        <f t="shared" ca="1" si="147"/>
        <v>0</v>
      </c>
      <c r="V379" s="306">
        <f t="shared" ca="1" si="148"/>
        <v>1.1733354588284914</v>
      </c>
      <c r="W379" s="304">
        <f t="shared" ca="1" si="149"/>
        <v>127.75799286660198</v>
      </c>
      <c r="Y379" s="314" t="str">
        <f t="shared" ca="1" si="167"/>
        <v/>
      </c>
      <c r="Z379" s="315" t="str">
        <f t="shared" ca="1" si="168"/>
        <v/>
      </c>
      <c r="AA379" s="316" t="str">
        <f t="shared" ca="1" si="169"/>
        <v/>
      </c>
      <c r="AC379" s="310" t="e">
        <f t="shared" ca="1" si="170"/>
        <v>#N/A</v>
      </c>
      <c r="AD379" s="323" t="e">
        <f t="shared" ca="1" si="171"/>
        <v>#N/A</v>
      </c>
      <c r="AE379" s="324">
        <f t="shared" ca="1" si="150"/>
        <v>430.83665365765694</v>
      </c>
      <c r="AG379" s="306">
        <f t="shared" ca="1" si="172"/>
        <v>-25.432938339452704</v>
      </c>
      <c r="AH379" s="304">
        <f t="shared" ca="1" si="173"/>
        <v>-15.906983415115267</v>
      </c>
    </row>
    <row r="380" spans="1:34" x14ac:dyDescent="0.2">
      <c r="A380" s="347">
        <f t="shared" ca="1" si="151"/>
        <v>0.01</v>
      </c>
      <c r="B380" s="304">
        <f t="shared" ca="1" si="152"/>
        <v>3.7599999999999638</v>
      </c>
      <c r="D380" s="306">
        <f t="shared" ca="1" si="153"/>
        <v>-3.790233844909229</v>
      </c>
      <c r="E380" s="307">
        <f t="shared" ca="1" si="154"/>
        <v>-25.207118897159443</v>
      </c>
      <c r="F380" s="304">
        <f t="shared" ca="1" si="155"/>
        <v>25.490482845458775</v>
      </c>
      <c r="G380" s="306">
        <f t="shared" ca="1" si="156"/>
        <v>40.502646774440237</v>
      </c>
      <c r="H380" s="307">
        <f t="shared" ca="1" si="157"/>
        <v>164.43635712150842</v>
      </c>
      <c r="I380" s="304">
        <f t="shared" ca="1" si="158"/>
        <v>169.35105532333517</v>
      </c>
      <c r="J380" s="306">
        <f t="shared" ca="1" si="159"/>
        <v>97.446967974981405</v>
      </c>
      <c r="K380" s="307">
        <f t="shared" ca="1" si="160"/>
        <v>432.48227758481687</v>
      </c>
      <c r="L380" s="304">
        <f t="shared" ca="1" si="145"/>
        <v>443.32474777804549</v>
      </c>
      <c r="M380" s="306">
        <f t="shared" ca="1" si="161"/>
        <v>1.3292917301935294</v>
      </c>
      <c r="N380" s="304">
        <f t="shared" ca="1" si="162"/>
        <v>76.162805881732183</v>
      </c>
      <c r="P380" s="310">
        <f t="shared" ca="1" si="163"/>
        <v>23</v>
      </c>
      <c r="Q380" s="304">
        <f t="shared" ca="1" si="164"/>
        <v>0</v>
      </c>
      <c r="R380" s="306">
        <f t="shared" ca="1" si="165"/>
        <v>0</v>
      </c>
      <c r="S380" s="307">
        <f t="shared" ca="1" si="166"/>
        <v>8.0569999999999986</v>
      </c>
      <c r="T380" s="304">
        <f t="shared" ca="1" si="146"/>
        <v>79.039169999999984</v>
      </c>
      <c r="U380" s="311">
        <f t="shared" ca="1" si="147"/>
        <v>0</v>
      </c>
      <c r="V380" s="306">
        <f t="shared" ca="1" si="148"/>
        <v>1.1731422978526111</v>
      </c>
      <c r="W380" s="304">
        <f t="shared" ca="1" si="149"/>
        <v>127.35491692399462</v>
      </c>
      <c r="Y380" s="314" t="str">
        <f t="shared" ca="1" si="167"/>
        <v/>
      </c>
      <c r="Z380" s="315" t="str">
        <f t="shared" ca="1" si="168"/>
        <v/>
      </c>
      <c r="AA380" s="316" t="str">
        <f t="shared" ca="1" si="169"/>
        <v/>
      </c>
      <c r="AC380" s="310" t="e">
        <f t="shared" ca="1" si="170"/>
        <v>#N/A</v>
      </c>
      <c r="AD380" s="323" t="e">
        <f t="shared" ca="1" si="171"/>
        <v>#N/A</v>
      </c>
      <c r="AE380" s="324">
        <f t="shared" ca="1" si="150"/>
        <v>432.48227758481687</v>
      </c>
      <c r="AG380" s="306">
        <f t="shared" ca="1" si="172"/>
        <v>-25.382400630031675</v>
      </c>
      <c r="AH380" s="304">
        <f t="shared" ca="1" si="173"/>
        <v>-15.856769624748914</v>
      </c>
    </row>
    <row r="381" spans="1:34" x14ac:dyDescent="0.2">
      <c r="A381" s="347">
        <f t="shared" ca="1" si="151"/>
        <v>0.01</v>
      </c>
      <c r="B381" s="304">
        <f t="shared" ca="1" si="152"/>
        <v>3.7699999999999636</v>
      </c>
      <c r="D381" s="306">
        <f t="shared" ca="1" si="153"/>
        <v>-3.7804008349242957</v>
      </c>
      <c r="E381" s="307">
        <f t="shared" ca="1" si="154"/>
        <v>-25.158017753406476</v>
      </c>
      <c r="F381" s="304">
        <f t="shared" ca="1" si="155"/>
        <v>25.440465556931375</v>
      </c>
      <c r="G381" s="306">
        <f t="shared" ca="1" si="156"/>
        <v>40.464842766090996</v>
      </c>
      <c r="H381" s="307">
        <f t="shared" ca="1" si="157"/>
        <v>164.18477694397436</v>
      </c>
      <c r="I381" s="304">
        <f t="shared" ca="1" si="158"/>
        <v>169.09773647280758</v>
      </c>
      <c r="J381" s="306">
        <f t="shared" ca="1" si="159"/>
        <v>97.851805422684066</v>
      </c>
      <c r="K381" s="307">
        <f t="shared" ca="1" si="160"/>
        <v>434.1253832551443</v>
      </c>
      <c r="L381" s="304">
        <f t="shared" ca="1" si="145"/>
        <v>445.0166561050325</v>
      </c>
      <c r="M381" s="306">
        <f t="shared" ca="1" si="161"/>
        <v>1.3291529821998913</v>
      </c>
      <c r="N381" s="304">
        <f t="shared" ca="1" si="162"/>
        <v>76.154856207280801</v>
      </c>
      <c r="P381" s="310">
        <f t="shared" ca="1" si="163"/>
        <v>23</v>
      </c>
      <c r="Q381" s="304">
        <f t="shared" ca="1" si="164"/>
        <v>0</v>
      </c>
      <c r="R381" s="306">
        <f t="shared" ca="1" si="165"/>
        <v>0</v>
      </c>
      <c r="S381" s="307">
        <f t="shared" ca="1" si="166"/>
        <v>8.0569999999999986</v>
      </c>
      <c r="T381" s="304">
        <f t="shared" ca="1" si="146"/>
        <v>79.039169999999984</v>
      </c>
      <c r="U381" s="311">
        <f t="shared" ca="1" si="147"/>
        <v>0</v>
      </c>
      <c r="V381" s="306">
        <f t="shared" ca="1" si="148"/>
        <v>1.1729494635064399</v>
      </c>
      <c r="W381" s="304">
        <f t="shared" ca="1" si="149"/>
        <v>126.95333029646496</v>
      </c>
      <c r="Y381" s="314" t="str">
        <f t="shared" ca="1" si="167"/>
        <v/>
      </c>
      <c r="Z381" s="315" t="str">
        <f t="shared" ca="1" si="168"/>
        <v/>
      </c>
      <c r="AA381" s="316" t="str">
        <f t="shared" ca="1" si="169"/>
        <v/>
      </c>
      <c r="AC381" s="310" t="e">
        <f t="shared" ca="1" si="170"/>
        <v>#N/A</v>
      </c>
      <c r="AD381" s="323" t="e">
        <f t="shared" ca="1" si="171"/>
        <v>#N/A</v>
      </c>
      <c r="AE381" s="324">
        <f t="shared" ca="1" si="150"/>
        <v>434.1253832551443</v>
      </c>
      <c r="AG381" s="306">
        <f t="shared" ca="1" si="172"/>
        <v>-25.33204781783256</v>
      </c>
      <c r="AH381" s="304">
        <f t="shared" ca="1" si="173"/>
        <v>-15.806741581729508</v>
      </c>
    </row>
    <row r="382" spans="1:34" x14ac:dyDescent="0.2">
      <c r="A382" s="347">
        <f t="shared" ca="1" si="151"/>
        <v>0.01</v>
      </c>
      <c r="B382" s="304">
        <f t="shared" ca="1" si="152"/>
        <v>3.7799999999999634</v>
      </c>
      <c r="D382" s="306">
        <f t="shared" ca="1" si="153"/>
        <v>-3.7706029008591728</v>
      </c>
      <c r="E382" s="307">
        <f t="shared" ca="1" si="154"/>
        <v>-25.109098029379794</v>
      </c>
      <c r="F382" s="304">
        <f t="shared" ca="1" si="155"/>
        <v>25.390633117056609</v>
      </c>
      <c r="G382" s="306">
        <f t="shared" ca="1" si="156"/>
        <v>40.427136737082407</v>
      </c>
      <c r="H382" s="307">
        <f t="shared" ca="1" si="157"/>
        <v>163.93368596368055</v>
      </c>
      <c r="I382" s="304">
        <f t="shared" ca="1" si="158"/>
        <v>168.84491931472914</v>
      </c>
      <c r="J382" s="306">
        <f t="shared" ca="1" si="159"/>
        <v>98.25626532019993</v>
      </c>
      <c r="K382" s="307">
        <f t="shared" ca="1" si="160"/>
        <v>435.76597556968255</v>
      </c>
      <c r="L382" s="304">
        <f t="shared" ca="1" si="145"/>
        <v>446.70603212724887</v>
      </c>
      <c r="M382" s="306">
        <f t="shared" ca="1" si="161"/>
        <v>1.3290139481815426</v>
      </c>
      <c r="N382" s="304">
        <f t="shared" ca="1" si="162"/>
        <v>76.146890144820688</v>
      </c>
      <c r="P382" s="310">
        <f t="shared" ca="1" si="163"/>
        <v>23</v>
      </c>
      <c r="Q382" s="304">
        <f t="shared" ca="1" si="164"/>
        <v>0</v>
      </c>
      <c r="R382" s="306">
        <f t="shared" ca="1" si="165"/>
        <v>0</v>
      </c>
      <c r="S382" s="307">
        <f t="shared" ca="1" si="166"/>
        <v>8.0569999999999986</v>
      </c>
      <c r="T382" s="304">
        <f t="shared" ca="1" si="146"/>
        <v>79.039169999999984</v>
      </c>
      <c r="U382" s="311">
        <f t="shared" ca="1" si="147"/>
        <v>0</v>
      </c>
      <c r="V382" s="306">
        <f t="shared" ca="1" si="148"/>
        <v>1.1727569550648584</v>
      </c>
      <c r="W382" s="304">
        <f t="shared" ca="1" si="149"/>
        <v>126.55322577719255</v>
      </c>
      <c r="Y382" s="314" t="str">
        <f t="shared" ca="1" si="167"/>
        <v/>
      </c>
      <c r="Z382" s="315" t="str">
        <f t="shared" ca="1" si="168"/>
        <v/>
      </c>
      <c r="AA382" s="316" t="str">
        <f t="shared" ca="1" si="169"/>
        <v/>
      </c>
      <c r="AC382" s="310" t="e">
        <f t="shared" ca="1" si="170"/>
        <v>#N/A</v>
      </c>
      <c r="AD382" s="323" t="e">
        <f t="shared" ca="1" si="171"/>
        <v>#N/A</v>
      </c>
      <c r="AE382" s="324">
        <f t="shared" ca="1" si="150"/>
        <v>435.76597556968255</v>
      </c>
      <c r="AG382" s="306">
        <f t="shared" ca="1" si="172"/>
        <v>-25.281879000327223</v>
      </c>
      <c r="AH382" s="304">
        <f t="shared" ca="1" si="173"/>
        <v>-15.756898386057463</v>
      </c>
    </row>
    <row r="383" spans="1:34" x14ac:dyDescent="0.2">
      <c r="A383" s="347">
        <f t="shared" ca="1" si="151"/>
        <v>0.01</v>
      </c>
      <c r="B383" s="304">
        <f t="shared" ca="1" si="152"/>
        <v>3.7899999999999632</v>
      </c>
      <c r="D383" s="306">
        <f t="shared" ca="1" si="153"/>
        <v>-3.7608398711880211</v>
      </c>
      <c r="E383" s="307">
        <f t="shared" ca="1" si="154"/>
        <v>-25.060358847143043</v>
      </c>
      <c r="F383" s="304">
        <f t="shared" ca="1" si="155"/>
        <v>25.340984631310167</v>
      </c>
      <c r="G383" s="306">
        <f t="shared" ca="1" si="156"/>
        <v>40.389528338370525</v>
      </c>
      <c r="H383" s="307">
        <f t="shared" ca="1" si="157"/>
        <v>163.68308237520912</v>
      </c>
      <c r="I383" s="304">
        <f t="shared" ca="1" si="158"/>
        <v>168.59260201813581</v>
      </c>
      <c r="J383" s="306">
        <f t="shared" ca="1" si="159"/>
        <v>98.660348645577187</v>
      </c>
      <c r="K383" s="307">
        <f t="shared" ca="1" si="160"/>
        <v>437.40405941137698</v>
      </c>
      <c r="L383" s="304">
        <f t="shared" ca="1" si="145"/>
        <v>448.39288083601218</v>
      </c>
      <c r="M383" s="306">
        <f t="shared" ca="1" si="161"/>
        <v>1.328874627534814</v>
      </c>
      <c r="N383" s="304">
        <f t="shared" ca="1" si="162"/>
        <v>76.138907659764101</v>
      </c>
      <c r="P383" s="310">
        <f t="shared" ca="1" si="163"/>
        <v>23</v>
      </c>
      <c r="Q383" s="304">
        <f t="shared" ca="1" si="164"/>
        <v>0</v>
      </c>
      <c r="R383" s="306">
        <f t="shared" ca="1" si="165"/>
        <v>0</v>
      </c>
      <c r="S383" s="307">
        <f t="shared" ca="1" si="166"/>
        <v>8.0569999999999986</v>
      </c>
      <c r="T383" s="304">
        <f t="shared" ca="1" si="146"/>
        <v>79.039169999999984</v>
      </c>
      <c r="U383" s="311">
        <f t="shared" ca="1" si="147"/>
        <v>0</v>
      </c>
      <c r="V383" s="306">
        <f t="shared" ca="1" si="148"/>
        <v>1.1725647718055279</v>
      </c>
      <c r="W383" s="304">
        <f t="shared" ca="1" si="149"/>
        <v>126.15459620350541</v>
      </c>
      <c r="Y383" s="314" t="str">
        <f t="shared" ca="1" si="167"/>
        <v/>
      </c>
      <c r="Z383" s="315" t="str">
        <f t="shared" ca="1" si="168"/>
        <v/>
      </c>
      <c r="AA383" s="316" t="str">
        <f t="shared" ca="1" si="169"/>
        <v/>
      </c>
      <c r="AC383" s="310" t="e">
        <f t="shared" ca="1" si="170"/>
        <v>#N/A</v>
      </c>
      <c r="AD383" s="323" t="e">
        <f t="shared" ca="1" si="171"/>
        <v>#N/A</v>
      </c>
      <c r="AE383" s="324">
        <f t="shared" ca="1" si="150"/>
        <v>437.40405941137698</v>
      </c>
      <c r="AG383" s="306">
        <f t="shared" ca="1" si="172"/>
        <v>-25.231893280497637</v>
      </c>
      <c r="AH383" s="304">
        <f t="shared" ca="1" si="173"/>
        <v>-15.707239143253391</v>
      </c>
    </row>
    <row r="384" spans="1:34" x14ac:dyDescent="0.2">
      <c r="A384" s="347">
        <f t="shared" ca="1" si="151"/>
        <v>0.01</v>
      </c>
      <c r="B384" s="304">
        <f t="shared" ca="1" si="152"/>
        <v>3.799999999999963</v>
      </c>
      <c r="D384" s="306">
        <f t="shared" ca="1" si="153"/>
        <v>-3.7511115754341184</v>
      </c>
      <c r="E384" s="307">
        <f t="shared" ca="1" si="154"/>
        <v>-25.011799334137862</v>
      </c>
      <c r="F384" s="304">
        <f t="shared" ca="1" si="155"/>
        <v>25.291519210647174</v>
      </c>
      <c r="G384" s="306">
        <f t="shared" ca="1" si="156"/>
        <v>40.352017222616183</v>
      </c>
      <c r="H384" s="307">
        <f t="shared" ca="1" si="157"/>
        <v>163.43296438186775</v>
      </c>
      <c r="I384" s="304">
        <f t="shared" ca="1" si="158"/>
        <v>168.34078276097912</v>
      </c>
      <c r="J384" s="306">
        <f t="shared" ca="1" si="159"/>
        <v>99.064056373382115</v>
      </c>
      <c r="K384" s="307">
        <f t="shared" ca="1" si="160"/>
        <v>439.03963964516237</v>
      </c>
      <c r="L384" s="304">
        <f t="shared" ca="1" si="145"/>
        <v>450.07720720438914</v>
      </c>
      <c r="M384" s="306">
        <f t="shared" ca="1" si="161"/>
        <v>1.3287350196540411</v>
      </c>
      <c r="N384" s="304">
        <f t="shared" ca="1" si="162"/>
        <v>76.130908717409042</v>
      </c>
      <c r="P384" s="310">
        <f t="shared" ca="1" si="163"/>
        <v>23</v>
      </c>
      <c r="Q384" s="304">
        <f t="shared" ca="1" si="164"/>
        <v>0</v>
      </c>
      <c r="R384" s="306">
        <f t="shared" ca="1" si="165"/>
        <v>0</v>
      </c>
      <c r="S384" s="307">
        <f t="shared" ca="1" si="166"/>
        <v>8.0569999999999986</v>
      </c>
      <c r="T384" s="304">
        <f t="shared" ca="1" si="146"/>
        <v>79.039169999999984</v>
      </c>
      <c r="U384" s="311">
        <f t="shared" ca="1" si="147"/>
        <v>0</v>
      </c>
      <c r="V384" s="306">
        <f t="shared" ca="1" si="148"/>
        <v>1.1723729130088758</v>
      </c>
      <c r="W384" s="304">
        <f t="shared" ca="1" si="149"/>
        <v>125.75743445655476</v>
      </c>
      <c r="Y384" s="314" t="str">
        <f t="shared" ca="1" si="167"/>
        <v/>
      </c>
      <c r="Z384" s="315" t="str">
        <f t="shared" ca="1" si="168"/>
        <v/>
      </c>
      <c r="AA384" s="316" t="str">
        <f t="shared" ca="1" si="169"/>
        <v/>
      </c>
      <c r="AC384" s="310" t="e">
        <f t="shared" ca="1" si="170"/>
        <v>#N/A</v>
      </c>
      <c r="AD384" s="323" t="e">
        <f t="shared" ca="1" si="171"/>
        <v>#N/A</v>
      </c>
      <c r="AE384" s="324">
        <f t="shared" ca="1" si="150"/>
        <v>439.03963964516237</v>
      </c>
      <c r="AG384" s="306">
        <f t="shared" ca="1" si="172"/>
        <v>-25.182089766795201</v>
      </c>
      <c r="AH384" s="304">
        <f t="shared" ca="1" si="173"/>
        <v>-15.657762964317417</v>
      </c>
    </row>
    <row r="385" spans="1:34" x14ac:dyDescent="0.2">
      <c r="A385" s="347">
        <f t="shared" ca="1" si="151"/>
        <v>0.01</v>
      </c>
      <c r="B385" s="304">
        <f t="shared" ca="1" si="152"/>
        <v>3.8099999999999627</v>
      </c>
      <c r="D385" s="306">
        <f t="shared" ca="1" si="153"/>
        <v>-3.7414178441621146</v>
      </c>
      <c r="E385" s="307">
        <f t="shared" ca="1" si="154"/>
        <v>-24.963418623144292</v>
      </c>
      <c r="F385" s="304">
        <f t="shared" ca="1" si="155"/>
        <v>25.242235971461838</v>
      </c>
      <c r="G385" s="306">
        <f t="shared" ca="1" si="156"/>
        <v>40.314603044174561</v>
      </c>
      <c r="H385" s="307">
        <f t="shared" ca="1" si="157"/>
        <v>163.1833301956363</v>
      </c>
      <c r="I385" s="304">
        <f t="shared" ca="1" si="158"/>
        <v>168.08945973007181</v>
      </c>
      <c r="J385" s="306">
        <f t="shared" ca="1" si="159"/>
        <v>99.467389474716072</v>
      </c>
      <c r="K385" s="307">
        <f t="shared" ca="1" si="160"/>
        <v>440.67272111804988</v>
      </c>
      <c r="L385" s="304">
        <f t="shared" ca="1" si="145"/>
        <v>451.75901618728255</v>
      </c>
      <c r="M385" s="306">
        <f t="shared" ca="1" si="161"/>
        <v>1.3285951239315563</v>
      </c>
      <c r="N385" s="304">
        <f t="shared" ca="1" si="162"/>
        <v>76.122893282938733</v>
      </c>
      <c r="P385" s="310">
        <f t="shared" ca="1" si="163"/>
        <v>23</v>
      </c>
      <c r="Q385" s="304">
        <f t="shared" ca="1" si="164"/>
        <v>0</v>
      </c>
      <c r="R385" s="306">
        <f t="shared" ca="1" si="165"/>
        <v>0</v>
      </c>
      <c r="S385" s="307">
        <f t="shared" ca="1" si="166"/>
        <v>8.0569999999999986</v>
      </c>
      <c r="T385" s="304">
        <f t="shared" ca="1" si="146"/>
        <v>79.039169999999984</v>
      </c>
      <c r="U385" s="311">
        <f t="shared" ca="1" si="147"/>
        <v>0</v>
      </c>
      <c r="V385" s="306">
        <f t="shared" ca="1" si="148"/>
        <v>1.1721813779580847</v>
      </c>
      <c r="W385" s="304">
        <f t="shared" ca="1" si="149"/>
        <v>125.36173346099335</v>
      </c>
      <c r="Y385" s="314" t="str">
        <f t="shared" ca="1" si="167"/>
        <v/>
      </c>
      <c r="Z385" s="315" t="str">
        <f t="shared" ca="1" si="168"/>
        <v/>
      </c>
      <c r="AA385" s="316" t="str">
        <f t="shared" ca="1" si="169"/>
        <v/>
      </c>
      <c r="AC385" s="310" t="e">
        <f t="shared" ca="1" si="170"/>
        <v>#N/A</v>
      </c>
      <c r="AD385" s="323" t="e">
        <f t="shared" ca="1" si="171"/>
        <v>#N/A</v>
      </c>
      <c r="AE385" s="324">
        <f t="shared" ca="1" si="150"/>
        <v>440.67272111804988</v>
      </c>
      <c r="AG385" s="306">
        <f t="shared" ca="1" si="172"/>
        <v>-25.132467573100289</v>
      </c>
      <c r="AH385" s="304">
        <f t="shared" ca="1" si="173"/>
        <v>-15.608468965688814</v>
      </c>
    </row>
    <row r="386" spans="1:34" x14ac:dyDescent="0.2">
      <c r="A386" s="347">
        <f t="shared" ca="1" si="151"/>
        <v>0.01</v>
      </c>
      <c r="B386" s="304">
        <f t="shared" ca="1" si="152"/>
        <v>3.8199999999999625</v>
      </c>
      <c r="D386" s="306">
        <f t="shared" ca="1" si="153"/>
        <v>-3.7317585089703948</v>
      </c>
      <c r="E386" s="307">
        <f t="shared" ca="1" si="154"/>
        <v>-24.915215852241555</v>
      </c>
      <c r="F386" s="304">
        <f t="shared" ca="1" si="155"/>
        <v>25.193134035547498</v>
      </c>
      <c r="G386" s="306">
        <f t="shared" ca="1" si="156"/>
        <v>40.277285459084858</v>
      </c>
      <c r="H386" s="307">
        <f t="shared" ca="1" si="157"/>
        <v>162.9341780371139</v>
      </c>
      <c r="I386" s="304">
        <f t="shared" ca="1" si="158"/>
        <v>167.83863112103404</v>
      </c>
      <c r="J386" s="306">
        <f t="shared" ca="1" si="159"/>
        <v>99.870348917232363</v>
      </c>
      <c r="K386" s="307">
        <f t="shared" ca="1" si="160"/>
        <v>442.30330865921366</v>
      </c>
      <c r="L386" s="304">
        <f t="shared" ca="1" si="145"/>
        <v>453.43831272151823</v>
      </c>
      <c r="M386" s="306">
        <f t="shared" ca="1" si="161"/>
        <v>1.3284549397576821</v>
      </c>
      <c r="N386" s="304">
        <f t="shared" ca="1" si="162"/>
        <v>76.114861321421216</v>
      </c>
      <c r="P386" s="310">
        <f t="shared" ca="1" si="163"/>
        <v>23</v>
      </c>
      <c r="Q386" s="304">
        <f t="shared" ca="1" si="164"/>
        <v>0</v>
      </c>
      <c r="R386" s="306">
        <f t="shared" ca="1" si="165"/>
        <v>0</v>
      </c>
      <c r="S386" s="307">
        <f t="shared" ca="1" si="166"/>
        <v>8.0569999999999986</v>
      </c>
      <c r="T386" s="304">
        <f t="shared" ca="1" si="146"/>
        <v>79.039169999999984</v>
      </c>
      <c r="U386" s="311">
        <f t="shared" ca="1" si="147"/>
        <v>0</v>
      </c>
      <c r="V386" s="306">
        <f t="shared" ca="1" si="148"/>
        <v>1.1719901659390775</v>
      </c>
      <c r="W386" s="304">
        <f t="shared" ca="1" si="149"/>
        <v>124.96748618465591</v>
      </c>
      <c r="Y386" s="314" t="str">
        <f t="shared" ca="1" si="167"/>
        <v/>
      </c>
      <c r="Z386" s="315" t="str">
        <f t="shared" ca="1" si="168"/>
        <v/>
      </c>
      <c r="AA386" s="316" t="str">
        <f t="shared" ca="1" si="169"/>
        <v/>
      </c>
      <c r="AC386" s="310" t="e">
        <f t="shared" ca="1" si="170"/>
        <v>#N/A</v>
      </c>
      <c r="AD386" s="323" t="e">
        <f t="shared" ca="1" si="171"/>
        <v>#N/A</v>
      </c>
      <c r="AE386" s="324">
        <f t="shared" ca="1" si="150"/>
        <v>442.30330865921366</v>
      </c>
      <c r="AG386" s="306">
        <f t="shared" ca="1" si="172"/>
        <v>-25.083025818682287</v>
      </c>
      <c r="AH386" s="304">
        <f t="shared" ca="1" si="173"/>
        <v>-15.559356269206079</v>
      </c>
    </row>
    <row r="387" spans="1:34" x14ac:dyDescent="0.2">
      <c r="A387" s="347">
        <f t="shared" ca="1" si="151"/>
        <v>0.01</v>
      </c>
      <c r="B387" s="304">
        <f t="shared" ca="1" si="152"/>
        <v>3.8299999999999623</v>
      </c>
      <c r="D387" s="306">
        <f t="shared" ca="1" si="153"/>
        <v>-3.722133402483482</v>
      </c>
      <c r="E387" s="307">
        <f t="shared" ca="1" si="154"/>
        <v>-24.867190164769156</v>
      </c>
      <c r="F387" s="304">
        <f t="shared" ca="1" si="155"/>
        <v>25.144212530056993</v>
      </c>
      <c r="G387" s="306">
        <f t="shared" ca="1" si="156"/>
        <v>40.240064125060023</v>
      </c>
      <c r="H387" s="307">
        <f t="shared" ca="1" si="157"/>
        <v>162.6855061354662</v>
      </c>
      <c r="I387" s="304">
        <f t="shared" ca="1" si="158"/>
        <v>167.58829513823974</v>
      </c>
      <c r="J387" s="306">
        <f t="shared" ca="1" si="159"/>
        <v>100.27293566515308</v>
      </c>
      <c r="K387" s="307">
        <f t="shared" ca="1" si="160"/>
        <v>443.93140708007655</v>
      </c>
      <c r="L387" s="304">
        <f t="shared" ca="1" si="145"/>
        <v>455.11510172593108</v>
      </c>
      <c r="M387" s="306">
        <f t="shared" ca="1" si="161"/>
        <v>1.3283144665207232</v>
      </c>
      <c r="N387" s="304">
        <f t="shared" ca="1" si="162"/>
        <v>76.106812797808928</v>
      </c>
      <c r="P387" s="310">
        <f t="shared" ca="1" si="163"/>
        <v>23</v>
      </c>
      <c r="Q387" s="304">
        <f t="shared" ca="1" si="164"/>
        <v>0</v>
      </c>
      <c r="R387" s="306">
        <f t="shared" ca="1" si="165"/>
        <v>0</v>
      </c>
      <c r="S387" s="307">
        <f t="shared" ca="1" si="166"/>
        <v>8.0569999999999986</v>
      </c>
      <c r="T387" s="304">
        <f t="shared" ca="1" si="146"/>
        <v>79.039169999999984</v>
      </c>
      <c r="U387" s="311">
        <f t="shared" ca="1" si="147"/>
        <v>0</v>
      </c>
      <c r="V387" s="306">
        <f t="shared" ca="1" si="148"/>
        <v>1.1717992762405023</v>
      </c>
      <c r="W387" s="304">
        <f t="shared" ca="1" si="149"/>
        <v>124.57468563824236</v>
      </c>
      <c r="Y387" s="314" t="str">
        <f t="shared" ca="1" si="167"/>
        <v/>
      </c>
      <c r="Z387" s="315" t="str">
        <f t="shared" ca="1" si="168"/>
        <v/>
      </c>
      <c r="AA387" s="316" t="str">
        <f t="shared" ca="1" si="169"/>
        <v/>
      </c>
      <c r="AC387" s="310" t="e">
        <f t="shared" ca="1" si="170"/>
        <v>#N/A</v>
      </c>
      <c r="AD387" s="323" t="e">
        <f t="shared" ca="1" si="171"/>
        <v>#N/A</v>
      </c>
      <c r="AE387" s="324">
        <f t="shared" ca="1" si="150"/>
        <v>443.93140708007655</v>
      </c>
      <c r="AG387" s="306">
        <f t="shared" ca="1" si="172"/>
        <v>-25.033763628159893</v>
      </c>
      <c r="AH387" s="304">
        <f t="shared" ca="1" si="173"/>
        <v>-15.510424002067262</v>
      </c>
    </row>
    <row r="388" spans="1:34" x14ac:dyDescent="0.2">
      <c r="A388" s="347">
        <f t="shared" ca="1" si="151"/>
        <v>0.01</v>
      </c>
      <c r="B388" s="304">
        <f t="shared" ca="1" si="152"/>
        <v>3.8399999999999621</v>
      </c>
      <c r="D388" s="306">
        <f t="shared" ca="1" si="153"/>
        <v>-3.7125423583445105</v>
      </c>
      <c r="E388" s="307">
        <f t="shared" ca="1" si="154"/>
        <v>-24.819340709288269</v>
      </c>
      <c r="F388" s="304">
        <f t="shared" ca="1" si="155"/>
        <v>25.095470587463311</v>
      </c>
      <c r="G388" s="306">
        <f t="shared" ca="1" si="156"/>
        <v>40.202938701476576</v>
      </c>
      <c r="H388" s="307">
        <f t="shared" ca="1" si="157"/>
        <v>162.43731272837331</v>
      </c>
      <c r="I388" s="304">
        <f t="shared" ca="1" si="158"/>
        <v>167.33844999476372</v>
      </c>
      <c r="J388" s="306">
        <f t="shared" ca="1" si="159"/>
        <v>100.67515067928576</v>
      </c>
      <c r="K388" s="307">
        <f t="shared" ca="1" si="160"/>
        <v>445.55702117439574</v>
      </c>
      <c r="L388" s="304">
        <f t="shared" ref="L388:L451" ca="1" si="174">SQRT(pos_x^2+pos_z^2)</f>
        <v>456.78938810145075</v>
      </c>
      <c r="M388" s="306">
        <f t="shared" ca="1" si="161"/>
        <v>1.3281737036069594</v>
      </c>
      <c r="N388" s="304">
        <f t="shared" ca="1" si="162"/>
        <v>76.098747676938302</v>
      </c>
      <c r="P388" s="310">
        <f t="shared" ca="1" si="163"/>
        <v>23</v>
      </c>
      <c r="Q388" s="304">
        <f t="shared" ca="1" si="164"/>
        <v>0</v>
      </c>
      <c r="R388" s="306">
        <f t="shared" ca="1" si="165"/>
        <v>0</v>
      </c>
      <c r="S388" s="307">
        <f t="shared" ca="1" si="166"/>
        <v>8.0569999999999986</v>
      </c>
      <c r="T388" s="304">
        <f t="shared" ref="T388:T451" ca="1" si="175">m*g</f>
        <v>79.039169999999984</v>
      </c>
      <c r="U388" s="311">
        <f t="shared" ref="U388:U451" ca="1" si="176">IF(pos_xz&lt;L_rampe,Poids*COS(Beta),0)</f>
        <v>0</v>
      </c>
      <c r="V388" s="306">
        <f t="shared" ref="V388:V451" ca="1" si="177">Rho_moyen*(20000-Alt_rampe-pos_z)/(20000+Alt_rampe+pos_z)</f>
        <v>1.171608708153721</v>
      </c>
      <c r="W388" s="304">
        <f t="shared" ref="W388:W451" ca="1" si="178">1/2*Rho*Sref*Cx*vit_xz^2</f>
        <v>124.18332487500423</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445.55702117439574</v>
      </c>
      <c r="AG388" s="306">
        <f t="shared" ca="1" si="172"/>
        <v>-24.984680131461754</v>
      </c>
      <c r="AH388" s="304">
        <f t="shared" ca="1" si="173"/>
        <v>-15.461671296790664</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-3.7029852112077615</v>
      </c>
      <c r="E389" s="307">
        <f t="shared" ref="E389:E452" ca="1" si="183">IF(AND(L388&lt;L_rampe,Poussee&lt;Poids*SIN(M388)),0,(-W388+Poussee)/m*SIN(M388)+U388/m*COS(M388)-Poids/m)</f>
        <v>-24.771666639543557</v>
      </c>
      <c r="F389" s="304">
        <f t="shared" ref="F389:F452" ca="1" si="184">SQRT(acc_x^2+acc_z^2)</f>
        <v>25.046907345520697</v>
      </c>
      <c r="G389" s="306">
        <f t="shared" ref="G389:G452" ca="1" si="185">G388+acc_x*pas</f>
        <v>40.165908849364499</v>
      </c>
      <c r="H389" s="307">
        <f t="shared" ref="H389:H452" ca="1" si="186">H388+acc_z*pas</f>
        <v>162.18959606197788</v>
      </c>
      <c r="I389" s="304">
        <f t="shared" ref="I389:I452" ca="1" si="187">SQRT(vit_x^2+vit_z^2)</f>
        <v>167.08909391232874</v>
      </c>
      <c r="J389" s="306">
        <f t="shared" ref="J389:J452" ca="1" si="188">J388+0.5*(vit_x+G388)*pas*(K388&gt;=0)</f>
        <v>101.07699491703997</v>
      </c>
      <c r="K389" s="307">
        <f t="shared" ref="K389:K452" ca="1" si="189">K388+0.5*(vit_z+H388)*pas</f>
        <v>447.18015571834752</v>
      </c>
      <c r="L389" s="304">
        <f t="shared" ca="1" si="174"/>
        <v>458.46117673118721</v>
      </c>
      <c r="M389" s="306">
        <f t="shared" ref="M389:M452" ca="1" si="190">IF(AND(L388&gt;L_rampe,G389&gt;0),ATAN2(G389,H389),$M$4)</f>
        <v>1.3280326504006381</v>
      </c>
      <c r="N389" s="304">
        <f t="shared" ref="N389:N452" ca="1" si="191">DEGREES(Beta)</f>
        <v>76.090665923529301</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8.0569999999999986</v>
      </c>
      <c r="T389" s="304">
        <f t="shared" ca="1" si="175"/>
        <v>79.039169999999984</v>
      </c>
      <c r="U389" s="311">
        <f t="shared" ca="1" si="176"/>
        <v>0</v>
      </c>
      <c r="V389" s="306">
        <f t="shared" ca="1" si="177"/>
        <v>1.1714184609727936</v>
      </c>
      <c r="W389" s="304">
        <f t="shared" ca="1" si="178"/>
        <v>123.79339699043305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447.18015571834752</v>
      </c>
      <c r="AG389" s="306">
        <f t="shared" ref="AG389:AG452" ca="1" si="201">IF(AND(L388&lt;L_rampe,Poussee&lt;Poids*SIN(M388)),0,(-W388+Poussee)/m-Poids*SIN(M388)/m)</f>
        <v>-24.935774463787492</v>
      </c>
      <c r="AH389" s="304">
        <f t="shared" ref="AH389:AH452" ca="1" si="202">IF(AND(L388&lt;L_rampe,Poussee&lt;Poids*SIN(M388)), g*SIN(M388), (-W388+Poussee)/m)</f>
        <v>-15.413097291175903</v>
      </c>
    </row>
    <row r="390" spans="1:34" x14ac:dyDescent="0.2">
      <c r="A390" s="347">
        <f t="shared" ca="1" si="180"/>
        <v>0.01</v>
      </c>
      <c r="B390" s="304">
        <f t="shared" ca="1" si="181"/>
        <v>3.8599999999999617</v>
      </c>
      <c r="D390" s="306">
        <f t="shared" ca="1" si="182"/>
        <v>-3.6934617967312704</v>
      </c>
      <c r="E390" s="307">
        <f t="shared" ca="1" si="183"/>
        <v>-24.724167114425192</v>
      </c>
      <c r="F390" s="304">
        <f t="shared" ca="1" si="184"/>
        <v>24.998521947225949</v>
      </c>
      <c r="G390" s="306">
        <f t="shared" ca="1" si="185"/>
        <v>40.128974231397187</v>
      </c>
      <c r="H390" s="307">
        <f t="shared" ca="1" si="186"/>
        <v>161.94235439083363</v>
      </c>
      <c r="I390" s="304">
        <f t="shared" ca="1" si="187"/>
        <v>166.84022512125333</v>
      </c>
      <c r="J390" s="306">
        <f t="shared" ca="1" si="188"/>
        <v>101.47846933244378</v>
      </c>
      <c r="K390" s="307">
        <f t="shared" ca="1" si="189"/>
        <v>448.80081547061155</v>
      </c>
      <c r="L390" s="304">
        <f t="shared" ca="1" si="174"/>
        <v>460.13047248051464</v>
      </c>
      <c r="M390" s="306">
        <f t="shared" ca="1" si="190"/>
        <v>1.3278913062839668</v>
      </c>
      <c r="N390" s="304">
        <f t="shared" ca="1" si="191"/>
        <v>76.082567502185029</v>
      </c>
      <c r="P390" s="310">
        <f t="shared" ca="1" si="192"/>
        <v>23</v>
      </c>
      <c r="Q390" s="304">
        <f t="shared" ca="1" si="193"/>
        <v>0</v>
      </c>
      <c r="R390" s="306">
        <f t="shared" ca="1" si="194"/>
        <v>0</v>
      </c>
      <c r="S390" s="307">
        <f t="shared" ca="1" si="195"/>
        <v>8.0569999999999986</v>
      </c>
      <c r="T390" s="304">
        <f t="shared" ca="1" si="175"/>
        <v>79.039169999999984</v>
      </c>
      <c r="U390" s="311">
        <f t="shared" ca="1" si="176"/>
        <v>0</v>
      </c>
      <c r="V390" s="306">
        <f t="shared" ca="1" si="177"/>
        <v>1.1712285339944668</v>
      </c>
      <c r="W390" s="304">
        <f t="shared" ca="1" si="178"/>
        <v>123.40489512195217</v>
      </c>
      <c r="Y390" s="314" t="str">
        <f t="shared" ca="1" si="196"/>
        <v/>
      </c>
      <c r="Z390" s="315" t="str">
        <f t="shared" ca="1" si="197"/>
        <v/>
      </c>
      <c r="AA390" s="316" t="str">
        <f t="shared" ca="1" si="198"/>
        <v/>
      </c>
      <c r="AC390" s="310" t="e">
        <f t="shared" ca="1" si="199"/>
        <v>#N/A</v>
      </c>
      <c r="AD390" s="323" t="e">
        <f t="shared" ca="1" si="200"/>
        <v>#N/A</v>
      </c>
      <c r="AE390" s="324">
        <f t="shared" ca="1" si="179"/>
        <v>448.80081547061155</v>
      </c>
      <c r="AG390" s="306">
        <f t="shared" ca="1" si="201"/>
        <v>-24.887045765568974</v>
      </c>
      <c r="AH390" s="304">
        <f t="shared" ca="1" si="202"/>
        <v>-15.364701128265244</v>
      </c>
    </row>
    <row r="391" spans="1:34" x14ac:dyDescent="0.2">
      <c r="A391" s="347">
        <f t="shared" ca="1" si="180"/>
        <v>0.01</v>
      </c>
      <c r="B391" s="304">
        <f t="shared" ca="1" si="181"/>
        <v>3.8699999999999615</v>
      </c>
      <c r="D391" s="306">
        <f t="shared" ca="1" si="182"/>
        <v>-3.683971951569494</v>
      </c>
      <c r="E391" s="307">
        <f t="shared" ca="1" si="183"/>
        <v>-24.676841297931333</v>
      </c>
      <c r="F391" s="304">
        <f t="shared" ca="1" si="184"/>
        <v>24.950313540780208</v>
      </c>
      <c r="G391" s="306">
        <f t="shared" ca="1" si="185"/>
        <v>40.09213451188149</v>
      </c>
      <c r="H391" s="307">
        <f t="shared" ca="1" si="186"/>
        <v>161.69558597785431</v>
      </c>
      <c r="I391" s="304">
        <f t="shared" ca="1" si="187"/>
        <v>166.59184186039985</v>
      </c>
      <c r="J391" s="306">
        <f t="shared" ca="1" si="188"/>
        <v>101.87957487616018</v>
      </c>
      <c r="K391" s="307">
        <f t="shared" ca="1" si="189"/>
        <v>450.419005172455</v>
      </c>
      <c r="L391" s="304">
        <f t="shared" ca="1" si="174"/>
        <v>461.79728019715662</v>
      </c>
      <c r="M391" s="306">
        <f t="shared" ca="1" si="190"/>
        <v>1.3277496706371057</v>
      </c>
      <c r="N391" s="304">
        <f t="shared" ca="1" si="191"/>
        <v>76.074452377391282</v>
      </c>
      <c r="P391" s="310">
        <f t="shared" ca="1" si="192"/>
        <v>23</v>
      </c>
      <c r="Q391" s="304">
        <f t="shared" ca="1" si="193"/>
        <v>0</v>
      </c>
      <c r="R391" s="306">
        <f t="shared" ca="1" si="194"/>
        <v>0</v>
      </c>
      <c r="S391" s="307">
        <f t="shared" ca="1" si="195"/>
        <v>8.0569999999999986</v>
      </c>
      <c r="T391" s="304">
        <f t="shared" ca="1" si="175"/>
        <v>79.039169999999984</v>
      </c>
      <c r="U391" s="311">
        <f t="shared" ca="1" si="176"/>
        <v>0</v>
      </c>
      <c r="V391" s="306">
        <f t="shared" ca="1" si="177"/>
        <v>1.1710389265181609</v>
      </c>
      <c r="W391" s="304">
        <f t="shared" ca="1" si="178"/>
        <v>123.01781244861078</v>
      </c>
      <c r="Y391" s="314" t="str">
        <f t="shared" ca="1" si="196"/>
        <v/>
      </c>
      <c r="Z391" s="315" t="str">
        <f t="shared" ca="1" si="197"/>
        <v/>
      </c>
      <c r="AA391" s="316" t="str">
        <f t="shared" ca="1" si="198"/>
        <v/>
      </c>
      <c r="AC391" s="310" t="e">
        <f t="shared" ca="1" si="199"/>
        <v>#N/A</v>
      </c>
      <c r="AD391" s="323" t="e">
        <f t="shared" ca="1" si="200"/>
        <v>#N/A</v>
      </c>
      <c r="AE391" s="324">
        <f t="shared" ca="1" si="179"/>
        <v>450.419005172455</v>
      </c>
      <c r="AG391" s="306">
        <f t="shared" ca="1" si="201"/>
        <v>-24.838493182432032</v>
      </c>
      <c r="AH391" s="304">
        <f t="shared" ca="1" si="202"/>
        <v>-15.316481956305347</v>
      </c>
    </row>
    <row r="392" spans="1:34" x14ac:dyDescent="0.2">
      <c r="A392" s="347">
        <f t="shared" ca="1" si="180"/>
        <v>0.01</v>
      </c>
      <c r="B392" s="304">
        <f t="shared" ca="1" si="181"/>
        <v>3.8799999999999613</v>
      </c>
      <c r="D392" s="306">
        <f t="shared" ca="1" si="182"/>
        <v>-3.6745155133660377</v>
      </c>
      <c r="E392" s="307">
        <f t="shared" ca="1" si="183"/>
        <v>-24.629688359130832</v>
      </c>
      <c r="F392" s="304">
        <f t="shared" ca="1" si="184"/>
        <v>24.902281279550927</v>
      </c>
      <c r="G392" s="306">
        <f t="shared" ca="1" si="185"/>
        <v>40.055389356747831</v>
      </c>
      <c r="H392" s="307">
        <f t="shared" ca="1" si="186"/>
        <v>161.44928909426301</v>
      </c>
      <c r="I392" s="304">
        <f t="shared" ca="1" si="187"/>
        <v>166.34394237712289</v>
      </c>
      <c r="J392" s="306">
        <f t="shared" ca="1" si="188"/>
        <v>102.28031249550332</v>
      </c>
      <c r="K392" s="307">
        <f t="shared" ca="1" si="189"/>
        <v>452.03472954781557</v>
      </c>
      <c r="L392" s="304">
        <f t="shared" ca="1" si="174"/>
        <v>463.46160471126899</v>
      </c>
      <c r="M392" s="306">
        <f t="shared" ca="1" si="190"/>
        <v>1.3276077428381601</v>
      </c>
      <c r="N392" s="304">
        <f t="shared" ca="1" si="191"/>
        <v>76.066320513516118</v>
      </c>
      <c r="P392" s="310">
        <f t="shared" ca="1" si="192"/>
        <v>23</v>
      </c>
      <c r="Q392" s="304">
        <f t="shared" ca="1" si="193"/>
        <v>0</v>
      </c>
      <c r="R392" s="306">
        <f t="shared" ca="1" si="194"/>
        <v>0</v>
      </c>
      <c r="S392" s="307">
        <f t="shared" ca="1" si="195"/>
        <v>8.0569999999999986</v>
      </c>
      <c r="T392" s="304">
        <f t="shared" ca="1" si="175"/>
        <v>79.039169999999984</v>
      </c>
      <c r="U392" s="311">
        <f t="shared" ca="1" si="176"/>
        <v>0</v>
      </c>
      <c r="V392" s="306">
        <f t="shared" ca="1" si="177"/>
        <v>1.1708496378459536</v>
      </c>
      <c r="W392" s="304">
        <f t="shared" ca="1" si="178"/>
        <v>122.6321421907803</v>
      </c>
      <c r="Y392" s="314" t="str">
        <f t="shared" ca="1" si="196"/>
        <v/>
      </c>
      <c r="Z392" s="315" t="str">
        <f t="shared" ca="1" si="197"/>
        <v/>
      </c>
      <c r="AA392" s="316" t="str">
        <f t="shared" ca="1" si="198"/>
        <v/>
      </c>
      <c r="AC392" s="310" t="e">
        <f t="shared" ca="1" si="199"/>
        <v>#N/A</v>
      </c>
      <c r="AD392" s="323" t="e">
        <f t="shared" ca="1" si="200"/>
        <v>#N/A</v>
      </c>
      <c r="AE392" s="324">
        <f t="shared" ca="1" si="179"/>
        <v>452.03472954781557</v>
      </c>
      <c r="AG392" s="306">
        <f t="shared" ca="1" si="201"/>
        <v>-24.790115865158434</v>
      </c>
      <c r="AH392" s="304">
        <f t="shared" ca="1" si="202"/>
        <v>-15.268438928709298</v>
      </c>
    </row>
    <row r="393" spans="1:34" x14ac:dyDescent="0.2">
      <c r="A393" s="347">
        <f t="shared" ca="1" si="180"/>
        <v>0.01</v>
      </c>
      <c r="B393" s="304">
        <f t="shared" ca="1" si="181"/>
        <v>3.889999999999961</v>
      </c>
      <c r="D393" s="306">
        <f t="shared" ca="1" si="182"/>
        <v>-3.6650923207464396</v>
      </c>
      <c r="E393" s="307">
        <f t="shared" ca="1" si="183"/>
        <v>-24.582707472126259</v>
      </c>
      <c r="F393" s="304">
        <f t="shared" ca="1" si="184"/>
        <v>24.85442432203423</v>
      </c>
      <c r="G393" s="306">
        <f t="shared" ca="1" si="185"/>
        <v>40.018738433540364</v>
      </c>
      <c r="H393" s="307">
        <f t="shared" ca="1" si="186"/>
        <v>161.20346201954175</v>
      </c>
      <c r="I393" s="304">
        <f t="shared" ca="1" si="187"/>
        <v>166.09652492721801</v>
      </c>
      <c r="J393" s="306">
        <f t="shared" ca="1" si="188"/>
        <v>102.68068313445477</v>
      </c>
      <c r="K393" s="307">
        <f t="shared" ca="1" si="189"/>
        <v>453.64799330338462</v>
      </c>
      <c r="L393" s="304">
        <f t="shared" ca="1" si="174"/>
        <v>465.1234508355239</v>
      </c>
      <c r="M393" s="306">
        <f t="shared" ca="1" si="190"/>
        <v>1.3274655222631726</v>
      </c>
      <c r="N393" s="304">
        <f t="shared" ca="1" si="191"/>
        <v>76.058171874809418</v>
      </c>
      <c r="P393" s="310">
        <f t="shared" ca="1" si="192"/>
        <v>23</v>
      </c>
      <c r="Q393" s="304">
        <f t="shared" ca="1" si="193"/>
        <v>0</v>
      </c>
      <c r="R393" s="306">
        <f t="shared" ca="1" si="194"/>
        <v>0</v>
      </c>
      <c r="S393" s="307">
        <f t="shared" ca="1" si="195"/>
        <v>8.0569999999999986</v>
      </c>
      <c r="T393" s="304">
        <f t="shared" ca="1" si="175"/>
        <v>79.039169999999984</v>
      </c>
      <c r="U393" s="311">
        <f t="shared" ca="1" si="176"/>
        <v>0</v>
      </c>
      <c r="V393" s="306">
        <f t="shared" ca="1" si="177"/>
        <v>1.1706606672825708</v>
      </c>
      <c r="W393" s="304">
        <f t="shared" ca="1" si="178"/>
        <v>122.24787760985389</v>
      </c>
      <c r="Y393" s="314" t="str">
        <f t="shared" ca="1" si="196"/>
        <v/>
      </c>
      <c r="Z393" s="315" t="str">
        <f t="shared" ca="1" si="197"/>
        <v/>
      </c>
      <c r="AA393" s="316" t="str">
        <f t="shared" ca="1" si="198"/>
        <v/>
      </c>
      <c r="AC393" s="310" t="e">
        <f t="shared" ca="1" si="199"/>
        <v>#N/A</v>
      </c>
      <c r="AD393" s="323" t="e">
        <f t="shared" ca="1" si="200"/>
        <v>#N/A</v>
      </c>
      <c r="AE393" s="324">
        <f t="shared" ca="1" si="179"/>
        <v>453.64799330338462</v>
      </c>
      <c r="AG393" s="306">
        <f t="shared" ca="1" si="201"/>
        <v>-24.741912969648126</v>
      </c>
      <c r="AH393" s="304">
        <f t="shared" ca="1" si="202"/>
        <v>-15.220571204018906</v>
      </c>
    </row>
    <row r="394" spans="1:34" x14ac:dyDescent="0.2">
      <c r="A394" s="347">
        <f t="shared" ca="1" si="180"/>
        <v>0.01</v>
      </c>
      <c r="B394" s="304">
        <f t="shared" ca="1" si="181"/>
        <v>3.8999999999999608</v>
      </c>
      <c r="D394" s="306">
        <f t="shared" ca="1" si="182"/>
        <v>-3.6557022133110326</v>
      </c>
      <c r="E394" s="307">
        <f t="shared" ca="1" si="183"/>
        <v>-24.535897816017304</v>
      </c>
      <c r="F394" s="304">
        <f t="shared" ca="1" si="184"/>
        <v>24.806741831817611</v>
      </c>
      <c r="G394" s="306">
        <f t="shared" ca="1" si="185"/>
        <v>39.982181411407254</v>
      </c>
      <c r="H394" s="307">
        <f t="shared" ca="1" si="186"/>
        <v>160.95810304138158</v>
      </c>
      <c r="I394" s="304">
        <f t="shared" ca="1" si="187"/>
        <v>165.84958777487114</v>
      </c>
      <c r="J394" s="306">
        <f t="shared" ca="1" si="188"/>
        <v>103.08068773367951</v>
      </c>
      <c r="K394" s="307">
        <f t="shared" ca="1" si="189"/>
        <v>455.25880112868924</v>
      </c>
      <c r="L394" s="304">
        <f t="shared" ca="1" si="174"/>
        <v>466.78282336519169</v>
      </c>
      <c r="M394" s="306">
        <f t="shared" ca="1" si="190"/>
        <v>1.3273230082861158</v>
      </c>
      <c r="N394" s="304">
        <f t="shared" ca="1" si="191"/>
        <v>76.050006425402429</v>
      </c>
      <c r="P394" s="310">
        <f t="shared" ca="1" si="192"/>
        <v>23</v>
      </c>
      <c r="Q394" s="304">
        <f t="shared" ca="1" si="193"/>
        <v>0</v>
      </c>
      <c r="R394" s="306">
        <f t="shared" ca="1" si="194"/>
        <v>0</v>
      </c>
      <c r="S394" s="307">
        <f t="shared" ca="1" si="195"/>
        <v>8.0569999999999986</v>
      </c>
      <c r="T394" s="304">
        <f t="shared" ca="1" si="175"/>
        <v>79.039169999999984</v>
      </c>
      <c r="U394" s="311">
        <f t="shared" ca="1" si="176"/>
        <v>0</v>
      </c>
      <c r="V394" s="306">
        <f t="shared" ca="1" si="177"/>
        <v>1.1704720141353702</v>
      </c>
      <c r="W394" s="304">
        <f t="shared" ca="1" si="178"/>
        <v>121.86501200794829</v>
      </c>
      <c r="Y394" s="314" t="str">
        <f t="shared" ca="1" si="196"/>
        <v/>
      </c>
      <c r="Z394" s="315" t="str">
        <f t="shared" ca="1" si="197"/>
        <v/>
      </c>
      <c r="AA394" s="316" t="str">
        <f t="shared" ca="1" si="198"/>
        <v/>
      </c>
      <c r="AC394" s="310" t="e">
        <f t="shared" ca="1" si="199"/>
        <v>#N/A</v>
      </c>
      <c r="AD394" s="323" t="e">
        <f t="shared" ca="1" si="200"/>
        <v>#N/A</v>
      </c>
      <c r="AE394" s="324">
        <f t="shared" ca="1" si="179"/>
        <v>455.25880112868924</v>
      </c>
      <c r="AG394" s="306">
        <f t="shared" ca="1" si="201"/>
        <v>-24.69388365688193</v>
      </c>
      <c r="AH394" s="304">
        <f t="shared" ca="1" si="202"/>
        <v>-15.172877945867434</v>
      </c>
    </row>
    <row r="395" spans="1:34" x14ac:dyDescent="0.2">
      <c r="A395" s="347">
        <f t="shared" ca="1" si="180"/>
        <v>0.01</v>
      </c>
      <c r="B395" s="304">
        <f t="shared" ca="1" si="181"/>
        <v>3.9099999999999606</v>
      </c>
      <c r="D395" s="306">
        <f t="shared" ca="1" si="182"/>
        <v>-3.6463450316278525</v>
      </c>
      <c r="E395" s="307">
        <f t="shared" ca="1" si="183"/>
        <v>-24.489258574864436</v>
      </c>
      <c r="F395" s="304">
        <f t="shared" ca="1" si="184"/>
        <v>24.759232977542911</v>
      </c>
      <c r="G395" s="306">
        <f t="shared" ca="1" si="185"/>
        <v>39.945717961090978</v>
      </c>
      <c r="H395" s="307">
        <f t="shared" ca="1" si="186"/>
        <v>160.71321045563292</v>
      </c>
      <c r="I395" s="304">
        <f t="shared" ca="1" si="187"/>
        <v>165.60312919260789</v>
      </c>
      <c r="J395" s="306">
        <f t="shared" ca="1" si="188"/>
        <v>103.480327230542</v>
      </c>
      <c r="K395" s="307">
        <f t="shared" ca="1" si="189"/>
        <v>456.86715769617433</v>
      </c>
      <c r="L395" s="304">
        <f t="shared" ca="1" si="174"/>
        <v>468.43972707822411</v>
      </c>
      <c r="M395" s="306">
        <f t="shared" ca="1" si="190"/>
        <v>1.3271802002788848</v>
      </c>
      <c r="N395" s="304">
        <f t="shared" ca="1" si="191"/>
        <v>76.041824129307429</v>
      </c>
      <c r="P395" s="310">
        <f t="shared" ca="1" si="192"/>
        <v>23</v>
      </c>
      <c r="Q395" s="304">
        <f t="shared" ca="1" si="193"/>
        <v>0</v>
      </c>
      <c r="R395" s="306">
        <f t="shared" ca="1" si="194"/>
        <v>0</v>
      </c>
      <c r="S395" s="307">
        <f t="shared" ca="1" si="195"/>
        <v>8.0569999999999986</v>
      </c>
      <c r="T395" s="304">
        <f t="shared" ca="1" si="175"/>
        <v>79.039169999999984</v>
      </c>
      <c r="U395" s="311">
        <f t="shared" ca="1" si="176"/>
        <v>0</v>
      </c>
      <c r="V395" s="306">
        <f t="shared" ca="1" si="177"/>
        <v>1.1702836777143306</v>
      </c>
      <c r="W395" s="304">
        <f t="shared" ca="1" si="178"/>
        <v>121.48353872760819</v>
      </c>
      <c r="Y395" s="314" t="str">
        <f t="shared" ca="1" si="196"/>
        <v/>
      </c>
      <c r="Z395" s="315" t="str">
        <f t="shared" ca="1" si="197"/>
        <v/>
      </c>
      <c r="AA395" s="316" t="str">
        <f t="shared" ca="1" si="198"/>
        <v/>
      </c>
      <c r="AC395" s="310" t="e">
        <f t="shared" ca="1" si="199"/>
        <v>#N/A</v>
      </c>
      <c r="AD395" s="323" t="e">
        <f t="shared" ca="1" si="200"/>
        <v>#N/A</v>
      </c>
      <c r="AE395" s="324">
        <f t="shared" ca="1" si="179"/>
        <v>456.86715769617433</v>
      </c>
      <c r="AG395" s="306">
        <f t="shared" ca="1" si="201"/>
        <v>-24.646027092884474</v>
      </c>
      <c r="AH395" s="304">
        <f t="shared" ca="1" si="202"/>
        <v>-15.125358322942574</v>
      </c>
    </row>
    <row r="396" spans="1:34" x14ac:dyDescent="0.2">
      <c r="A396" s="347">
        <f t="shared" ca="1" si="180"/>
        <v>0.01</v>
      </c>
      <c r="B396" s="304">
        <f t="shared" ca="1" si="181"/>
        <v>3.9199999999999604</v>
      </c>
      <c r="D396" s="306">
        <f t="shared" ca="1" si="182"/>
        <v>-3.6370206172256094</v>
      </c>
      <c r="E396" s="307">
        <f t="shared" ca="1" si="183"/>
        <v>-24.442788937652907</v>
      </c>
      <c r="F396" s="304">
        <f t="shared" ca="1" si="184"/>
        <v>24.711896932869628</v>
      </c>
      <c r="G396" s="306">
        <f t="shared" ca="1" si="185"/>
        <v>39.90934775491872</v>
      </c>
      <c r="H396" s="307">
        <f t="shared" ca="1" si="186"/>
        <v>160.46878256625638</v>
      </c>
      <c r="I396" s="304">
        <f t="shared" ca="1" si="187"/>
        <v>165.35714746124373</v>
      </c>
      <c r="J396" s="306">
        <f t="shared" ca="1" si="188"/>
        <v>103.87960255912205</v>
      </c>
      <c r="K396" s="307">
        <f t="shared" ca="1" si="189"/>
        <v>458.47306766128378</v>
      </c>
      <c r="L396" s="304">
        <f t="shared" ca="1" si="174"/>
        <v>470.09416673533531</v>
      </c>
      <c r="M396" s="306">
        <f t="shared" ca="1" si="190"/>
        <v>1.3270370976112891</v>
      </c>
      <c r="N396" s="304">
        <f t="shared" ca="1" si="191"/>
        <v>76.033624950417121</v>
      </c>
      <c r="P396" s="310">
        <f t="shared" ca="1" si="192"/>
        <v>23</v>
      </c>
      <c r="Q396" s="304">
        <f t="shared" ca="1" si="193"/>
        <v>0</v>
      </c>
      <c r="R396" s="306">
        <f t="shared" ca="1" si="194"/>
        <v>0</v>
      </c>
      <c r="S396" s="307">
        <f t="shared" ca="1" si="195"/>
        <v>8.0569999999999986</v>
      </c>
      <c r="T396" s="304">
        <f t="shared" ca="1" si="175"/>
        <v>79.039169999999984</v>
      </c>
      <c r="U396" s="311">
        <f t="shared" ca="1" si="176"/>
        <v>0</v>
      </c>
      <c r="V396" s="306">
        <f t="shared" ca="1" si="177"/>
        <v>1.1700956573320378</v>
      </c>
      <c r="W396" s="304">
        <f t="shared" ca="1" si="178"/>
        <v>121.1034511515129</v>
      </c>
      <c r="Y396" s="314" t="str">
        <f t="shared" ca="1" si="196"/>
        <v/>
      </c>
      <c r="Z396" s="315" t="str">
        <f t="shared" ca="1" si="197"/>
        <v/>
      </c>
      <c r="AA396" s="316" t="str">
        <f t="shared" ca="1" si="198"/>
        <v/>
      </c>
      <c r="AC396" s="310" t="e">
        <f t="shared" ca="1" si="199"/>
        <v>#N/A</v>
      </c>
      <c r="AD396" s="323" t="e">
        <f t="shared" ca="1" si="200"/>
        <v>#N/A</v>
      </c>
      <c r="AE396" s="324">
        <f t="shared" ca="1" si="179"/>
        <v>458.47306766128378</v>
      </c>
      <c r="AG396" s="306">
        <f t="shared" ca="1" si="201"/>
        <v>-24.598342448687426</v>
      </c>
      <c r="AH396" s="304">
        <f t="shared" ca="1" si="202"/>
        <v>-15.078011508949759</v>
      </c>
    </row>
    <row r="397" spans="1:34" x14ac:dyDescent="0.2">
      <c r="A397" s="347">
        <f t="shared" ca="1" si="180"/>
        <v>0.01</v>
      </c>
      <c r="B397" s="304">
        <f t="shared" ca="1" si="181"/>
        <v>3.9299999999999602</v>
      </c>
      <c r="D397" s="306">
        <f t="shared" ca="1" si="182"/>
        <v>-3.6277288125867218</v>
      </c>
      <c r="E397" s="307">
        <f t="shared" ca="1" si="183"/>
        <v>-24.396488098257006</v>
      </c>
      <c r="F397" s="304">
        <f t="shared" ca="1" si="184"/>
        <v>24.664732876438528</v>
      </c>
      <c r="G397" s="306">
        <f t="shared" ca="1" si="185"/>
        <v>39.873070466792853</v>
      </c>
      <c r="H397" s="307">
        <f t="shared" ca="1" si="186"/>
        <v>160.22481768527382</v>
      </c>
      <c r="I397" s="304">
        <f t="shared" ca="1" si="187"/>
        <v>165.11164086983408</v>
      </c>
      <c r="J397" s="306">
        <f t="shared" ca="1" si="188"/>
        <v>104.2785146502306</v>
      </c>
      <c r="K397" s="307">
        <f t="shared" ca="1" si="189"/>
        <v>460.0765356625414</v>
      </c>
      <c r="L397" s="304">
        <f t="shared" ca="1" si="174"/>
        <v>471.74614708008386</v>
      </c>
      <c r="M397" s="306">
        <f t="shared" ca="1" si="190"/>
        <v>1.326893699651045</v>
      </c>
      <c r="N397" s="304">
        <f t="shared" ca="1" si="191"/>
        <v>76.025408852504356</v>
      </c>
      <c r="P397" s="310">
        <f t="shared" ca="1" si="192"/>
        <v>23</v>
      </c>
      <c r="Q397" s="304">
        <f t="shared" ca="1" si="193"/>
        <v>0</v>
      </c>
      <c r="R397" s="306">
        <f t="shared" ca="1" si="194"/>
        <v>0</v>
      </c>
      <c r="S397" s="307">
        <f t="shared" ca="1" si="195"/>
        <v>8.0569999999999986</v>
      </c>
      <c r="T397" s="304">
        <f t="shared" ca="1" si="175"/>
        <v>79.039169999999984</v>
      </c>
      <c r="U397" s="311">
        <f t="shared" ca="1" si="176"/>
        <v>0</v>
      </c>
      <c r="V397" s="306">
        <f t="shared" ca="1" si="177"/>
        <v>1.1699079523036728</v>
      </c>
      <c r="W397" s="304">
        <f t="shared" ca="1" si="178"/>
        <v>120.72474270218606</v>
      </c>
      <c r="Y397" s="314" t="str">
        <f t="shared" ca="1" si="196"/>
        <v/>
      </c>
      <c r="Z397" s="315" t="str">
        <f t="shared" ca="1" si="197"/>
        <v/>
      </c>
      <c r="AA397" s="316" t="str">
        <f t="shared" ca="1" si="198"/>
        <v/>
      </c>
      <c r="AC397" s="310" t="e">
        <f t="shared" ca="1" si="199"/>
        <v>#N/A</v>
      </c>
      <c r="AD397" s="323" t="e">
        <f t="shared" ca="1" si="200"/>
        <v>#N/A</v>
      </c>
      <c r="AE397" s="324">
        <f t="shared" ca="1" si="179"/>
        <v>460.0765356625414</v>
      </c>
      <c r="AG397" s="306">
        <f t="shared" ca="1" si="201"/>
        <v>-24.55082890029308</v>
      </c>
      <c r="AH397" s="304">
        <f t="shared" ca="1" si="202"/>
        <v>-15.030836682575762</v>
      </c>
    </row>
    <row r="398" spans="1:34" x14ac:dyDescent="0.2">
      <c r="A398" s="347">
        <f t="shared" ca="1" si="180"/>
        <v>0.01</v>
      </c>
      <c r="B398" s="304">
        <f t="shared" ca="1" si="181"/>
        <v>3.93999999999996</v>
      </c>
      <c r="D398" s="306">
        <f t="shared" ca="1" si="182"/>
        <v>-3.6184694611404131</v>
      </c>
      <c r="E398" s="307">
        <f t="shared" ca="1" si="183"/>
        <v>-24.350355255404708</v>
      </c>
      <c r="F398" s="304">
        <f t="shared" ca="1" si="184"/>
        <v>24.617739991835592</v>
      </c>
      <c r="G398" s="306">
        <f t="shared" ca="1" si="185"/>
        <v>39.836885772181446</v>
      </c>
      <c r="H398" s="307">
        <f t="shared" ca="1" si="186"/>
        <v>159.98131413271977</v>
      </c>
      <c r="I398" s="304">
        <f t="shared" ca="1" si="187"/>
        <v>164.86660771562507</v>
      </c>
      <c r="J398" s="306">
        <f t="shared" ca="1" si="188"/>
        <v>104.67706443142548</v>
      </c>
      <c r="K398" s="307">
        <f t="shared" ca="1" si="189"/>
        <v>461.67756632163139</v>
      </c>
      <c r="L398" s="304">
        <f t="shared" ca="1" si="174"/>
        <v>473.39567283895315</v>
      </c>
      <c r="M398" s="306">
        <f t="shared" ca="1" si="190"/>
        <v>1.3267500057637678</v>
      </c>
      <c r="N398" s="304">
        <f t="shared" ca="1" si="191"/>
        <v>76.017175799221533</v>
      </c>
      <c r="P398" s="310">
        <f t="shared" ca="1" si="192"/>
        <v>23</v>
      </c>
      <c r="Q398" s="304">
        <f t="shared" ca="1" si="193"/>
        <v>0</v>
      </c>
      <c r="R398" s="306">
        <f t="shared" ca="1" si="194"/>
        <v>0</v>
      </c>
      <c r="S398" s="307">
        <f t="shared" ca="1" si="195"/>
        <v>8.0569999999999986</v>
      </c>
      <c r="T398" s="304">
        <f t="shared" ca="1" si="175"/>
        <v>79.039169999999984</v>
      </c>
      <c r="U398" s="311">
        <f t="shared" ca="1" si="176"/>
        <v>0</v>
      </c>
      <c r="V398" s="306">
        <f t="shared" ca="1" si="177"/>
        <v>1.169720561946997</v>
      </c>
      <c r="W398" s="304">
        <f t="shared" ca="1" si="178"/>
        <v>120.34740684170707</v>
      </c>
      <c r="Y398" s="314" t="str">
        <f t="shared" ca="1" si="196"/>
        <v/>
      </c>
      <c r="Z398" s="315" t="str">
        <f t="shared" ca="1" si="197"/>
        <v/>
      </c>
      <c r="AA398" s="316" t="str">
        <f t="shared" ca="1" si="198"/>
        <v/>
      </c>
      <c r="AC398" s="310" t="e">
        <f t="shared" ca="1" si="199"/>
        <v>#N/A</v>
      </c>
      <c r="AD398" s="323" t="e">
        <f t="shared" ca="1" si="200"/>
        <v>#N/A</v>
      </c>
      <c r="AE398" s="324">
        <f t="shared" ca="1" si="179"/>
        <v>461.67756632163139</v>
      </c>
      <c r="AG398" s="306">
        <f t="shared" ca="1" si="201"/>
        <v>-24.503485628638245</v>
      </c>
      <c r="AH398" s="304">
        <f t="shared" ca="1" si="202"/>
        <v>-14.983833027452659</v>
      </c>
    </row>
    <row r="399" spans="1:34" x14ac:dyDescent="0.2">
      <c r="A399" s="347">
        <f t="shared" ca="1" si="180"/>
        <v>0.01</v>
      </c>
      <c r="B399" s="304">
        <f t="shared" ca="1" si="181"/>
        <v>3.9499999999999598</v>
      </c>
      <c r="D399" s="306">
        <f t="shared" ca="1" si="182"/>
        <v>-3.6092424072558567</v>
      </c>
      <c r="E399" s="307">
        <f t="shared" ca="1" si="183"/>
        <v>-24.30438961264251</v>
      </c>
      <c r="F399" s="304">
        <f t="shared" ca="1" si="184"/>
        <v>24.570917467556217</v>
      </c>
      <c r="G399" s="306">
        <f t="shared" ca="1" si="185"/>
        <v>39.80079334810889</v>
      </c>
      <c r="H399" s="307">
        <f t="shared" ca="1" si="186"/>
        <v>159.73827023659334</v>
      </c>
      <c r="I399" s="304">
        <f t="shared" ca="1" si="187"/>
        <v>164.62204630400447</v>
      </c>
      <c r="J399" s="306">
        <f t="shared" ca="1" si="188"/>
        <v>105.07525282702693</v>
      </c>
      <c r="K399" s="307">
        <f t="shared" ca="1" si="189"/>
        <v>463.27616424347798</v>
      </c>
      <c r="L399" s="304">
        <f t="shared" ca="1" si="174"/>
        <v>475.04274872143202</v>
      </c>
      <c r="M399" s="306">
        <f t="shared" ca="1" si="190"/>
        <v>1.3266060153129642</v>
      </c>
      <c r="N399" s="304">
        <f t="shared" ca="1" si="191"/>
        <v>76.008925754100304</v>
      </c>
      <c r="P399" s="310">
        <f t="shared" ca="1" si="192"/>
        <v>23</v>
      </c>
      <c r="Q399" s="304">
        <f t="shared" ca="1" si="193"/>
        <v>0</v>
      </c>
      <c r="R399" s="306">
        <f t="shared" ca="1" si="194"/>
        <v>0</v>
      </c>
      <c r="S399" s="307">
        <f t="shared" ca="1" si="195"/>
        <v>8.0569999999999986</v>
      </c>
      <c r="T399" s="304">
        <f t="shared" ca="1" si="175"/>
        <v>79.039169999999984</v>
      </c>
      <c r="U399" s="311">
        <f t="shared" ca="1" si="176"/>
        <v>0</v>
      </c>
      <c r="V399" s="306">
        <f t="shared" ca="1" si="177"/>
        <v>1.1695334855823425</v>
      </c>
      <c r="W399" s="304">
        <f t="shared" ca="1" si="178"/>
        <v>119.97143707142557</v>
      </c>
      <c r="Y399" s="314" t="str">
        <f t="shared" ca="1" si="196"/>
        <v/>
      </c>
      <c r="Z399" s="315" t="str">
        <f t="shared" ca="1" si="197"/>
        <v/>
      </c>
      <c r="AA399" s="316" t="str">
        <f t="shared" ca="1" si="198"/>
        <v/>
      </c>
      <c r="AC399" s="310" t="e">
        <f t="shared" ca="1" si="199"/>
        <v>#N/A</v>
      </c>
      <c r="AD399" s="323" t="e">
        <f t="shared" ca="1" si="200"/>
        <v>#N/A</v>
      </c>
      <c r="AE399" s="324">
        <f t="shared" ca="1" si="179"/>
        <v>463.27616424347798</v>
      </c>
      <c r="AG399" s="306">
        <f t="shared" ca="1" si="201"/>
        <v>-24.456311819558394</v>
      </c>
      <c r="AH399" s="304">
        <f t="shared" ca="1" si="202"/>
        <v>-14.936999732122016</v>
      </c>
    </row>
    <row r="400" spans="1:34" x14ac:dyDescent="0.2">
      <c r="A400" s="347">
        <f t="shared" ca="1" si="180"/>
        <v>0.01</v>
      </c>
      <c r="B400" s="304">
        <f t="shared" ca="1" si="181"/>
        <v>3.9599999999999596</v>
      </c>
      <c r="D400" s="306">
        <f t="shared" ca="1" si="182"/>
        <v>-3.6000474962353839</v>
      </c>
      <c r="E400" s="307">
        <f t="shared" ca="1" si="183"/>
        <v>-24.25859037830066</v>
      </c>
      <c r="F400" s="304">
        <f t="shared" ca="1" si="184"/>
        <v>24.524264496969771</v>
      </c>
      <c r="G400" s="306">
        <f t="shared" ca="1" si="185"/>
        <v>39.764792873146533</v>
      </c>
      <c r="H400" s="307">
        <f t="shared" ca="1" si="186"/>
        <v>159.49568433281033</v>
      </c>
      <c r="I400" s="304">
        <f t="shared" ca="1" si="187"/>
        <v>164.37795494845324</v>
      </c>
      <c r="J400" s="306">
        <f t="shared" ca="1" si="188"/>
        <v>105.47308075813321</v>
      </c>
      <c r="K400" s="307">
        <f t="shared" ca="1" si="189"/>
        <v>464.872334016325</v>
      </c>
      <c r="L400" s="304">
        <f t="shared" ca="1" si="174"/>
        <v>476.68737942009466</v>
      </c>
      <c r="M400" s="306">
        <f t="shared" ca="1" si="190"/>
        <v>1.3264617276600248</v>
      </c>
      <c r="N400" s="304">
        <f t="shared" ca="1" si="191"/>
        <v>76.000658680551027</v>
      </c>
      <c r="P400" s="310">
        <f t="shared" ca="1" si="192"/>
        <v>23</v>
      </c>
      <c r="Q400" s="304">
        <f t="shared" ca="1" si="193"/>
        <v>0</v>
      </c>
      <c r="R400" s="306">
        <f t="shared" ca="1" si="194"/>
        <v>0</v>
      </c>
      <c r="S400" s="307">
        <f t="shared" ca="1" si="195"/>
        <v>8.0569999999999986</v>
      </c>
      <c r="T400" s="304">
        <f t="shared" ca="1" si="175"/>
        <v>79.039169999999984</v>
      </c>
      <c r="U400" s="311">
        <f t="shared" ca="1" si="176"/>
        <v>0</v>
      </c>
      <c r="V400" s="306">
        <f t="shared" ca="1" si="177"/>
        <v>1.1693467225325969</v>
      </c>
      <c r="W400" s="304">
        <f t="shared" ca="1" si="178"/>
        <v>119.59682693167818</v>
      </c>
      <c r="Y400" s="314" t="str">
        <f t="shared" ca="1" si="196"/>
        <v/>
      </c>
      <c r="Z400" s="315" t="str">
        <f t="shared" ca="1" si="197"/>
        <v/>
      </c>
      <c r="AA400" s="316" t="str">
        <f t="shared" ca="1" si="198"/>
        <v/>
      </c>
      <c r="AC400" s="310" t="e">
        <f t="shared" ca="1" si="199"/>
        <v>#N/A</v>
      </c>
      <c r="AD400" s="323" t="e">
        <f t="shared" ca="1" si="200"/>
        <v>#N/A</v>
      </c>
      <c r="AE400" s="324">
        <f t="shared" ca="1" si="179"/>
        <v>464.872334016325</v>
      </c>
      <c r="AG400" s="306">
        <f t="shared" ca="1" si="201"/>
        <v>-24.409306663752169</v>
      </c>
      <c r="AH400" s="304">
        <f t="shared" ca="1" si="202"/>
        <v>-14.890335989999453</v>
      </c>
    </row>
    <row r="401" spans="1:34" x14ac:dyDescent="0.2">
      <c r="A401" s="347">
        <f t="shared" ca="1" si="180"/>
        <v>0.01</v>
      </c>
      <c r="B401" s="304">
        <f t="shared" ca="1" si="181"/>
        <v>3.9699999999999593</v>
      </c>
      <c r="D401" s="306">
        <f t="shared" ca="1" si="182"/>
        <v>-3.590884574307748</v>
      </c>
      <c r="E401" s="307">
        <f t="shared" ca="1" si="183"/>
        <v>-24.212956765458625</v>
      </c>
      <c r="F401" s="304">
        <f t="shared" ca="1" si="184"/>
        <v>24.477780278284424</v>
      </c>
      <c r="G401" s="306">
        <f t="shared" ca="1" si="185"/>
        <v>39.728884027403453</v>
      </c>
      <c r="H401" s="307">
        <f t="shared" ca="1" si="186"/>
        <v>159.25355476515574</v>
      </c>
      <c r="I401" s="304">
        <f t="shared" ca="1" si="187"/>
        <v>164.13433197049704</v>
      </c>
      <c r="J401" s="306">
        <f t="shared" ca="1" si="188"/>
        <v>105.87054914263595</v>
      </c>
      <c r="K401" s="307">
        <f t="shared" ca="1" si="189"/>
        <v>466.46608021181481</v>
      </c>
      <c r="L401" s="304">
        <f t="shared" ca="1" si="174"/>
        <v>478.32956961068021</v>
      </c>
      <c r="M401" s="306">
        <f t="shared" ca="1" si="190"/>
        <v>1.3263171421642153</v>
      </c>
      <c r="N401" s="304">
        <f t="shared" ca="1" si="191"/>
        <v>75.992374541862333</v>
      </c>
      <c r="P401" s="310">
        <f t="shared" ca="1" si="192"/>
        <v>23</v>
      </c>
      <c r="Q401" s="304">
        <f t="shared" ca="1" si="193"/>
        <v>0</v>
      </c>
      <c r="R401" s="306">
        <f t="shared" ca="1" si="194"/>
        <v>0</v>
      </c>
      <c r="S401" s="307">
        <f t="shared" ca="1" si="195"/>
        <v>8.0569999999999986</v>
      </c>
      <c r="T401" s="304">
        <f t="shared" ca="1" si="175"/>
        <v>79.039169999999984</v>
      </c>
      <c r="U401" s="311">
        <f t="shared" ca="1" si="176"/>
        <v>0</v>
      </c>
      <c r="V401" s="306">
        <f t="shared" ca="1" si="177"/>
        <v>1.169160272123192</v>
      </c>
      <c r="W401" s="304">
        <f t="shared" ca="1" si="178"/>
        <v>119.22357000150735</v>
      </c>
      <c r="Y401" s="314" t="str">
        <f t="shared" ca="1" si="196"/>
        <v/>
      </c>
      <c r="Z401" s="315" t="str">
        <f t="shared" ca="1" si="197"/>
        <v/>
      </c>
      <c r="AA401" s="316" t="str">
        <f t="shared" ca="1" si="198"/>
        <v/>
      </c>
      <c r="AC401" s="310" t="e">
        <f t="shared" ca="1" si="199"/>
        <v>#N/A</v>
      </c>
      <c r="AD401" s="323" t="e">
        <f t="shared" ca="1" si="200"/>
        <v>#N/A</v>
      </c>
      <c r="AE401" s="324">
        <f t="shared" ca="1" si="179"/>
        <v>466.46608021181481</v>
      </c>
      <c r="AG401" s="306">
        <f t="shared" ca="1" si="201"/>
        <v>-24.362469356746189</v>
      </c>
      <c r="AH401" s="304">
        <f t="shared" ca="1" si="202"/>
        <v>-14.843840999339481</v>
      </c>
    </row>
    <row r="402" spans="1:34" x14ac:dyDescent="0.2">
      <c r="A402" s="347">
        <f t="shared" ca="1" si="180"/>
        <v>0.01</v>
      </c>
      <c r="B402" s="304">
        <f t="shared" ca="1" si="181"/>
        <v>3.9799999999999591</v>
      </c>
      <c r="D402" s="306">
        <f t="shared" ca="1" si="182"/>
        <v>-3.5817534886214584</v>
      </c>
      <c r="E402" s="307">
        <f t="shared" ca="1" si="183"/>
        <v>-24.167487991910885</v>
      </c>
      <c r="F402" s="304">
        <f t="shared" ca="1" si="184"/>
        <v>24.431464014512287</v>
      </c>
      <c r="G402" s="306">
        <f t="shared" ca="1" si="185"/>
        <v>39.693066492517239</v>
      </c>
      <c r="H402" s="307">
        <f t="shared" ca="1" si="186"/>
        <v>159.01187988523662</v>
      </c>
      <c r="I402" s="304">
        <f t="shared" ca="1" si="187"/>
        <v>163.89117569965845</v>
      </c>
      <c r="J402" s="306">
        <f t="shared" ca="1" si="188"/>
        <v>106.26765889523556</v>
      </c>
      <c r="K402" s="307">
        <f t="shared" ca="1" si="189"/>
        <v>468.05740738506677</v>
      </c>
      <c r="L402" s="304">
        <f t="shared" ca="1" si="174"/>
        <v>479.96932395217146</v>
      </c>
      <c r="M402" s="306">
        <f t="shared" ca="1" si="190"/>
        <v>1.3261722581826692</v>
      </c>
      <c r="N402" s="304">
        <f t="shared" ca="1" si="191"/>
        <v>75.984073301200695</v>
      </c>
      <c r="P402" s="310">
        <f t="shared" ca="1" si="192"/>
        <v>23</v>
      </c>
      <c r="Q402" s="304">
        <f t="shared" ca="1" si="193"/>
        <v>0</v>
      </c>
      <c r="R402" s="306">
        <f t="shared" ca="1" si="194"/>
        <v>0</v>
      </c>
      <c r="S402" s="307">
        <f t="shared" ca="1" si="195"/>
        <v>8.0569999999999986</v>
      </c>
      <c r="T402" s="304">
        <f t="shared" ca="1" si="175"/>
        <v>79.039169999999984</v>
      </c>
      <c r="U402" s="311">
        <f t="shared" ca="1" si="176"/>
        <v>0</v>
      </c>
      <c r="V402" s="306">
        <f t="shared" ca="1" si="177"/>
        <v>1.1689741336820927</v>
      </c>
      <c r="W402" s="304">
        <f t="shared" ca="1" si="178"/>
        <v>118.85165989838316</v>
      </c>
      <c r="Y402" s="314" t="str">
        <f t="shared" ca="1" si="196"/>
        <v/>
      </c>
      <c r="Z402" s="315" t="str">
        <f t="shared" ca="1" si="197"/>
        <v/>
      </c>
      <c r="AA402" s="316" t="str">
        <f t="shared" ca="1" si="198"/>
        <v/>
      </c>
      <c r="AC402" s="310" t="e">
        <f t="shared" ca="1" si="199"/>
        <v>#N/A</v>
      </c>
      <c r="AD402" s="323" t="e">
        <f t="shared" ca="1" si="200"/>
        <v>#N/A</v>
      </c>
      <c r="AE402" s="324">
        <f t="shared" ca="1" si="179"/>
        <v>468.05740738506677</v>
      </c>
      <c r="AG402" s="306">
        <f t="shared" ca="1" si="201"/>
        <v>-24.315799098860083</v>
      </c>
      <c r="AH402" s="304">
        <f t="shared" ca="1" si="202"/>
        <v>-14.797513963200618</v>
      </c>
    </row>
    <row r="403" spans="1:34" x14ac:dyDescent="0.2">
      <c r="A403" s="347">
        <f t="shared" ca="1" si="180"/>
        <v>0.01</v>
      </c>
      <c r="B403" s="304">
        <f t="shared" ca="1" si="181"/>
        <v>3.9899999999999589</v>
      </c>
      <c r="D403" s="306">
        <f t="shared" ca="1" si="182"/>
        <v>-3.5726540872381523</v>
      </c>
      <c r="E403" s="307">
        <f t="shared" ca="1" si="183"/>
        <v>-24.122183280133001</v>
      </c>
      <c r="F403" s="304">
        <f t="shared" ca="1" si="184"/>
        <v>24.38531491343484</v>
      </c>
      <c r="G403" s="306">
        <f t="shared" ca="1" si="185"/>
        <v>39.657339951644857</v>
      </c>
      <c r="H403" s="307">
        <f t="shared" ca="1" si="186"/>
        <v>158.77065805243529</v>
      </c>
      <c r="I403" s="304">
        <f t="shared" ca="1" si="187"/>
        <v>163.64848447340924</v>
      </c>
      <c r="J403" s="306">
        <f t="shared" ca="1" si="188"/>
        <v>106.66441092745637</v>
      </c>
      <c r="K403" s="307">
        <f t="shared" ca="1" si="189"/>
        <v>469.64632007475512</v>
      </c>
      <c r="L403" s="304">
        <f t="shared" ca="1" si="174"/>
        <v>481.60664708687381</v>
      </c>
      <c r="M403" s="306">
        <f t="shared" ca="1" si="190"/>
        <v>1.3260270750703802</v>
      </c>
      <c r="N403" s="304">
        <f t="shared" ca="1" si="191"/>
        <v>75.975754921609962</v>
      </c>
      <c r="P403" s="310">
        <f t="shared" ca="1" si="192"/>
        <v>23</v>
      </c>
      <c r="Q403" s="304">
        <f t="shared" ca="1" si="193"/>
        <v>0</v>
      </c>
      <c r="R403" s="306">
        <f t="shared" ca="1" si="194"/>
        <v>0</v>
      </c>
      <c r="S403" s="307">
        <f t="shared" ca="1" si="195"/>
        <v>8.0569999999999986</v>
      </c>
      <c r="T403" s="304">
        <f t="shared" ca="1" si="175"/>
        <v>79.039169999999984</v>
      </c>
      <c r="U403" s="311">
        <f t="shared" ca="1" si="176"/>
        <v>0</v>
      </c>
      <c r="V403" s="306">
        <f t="shared" ca="1" si="177"/>
        <v>1.1687883065397806</v>
      </c>
      <c r="W403" s="304">
        <f t="shared" ca="1" si="178"/>
        <v>118.48109027792633</v>
      </c>
      <c r="Y403" s="314" t="str">
        <f t="shared" ca="1" si="196"/>
        <v/>
      </c>
      <c r="Z403" s="315" t="str">
        <f t="shared" ca="1" si="197"/>
        <v/>
      </c>
      <c r="AA403" s="316" t="str">
        <f t="shared" ca="1" si="198"/>
        <v/>
      </c>
      <c r="AC403" s="310" t="e">
        <f t="shared" ca="1" si="199"/>
        <v>#N/A</v>
      </c>
      <c r="AD403" s="323" t="e">
        <f t="shared" ca="1" si="200"/>
        <v>#N/A</v>
      </c>
      <c r="AE403" s="324">
        <f t="shared" ca="1" si="179"/>
        <v>469.64632007475512</v>
      </c>
      <c r="AG403" s="306">
        <f t="shared" ca="1" si="201"/>
        <v>-24.269295095171916</v>
      </c>
      <c r="AH403" s="304">
        <f t="shared" ca="1" si="202"/>
        <v>-14.751354089410846</v>
      </c>
    </row>
    <row r="404" spans="1:34" x14ac:dyDescent="0.2">
      <c r="A404" s="347">
        <f t="shared" ca="1" si="180"/>
        <v>0.01</v>
      </c>
      <c r="B404" s="304">
        <f t="shared" ca="1" si="181"/>
        <v>3.9999999999999587</v>
      </c>
      <c r="D404" s="306">
        <f t="shared" ca="1" si="182"/>
        <v>-3.5635862191260097</v>
      </c>
      <c r="E404" s="307">
        <f t="shared" ca="1" si="183"/>
        <v>-24.077041857247895</v>
      </c>
      <c r="F404" s="304">
        <f t="shared" ca="1" si="184"/>
        <v>24.33933218756858</v>
      </c>
      <c r="G404" s="306">
        <f t="shared" ca="1" si="185"/>
        <v>39.621704089453594</v>
      </c>
      <c r="H404" s="307">
        <f t="shared" ca="1" si="186"/>
        <v>158.52988763386281</v>
      </c>
      <c r="I404" s="304">
        <f t="shared" ca="1" si="187"/>
        <v>163.40625663712328</v>
      </c>
      <c r="J404" s="306">
        <f t="shared" ca="1" si="188"/>
        <v>107.06080614766186</v>
      </c>
      <c r="K404" s="307">
        <f t="shared" ca="1" si="189"/>
        <v>471.23282280318659</v>
      </c>
      <c r="L404" s="304">
        <f t="shared" ca="1" si="174"/>
        <v>483.24154364049321</v>
      </c>
      <c r="M404" s="306">
        <f t="shared" ca="1" si="190"/>
        <v>1.3258815921801936</v>
      </c>
      <c r="N404" s="304">
        <f t="shared" ca="1" si="191"/>
        <v>75.967419366010915</v>
      </c>
      <c r="P404" s="310">
        <f t="shared" ca="1" si="192"/>
        <v>23</v>
      </c>
      <c r="Q404" s="304">
        <f t="shared" ca="1" si="193"/>
        <v>0</v>
      </c>
      <c r="R404" s="306">
        <f t="shared" ca="1" si="194"/>
        <v>0</v>
      </c>
      <c r="S404" s="307">
        <f t="shared" ca="1" si="195"/>
        <v>8.0569999999999986</v>
      </c>
      <c r="T404" s="304">
        <f t="shared" ca="1" si="175"/>
        <v>79.039169999999984</v>
      </c>
      <c r="U404" s="311">
        <f t="shared" ca="1" si="176"/>
        <v>0</v>
      </c>
      <c r="V404" s="306">
        <f t="shared" ca="1" si="177"/>
        <v>1.1686027900292468</v>
      </c>
      <c r="W404" s="304">
        <f t="shared" ca="1" si="178"/>
        <v>118.11185483363531</v>
      </c>
      <c r="Y404" s="314" t="str">
        <f t="shared" ca="1" si="196"/>
        <v/>
      </c>
      <c r="Z404" s="315" t="str">
        <f t="shared" ca="1" si="197"/>
        <v/>
      </c>
      <c r="AA404" s="316" t="str">
        <f t="shared" ca="1" si="198"/>
        <v/>
      </c>
      <c r="AC404" s="310">
        <f t="shared" ca="1" si="199"/>
        <v>3.9999999999999587</v>
      </c>
      <c r="AD404" s="323">
        <f t="shared" ca="1" si="200"/>
        <v>107.06080614766186</v>
      </c>
      <c r="AE404" s="324">
        <f t="shared" ca="1" si="179"/>
        <v>471.23282280318659</v>
      </c>
      <c r="AG404" s="306">
        <f t="shared" ca="1" si="201"/>
        <v>-24.222956555483783</v>
      </c>
      <c r="AH404" s="304">
        <f t="shared" ca="1" si="202"/>
        <v>-14.705360590533244</v>
      </c>
    </row>
    <row r="405" spans="1:34" x14ac:dyDescent="0.2">
      <c r="A405" s="347">
        <f t="shared" ca="1" si="180"/>
        <v>0.1</v>
      </c>
      <c r="B405" s="304">
        <f t="shared" ca="1" si="181"/>
        <v>4.0999999999999588</v>
      </c>
      <c r="D405" s="306">
        <f t="shared" ca="1" si="182"/>
        <v>-3.5545497341532815</v>
      </c>
      <c r="E405" s="307">
        <f t="shared" ca="1" si="183"/>
        <v>-24.032062954992597</v>
      </c>
      <c r="F405" s="304">
        <f t="shared" ca="1" si="184"/>
        <v>24.293515054131149</v>
      </c>
      <c r="G405" s="306">
        <f t="shared" ca="1" si="185"/>
        <v>39.266249116038267</v>
      </c>
      <c r="H405" s="307">
        <f t="shared" ca="1" si="186"/>
        <v>156.12668133836354</v>
      </c>
      <c r="I405" s="304">
        <f t="shared" ca="1" si="187"/>
        <v>160.98875409597309</v>
      </c>
      <c r="J405" s="306">
        <f t="shared" ca="1" si="188"/>
        <v>111.00520380793645</v>
      </c>
      <c r="K405" s="307">
        <f t="shared" ca="1" si="189"/>
        <v>486.96565125179791</v>
      </c>
      <c r="L405" s="304">
        <f t="shared" ca="1" si="174"/>
        <v>499.45740636367498</v>
      </c>
      <c r="M405" s="306">
        <f t="shared" ca="1" si="190"/>
        <v>1.3244040560990713</v>
      </c>
      <c r="N405" s="304">
        <f t="shared" ca="1" si="191"/>
        <v>75.882762784484299</v>
      </c>
      <c r="P405" s="310">
        <f t="shared" ca="1" si="192"/>
        <v>23</v>
      </c>
      <c r="Q405" s="304">
        <f t="shared" ca="1" si="193"/>
        <v>0</v>
      </c>
      <c r="R405" s="306">
        <f t="shared" ca="1" si="194"/>
        <v>0</v>
      </c>
      <c r="S405" s="307">
        <f t="shared" ca="1" si="195"/>
        <v>8.0569999999999986</v>
      </c>
      <c r="T405" s="304">
        <f t="shared" ca="1" si="175"/>
        <v>79.039169999999984</v>
      </c>
      <c r="U405" s="311">
        <f t="shared" ca="1" si="176"/>
        <v>0</v>
      </c>
      <c r="V405" s="306">
        <f t="shared" ca="1" si="177"/>
        <v>1.1667646387524448</v>
      </c>
      <c r="W405" s="304">
        <f t="shared" ca="1" si="178"/>
        <v>114.46258395891417</v>
      </c>
      <c r="Y405" s="314" t="str">
        <f t="shared" ca="1" si="196"/>
        <v/>
      </c>
      <c r="Z405" s="315" t="str">
        <f t="shared" ca="1" si="197"/>
        <v/>
      </c>
      <c r="AA405" s="316" t="str">
        <f t="shared" ca="1" si="198"/>
        <v/>
      </c>
      <c r="AC405" s="310" t="e">
        <f t="shared" ca="1" si="199"/>
        <v>#N/A</v>
      </c>
      <c r="AD405" s="323" t="e">
        <f t="shared" ca="1" si="200"/>
        <v>#N/A</v>
      </c>
      <c r="AE405" s="324">
        <f t="shared" ca="1" si="179"/>
        <v>486.96565125179791</v>
      </c>
      <c r="AG405" s="306">
        <f t="shared" ca="1" si="201"/>
        <v>-24.176782694287848</v>
      </c>
      <c r="AH405" s="304">
        <f t="shared" ca="1" si="202"/>
        <v>-14.659532683832111</v>
      </c>
    </row>
    <row r="406" spans="1:34" x14ac:dyDescent="0.2">
      <c r="A406" s="347">
        <f t="shared" ca="1" si="180"/>
        <v>0.1</v>
      </c>
      <c r="B406" s="304">
        <f t="shared" ca="1" si="181"/>
        <v>4.1999999999999584</v>
      </c>
      <c r="D406" s="306">
        <f t="shared" ca="1" si="182"/>
        <v>-3.4650863387194417</v>
      </c>
      <c r="E406" s="307">
        <f t="shared" ca="1" si="183"/>
        <v>-23.58754287190623</v>
      </c>
      <c r="F406" s="304">
        <f t="shared" ca="1" si="184"/>
        <v>23.840700536452246</v>
      </c>
      <c r="G406" s="306">
        <f t="shared" ca="1" si="185"/>
        <v>38.919740482166326</v>
      </c>
      <c r="H406" s="307">
        <f t="shared" ca="1" si="186"/>
        <v>153.7679270511729</v>
      </c>
      <c r="I406" s="304">
        <f t="shared" ca="1" si="187"/>
        <v>158.61690196449433</v>
      </c>
      <c r="J406" s="306">
        <f t="shared" ca="1" si="188"/>
        <v>114.91450328784668</v>
      </c>
      <c r="K406" s="307">
        <f t="shared" ca="1" si="189"/>
        <v>502.46038167127472</v>
      </c>
      <c r="L406" s="304">
        <f t="shared" ca="1" si="174"/>
        <v>515.43358273897479</v>
      </c>
      <c r="M406" s="306">
        <f t="shared" ca="1" si="190"/>
        <v>1.3228955620991365</v>
      </c>
      <c r="N406" s="304">
        <f t="shared" ca="1" si="191"/>
        <v>75.796332444867232</v>
      </c>
      <c r="P406" s="310">
        <f t="shared" ca="1" si="192"/>
        <v>23</v>
      </c>
      <c r="Q406" s="304">
        <f t="shared" ca="1" si="193"/>
        <v>0</v>
      </c>
      <c r="R406" s="306">
        <f t="shared" ca="1" si="194"/>
        <v>0</v>
      </c>
      <c r="S406" s="307">
        <f t="shared" ca="1" si="195"/>
        <v>8.0569999999999986</v>
      </c>
      <c r="T406" s="304">
        <f t="shared" ca="1" si="175"/>
        <v>79.039169999999984</v>
      </c>
      <c r="U406" s="311">
        <f t="shared" ca="1" si="176"/>
        <v>0</v>
      </c>
      <c r="V406" s="306">
        <f t="shared" ca="1" si="177"/>
        <v>1.1649570630949675</v>
      </c>
      <c r="W406" s="304">
        <f t="shared" ca="1" si="178"/>
        <v>110.94252698871475</v>
      </c>
      <c r="Y406" s="314" t="str">
        <f t="shared" ca="1" si="196"/>
        <v/>
      </c>
      <c r="Z406" s="315" t="str">
        <f t="shared" ca="1" si="197"/>
        <v/>
      </c>
      <c r="AA406" s="316" t="str">
        <f t="shared" ca="1" si="198"/>
        <v/>
      </c>
      <c r="AC406" s="310" t="e">
        <f t="shared" ca="1" si="199"/>
        <v>#N/A</v>
      </c>
      <c r="AD406" s="323" t="e">
        <f t="shared" ca="1" si="200"/>
        <v>#N/A</v>
      </c>
      <c r="AE406" s="324">
        <f t="shared" ca="1" si="179"/>
        <v>502.46038167127472</v>
      </c>
      <c r="AG406" s="306">
        <f t="shared" ca="1" si="201"/>
        <v>-23.720326021191006</v>
      </c>
      <c r="AH406" s="304">
        <f t="shared" ca="1" si="202"/>
        <v>-14.206600963002877</v>
      </c>
    </row>
    <row r="407" spans="1:34" x14ac:dyDescent="0.2">
      <c r="A407" s="347">
        <f t="shared" ca="1" si="180"/>
        <v>0.1</v>
      </c>
      <c r="B407" s="304">
        <f t="shared" ca="1" si="181"/>
        <v>4.2999999999999581</v>
      </c>
      <c r="D407" s="306">
        <f t="shared" ca="1" si="182"/>
        <v>-3.3786652314989905</v>
      </c>
      <c r="E407" s="307">
        <f t="shared" ca="1" si="183"/>
        <v>-23.158761898490262</v>
      </c>
      <c r="F407" s="304">
        <f t="shared" ca="1" si="184"/>
        <v>23.403923419322332</v>
      </c>
      <c r="G407" s="306">
        <f t="shared" ca="1" si="185"/>
        <v>38.581873959016427</v>
      </c>
      <c r="H407" s="307">
        <f t="shared" ca="1" si="186"/>
        <v>151.45205086132387</v>
      </c>
      <c r="I407" s="304">
        <f t="shared" ca="1" si="187"/>
        <v>156.28910617279269</v>
      </c>
      <c r="J407" s="306">
        <f t="shared" ca="1" si="188"/>
        <v>118.78958400990582</v>
      </c>
      <c r="K407" s="307">
        <f t="shared" ca="1" si="189"/>
        <v>517.7213805668996</v>
      </c>
      <c r="L407" s="304">
        <f t="shared" ca="1" si="174"/>
        <v>531.17454114946338</v>
      </c>
      <c r="M407" s="306">
        <f t="shared" ca="1" si="190"/>
        <v>1.3213554194612729</v>
      </c>
      <c r="N407" s="304">
        <f t="shared" ca="1" si="191"/>
        <v>75.708088771869498</v>
      </c>
      <c r="P407" s="310">
        <f t="shared" ca="1" si="192"/>
        <v>23</v>
      </c>
      <c r="Q407" s="304">
        <f t="shared" ca="1" si="193"/>
        <v>0</v>
      </c>
      <c r="R407" s="306">
        <f t="shared" ca="1" si="194"/>
        <v>0</v>
      </c>
      <c r="S407" s="307">
        <f t="shared" ca="1" si="195"/>
        <v>8.0569999999999986</v>
      </c>
      <c r="T407" s="304">
        <f t="shared" ca="1" si="175"/>
        <v>79.039169999999984</v>
      </c>
      <c r="U407" s="311">
        <f t="shared" ca="1" si="176"/>
        <v>0</v>
      </c>
      <c r="V407" s="306">
        <f t="shared" ca="1" si="177"/>
        <v>1.1631794226141376</v>
      </c>
      <c r="W407" s="304">
        <f t="shared" ca="1" si="178"/>
        <v>107.54577018076328</v>
      </c>
      <c r="Y407" s="314" t="str">
        <f t="shared" ca="1" si="196"/>
        <v/>
      </c>
      <c r="Z407" s="315" t="str">
        <f t="shared" ca="1" si="197"/>
        <v/>
      </c>
      <c r="AA407" s="316" t="str">
        <f t="shared" ca="1" si="198"/>
        <v/>
      </c>
      <c r="AC407" s="310" t="e">
        <f t="shared" ca="1" si="199"/>
        <v>#N/A</v>
      </c>
      <c r="AD407" s="323" t="e">
        <f t="shared" ca="1" si="200"/>
        <v>#N/A</v>
      </c>
      <c r="AE407" s="324">
        <f t="shared" ca="1" si="179"/>
        <v>517.7213805668996</v>
      </c>
      <c r="AG407" s="306">
        <f t="shared" ca="1" si="201"/>
        <v>-23.27981153619529</v>
      </c>
      <c r="AH407" s="304">
        <f t="shared" ca="1" si="202"/>
        <v>-13.769706713257387</v>
      </c>
    </row>
    <row r="408" spans="1:34" x14ac:dyDescent="0.2">
      <c r="A408" s="347">
        <f t="shared" ca="1" si="180"/>
        <v>0.1</v>
      </c>
      <c r="B408" s="304">
        <f t="shared" ca="1" si="181"/>
        <v>4.3999999999999577</v>
      </c>
      <c r="D408" s="306">
        <f t="shared" ca="1" si="182"/>
        <v>-3.2951453856798367</v>
      </c>
      <c r="E408" s="307">
        <f t="shared" ca="1" si="183"/>
        <v>-22.744999660139932</v>
      </c>
      <c r="F408" s="304">
        <f t="shared" ca="1" si="184"/>
        <v>22.98244966605024</v>
      </c>
      <c r="G408" s="306">
        <f t="shared" ca="1" si="185"/>
        <v>38.252359420448443</v>
      </c>
      <c r="H408" s="307">
        <f t="shared" ca="1" si="186"/>
        <v>149.17755089530988</v>
      </c>
      <c r="I408" s="304">
        <f t="shared" ca="1" si="187"/>
        <v>154.00384635571262</v>
      </c>
      <c r="J408" s="306">
        <f t="shared" ca="1" si="188"/>
        <v>122.63129567887907</v>
      </c>
      <c r="K408" s="307">
        <f t="shared" ca="1" si="189"/>
        <v>532.75286065473131</v>
      </c>
      <c r="L408" s="304">
        <f t="shared" ca="1" si="174"/>
        <v>546.68459390738292</v>
      </c>
      <c r="M408" s="306">
        <f t="shared" ca="1" si="190"/>
        <v>1.3197829137586177</v>
      </c>
      <c r="N408" s="304">
        <f t="shared" ca="1" si="191"/>
        <v>75.617990831847095</v>
      </c>
      <c r="P408" s="310">
        <f t="shared" ca="1" si="192"/>
        <v>23</v>
      </c>
      <c r="Q408" s="304">
        <f t="shared" ca="1" si="193"/>
        <v>0</v>
      </c>
      <c r="R408" s="306">
        <f t="shared" ca="1" si="194"/>
        <v>0</v>
      </c>
      <c r="S408" s="307">
        <f t="shared" ca="1" si="195"/>
        <v>8.0569999999999986</v>
      </c>
      <c r="T408" s="304">
        <f t="shared" ca="1" si="175"/>
        <v>79.039169999999984</v>
      </c>
      <c r="U408" s="311">
        <f t="shared" ca="1" si="176"/>
        <v>0</v>
      </c>
      <c r="V408" s="306">
        <f t="shared" ca="1" si="177"/>
        <v>1.1614311002298563</v>
      </c>
      <c r="W408" s="304">
        <f t="shared" ca="1" si="178"/>
        <v>104.26674005370917</v>
      </c>
      <c r="Y408" s="314" t="str">
        <f t="shared" ca="1" si="196"/>
        <v/>
      </c>
      <c r="Z408" s="315" t="str">
        <f t="shared" ca="1" si="197"/>
        <v/>
      </c>
      <c r="AA408" s="316" t="str">
        <f t="shared" ca="1" si="198"/>
        <v/>
      </c>
      <c r="AC408" s="310" t="e">
        <f t="shared" ca="1" si="199"/>
        <v>#N/A</v>
      </c>
      <c r="AD408" s="323" t="e">
        <f t="shared" ca="1" si="200"/>
        <v>#N/A</v>
      </c>
      <c r="AE408" s="324">
        <f t="shared" ca="1" si="179"/>
        <v>532.75286065473131</v>
      </c>
      <c r="AG408" s="306">
        <f t="shared" ca="1" si="201"/>
        <v>-22.854502254086416</v>
      </c>
      <c r="AH408" s="304">
        <f t="shared" ca="1" si="202"/>
        <v>-13.348115946476765</v>
      </c>
    </row>
    <row r="409" spans="1:34" x14ac:dyDescent="0.2">
      <c r="A409" s="347">
        <f t="shared" ca="1" si="180"/>
        <v>0.1</v>
      </c>
      <c r="B409" s="304">
        <f t="shared" ca="1" si="181"/>
        <v>4.4999999999999574</v>
      </c>
      <c r="D409" s="306">
        <f t="shared" ca="1" si="182"/>
        <v>-3.2143938736695965</v>
      </c>
      <c r="E409" s="307">
        <f t="shared" ca="1" si="183"/>
        <v>-22.345577228488175</v>
      </c>
      <c r="F409" s="304">
        <f t="shared" ca="1" si="184"/>
        <v>22.575587470748438</v>
      </c>
      <c r="G409" s="306">
        <f t="shared" ca="1" si="185"/>
        <v>37.930920033081485</v>
      </c>
      <c r="H409" s="307">
        <f t="shared" ca="1" si="186"/>
        <v>146.94299317246106</v>
      </c>
      <c r="I409" s="304">
        <f t="shared" ca="1" si="187"/>
        <v>151.75967164249519</v>
      </c>
      <c r="J409" s="306">
        <f t="shared" ca="1" si="188"/>
        <v>126.44045965155557</v>
      </c>
      <c r="K409" s="307">
        <f t="shared" ca="1" si="189"/>
        <v>547.55888785811987</v>
      </c>
      <c r="L409" s="304">
        <f t="shared" ca="1" si="174"/>
        <v>561.96790434091326</v>
      </c>
      <c r="M409" s="306">
        <f t="shared" ca="1" si="190"/>
        <v>1.3181773059346797</v>
      </c>
      <c r="N409" s="304">
        <f t="shared" ca="1" si="191"/>
        <v>75.52599627998228</v>
      </c>
      <c r="P409" s="310">
        <f t="shared" ca="1" si="192"/>
        <v>23</v>
      </c>
      <c r="Q409" s="304">
        <f t="shared" ca="1" si="193"/>
        <v>0</v>
      </c>
      <c r="R409" s="306">
        <f t="shared" ca="1" si="194"/>
        <v>0</v>
      </c>
      <c r="S409" s="307">
        <f t="shared" ca="1" si="195"/>
        <v>8.0569999999999986</v>
      </c>
      <c r="T409" s="304">
        <f t="shared" ca="1" si="175"/>
        <v>79.039169999999984</v>
      </c>
      <c r="U409" s="311">
        <f t="shared" ca="1" si="176"/>
        <v>0</v>
      </c>
      <c r="V409" s="306">
        <f t="shared" ca="1" si="177"/>
        <v>1.159711501128968</v>
      </c>
      <c r="W409" s="304">
        <f t="shared" ca="1" si="178"/>
        <v>101.10018009007467</v>
      </c>
      <c r="Y409" s="314" t="str">
        <f t="shared" ca="1" si="196"/>
        <v/>
      </c>
      <c r="Z409" s="315" t="str">
        <f t="shared" ca="1" si="197"/>
        <v/>
      </c>
      <c r="AA409" s="316" t="str">
        <f t="shared" ca="1" si="198"/>
        <v/>
      </c>
      <c r="AC409" s="310" t="e">
        <f t="shared" ca="1" si="199"/>
        <v>#N/A</v>
      </c>
      <c r="AD409" s="323" t="e">
        <f t="shared" ca="1" si="200"/>
        <v>#N/A</v>
      </c>
      <c r="AE409" s="324">
        <f t="shared" ca="1" si="179"/>
        <v>547.55888785811987</v>
      </c>
      <c r="AG409" s="306">
        <f t="shared" ca="1" si="201"/>
        <v>-22.443703296077814</v>
      </c>
      <c r="AH409" s="304">
        <f t="shared" ca="1" si="202"/>
        <v>-12.94113690625657</v>
      </c>
    </row>
    <row r="410" spans="1:34" x14ac:dyDescent="0.2">
      <c r="A410" s="347">
        <f t="shared" ca="1" si="180"/>
        <v>0.1</v>
      </c>
      <c r="B410" s="304">
        <f t="shared" ca="1" si="181"/>
        <v>4.599999999999957</v>
      </c>
      <c r="D410" s="306">
        <f t="shared" ca="1" si="182"/>
        <v>-3.1362853123730638</v>
      </c>
      <c r="E410" s="307">
        <f t="shared" ca="1" si="183"/>
        <v>-21.959854283549937</v>
      </c>
      <c r="F410" s="304">
        <f t="shared" ca="1" si="184"/>
        <v>22.18268436676124</v>
      </c>
      <c r="G410" s="306">
        <f t="shared" ca="1" si="185"/>
        <v>37.617291501844178</v>
      </c>
      <c r="H410" s="307">
        <f t="shared" ca="1" si="186"/>
        <v>144.74700774410607</v>
      </c>
      <c r="I410" s="304">
        <f t="shared" ca="1" si="187"/>
        <v>149.55519673621183</v>
      </c>
      <c r="J410" s="306">
        <f t="shared" ca="1" si="188"/>
        <v>130.21787022830185</v>
      </c>
      <c r="K410" s="307">
        <f t="shared" ca="1" si="189"/>
        <v>562.14338790394822</v>
      </c>
      <c r="L410" s="304">
        <f t="shared" ca="1" si="174"/>
        <v>577.02849348270809</v>
      </c>
      <c r="M410" s="306">
        <f t="shared" ca="1" si="190"/>
        <v>1.316537831336668</v>
      </c>
      <c r="N410" s="304">
        <f t="shared" ca="1" si="191"/>
        <v>75.432061304897289</v>
      </c>
      <c r="P410" s="310">
        <f t="shared" ca="1" si="192"/>
        <v>23</v>
      </c>
      <c r="Q410" s="304">
        <f t="shared" ca="1" si="193"/>
        <v>0</v>
      </c>
      <c r="R410" s="306">
        <f t="shared" ca="1" si="194"/>
        <v>0</v>
      </c>
      <c r="S410" s="307">
        <f t="shared" ca="1" si="195"/>
        <v>8.0569999999999986</v>
      </c>
      <c r="T410" s="304">
        <f t="shared" ca="1" si="175"/>
        <v>79.039169999999984</v>
      </c>
      <c r="U410" s="311">
        <f t="shared" ca="1" si="176"/>
        <v>0</v>
      </c>
      <c r="V410" s="306">
        <f t="shared" ca="1" si="177"/>
        <v>1.1580200517337671</v>
      </c>
      <c r="W410" s="304">
        <f t="shared" ca="1" si="178"/>
        <v>98.041129287570755</v>
      </c>
      <c r="Y410" s="314" t="str">
        <f t="shared" ca="1" si="196"/>
        <v/>
      </c>
      <c r="Z410" s="315" t="str">
        <f t="shared" ca="1" si="197"/>
        <v/>
      </c>
      <c r="AA410" s="316" t="str">
        <f t="shared" ca="1" si="198"/>
        <v>Satellite</v>
      </c>
      <c r="AC410" s="310" t="e">
        <f t="shared" ca="1" si="199"/>
        <v>#N/A</v>
      </c>
      <c r="AD410" s="323" t="e">
        <f t="shared" ca="1" si="200"/>
        <v>#N/A</v>
      </c>
      <c r="AE410" s="324">
        <f t="shared" ca="1" si="179"/>
        <v>562.14338790394822</v>
      </c>
      <c r="AG410" s="306">
        <f t="shared" ca="1" si="201"/>
        <v>-22.046758992219559</v>
      </c>
      <c r="AH410" s="304">
        <f t="shared" ca="1" si="202"/>
        <v>-12.548117176377646</v>
      </c>
    </row>
    <row r="411" spans="1:34" x14ac:dyDescent="0.2">
      <c r="A411" s="347">
        <f t="shared" ca="1" si="180"/>
        <v>0.1</v>
      </c>
      <c r="B411" s="304">
        <f t="shared" ca="1" si="181"/>
        <v>4.6999999999999567</v>
      </c>
      <c r="D411" s="306">
        <f t="shared" ca="1" si="182"/>
        <v>-3.0607013524937452</v>
      </c>
      <c r="E411" s="307">
        <f t="shared" ca="1" si="183"/>
        <v>-21.58722650101187</v>
      </c>
      <c r="F411" s="304">
        <f t="shared" ca="1" si="184"/>
        <v>21.803124564500983</v>
      </c>
      <c r="G411" s="306">
        <f t="shared" ca="1" si="185"/>
        <v>37.3112213665948</v>
      </c>
      <c r="H411" s="307">
        <f t="shared" ca="1" si="186"/>
        <v>142.58828509400487</v>
      </c>
      <c r="I411" s="304">
        <f t="shared" ca="1" si="187"/>
        <v>147.38909826006892</v>
      </c>
      <c r="J411" s="306">
        <f t="shared" ca="1" si="188"/>
        <v>133.96429587172381</v>
      </c>
      <c r="K411" s="307">
        <f t="shared" ca="1" si="189"/>
        <v>576.51015254585377</v>
      </c>
      <c r="L411" s="304">
        <f t="shared" ca="1" si="174"/>
        <v>591.87024638585297</v>
      </c>
      <c r="M411" s="306">
        <f t="shared" ca="1" si="190"/>
        <v>1.3148636987016233</v>
      </c>
      <c r="N411" s="304">
        <f t="shared" ca="1" si="191"/>
        <v>75.336140570564112</v>
      </c>
      <c r="P411" s="310">
        <f t="shared" ca="1" si="192"/>
        <v>23</v>
      </c>
      <c r="Q411" s="304">
        <f t="shared" ca="1" si="193"/>
        <v>0</v>
      </c>
      <c r="R411" s="306">
        <f t="shared" ca="1" si="194"/>
        <v>0</v>
      </c>
      <c r="S411" s="307">
        <f t="shared" ca="1" si="195"/>
        <v>8.0569999999999986</v>
      </c>
      <c r="T411" s="304">
        <f t="shared" ca="1" si="175"/>
        <v>79.039169999999984</v>
      </c>
      <c r="U411" s="311">
        <f t="shared" ca="1" si="176"/>
        <v>0</v>
      </c>
      <c r="V411" s="306">
        <f t="shared" ca="1" si="177"/>
        <v>1.156356198730202</v>
      </c>
      <c r="W411" s="304">
        <f t="shared" ca="1" si="178"/>
        <v>95.084902392586756</v>
      </c>
      <c r="Y411" s="314" t="str">
        <f t="shared" ca="1" si="196"/>
        <v/>
      </c>
      <c r="Z411" s="315" t="str">
        <f t="shared" ca="1" si="197"/>
        <v/>
      </c>
      <c r="AA411" s="316" t="str">
        <f t="shared" ca="1" si="198"/>
        <v/>
      </c>
      <c r="AC411" s="310" t="e">
        <f t="shared" ca="1" si="199"/>
        <v>#N/A</v>
      </c>
      <c r="AD411" s="323" t="e">
        <f t="shared" ca="1" si="200"/>
        <v>#N/A</v>
      </c>
      <c r="AE411" s="324">
        <f t="shared" ca="1" si="179"/>
        <v>576.51015254585377</v>
      </c>
      <c r="AG411" s="306">
        <f t="shared" ca="1" si="201"/>
        <v>-21.663050212872506</v>
      </c>
      <c r="AH411" s="304">
        <f t="shared" ca="1" si="202"/>
        <v>-12.168441018688194</v>
      </c>
    </row>
    <row r="412" spans="1:34" x14ac:dyDescent="0.2">
      <c r="A412" s="347">
        <f t="shared" ca="1" si="180"/>
        <v>0.1</v>
      </c>
      <c r="B412" s="304">
        <f t="shared" ca="1" si="181"/>
        <v>4.7999999999999563</v>
      </c>
      <c r="D412" s="306">
        <f t="shared" ca="1" si="182"/>
        <v>-2.9875302079018207</v>
      </c>
      <c r="E412" s="307">
        <f t="shared" ca="1" si="183"/>
        <v>-21.227123144423459</v>
      </c>
      <c r="F412" s="304">
        <f t="shared" ca="1" si="184"/>
        <v>21.436326498065007</v>
      </c>
      <c r="G412" s="306">
        <f t="shared" ca="1" si="185"/>
        <v>37.012468345804621</v>
      </c>
      <c r="H412" s="307">
        <f t="shared" ca="1" si="186"/>
        <v>140.46557277956254</v>
      </c>
      <c r="I412" s="304">
        <f t="shared" ca="1" si="187"/>
        <v>145.26011134974311</v>
      </c>
      <c r="J412" s="306">
        <f t="shared" ca="1" si="188"/>
        <v>137.68048035734378</v>
      </c>
      <c r="K412" s="307">
        <f t="shared" ca="1" si="189"/>
        <v>590.66284543953213</v>
      </c>
      <c r="L412" s="304">
        <f t="shared" ca="1" si="174"/>
        <v>606.49691809122453</v>
      </c>
      <c r="M412" s="306">
        <f t="shared" ca="1" si="190"/>
        <v>1.313154089092798</v>
      </c>
      <c r="N412" s="304">
        <f t="shared" ca="1" si="191"/>
        <v>75.23818715536342</v>
      </c>
      <c r="P412" s="310">
        <f t="shared" ca="1" si="192"/>
        <v>23</v>
      </c>
      <c r="Q412" s="304">
        <f t="shared" ca="1" si="193"/>
        <v>0</v>
      </c>
      <c r="R412" s="306">
        <f t="shared" ca="1" si="194"/>
        <v>0</v>
      </c>
      <c r="S412" s="307">
        <f t="shared" ca="1" si="195"/>
        <v>8.0569999999999986</v>
      </c>
      <c r="T412" s="304">
        <f t="shared" ca="1" si="175"/>
        <v>79.039169999999984</v>
      </c>
      <c r="U412" s="311">
        <f t="shared" ca="1" si="176"/>
        <v>0</v>
      </c>
      <c r="V412" s="306">
        <f t="shared" ca="1" si="177"/>
        <v>1.1547194081516727</v>
      </c>
      <c r="W412" s="304">
        <f t="shared" ca="1" si="178"/>
        <v>92.227071666325486</v>
      </c>
      <c r="Y412" s="314" t="str">
        <f t="shared" ca="1" si="196"/>
        <v/>
      </c>
      <c r="Z412" s="315" t="str">
        <f t="shared" ca="1" si="197"/>
        <v/>
      </c>
      <c r="AA412" s="316" t="str">
        <f t="shared" ca="1" si="198"/>
        <v/>
      </c>
      <c r="AC412" s="310" t="e">
        <f t="shared" ca="1" si="199"/>
        <v>#N/A</v>
      </c>
      <c r="AD412" s="323" t="e">
        <f t="shared" ca="1" si="200"/>
        <v>#N/A</v>
      </c>
      <c r="AE412" s="324">
        <f t="shared" ca="1" si="179"/>
        <v>590.66284543953213</v>
      </c>
      <c r="AG412" s="306">
        <f t="shared" ca="1" si="201"/>
        <v>-21.291991908598487</v>
      </c>
      <c r="AH412" s="304">
        <f t="shared" ca="1" si="202"/>
        <v>-11.801526919769985</v>
      </c>
    </row>
    <row r="413" spans="1:34" x14ac:dyDescent="0.2">
      <c r="A413" s="347">
        <f t="shared" ca="1" si="180"/>
        <v>0.1</v>
      </c>
      <c r="B413" s="304">
        <f t="shared" ca="1" si="181"/>
        <v>4.8999999999999559</v>
      </c>
      <c r="D413" s="306">
        <f t="shared" ca="1" si="182"/>
        <v>-2.9166662215078083</v>
      </c>
      <c r="E413" s="307">
        <f t="shared" ca="1" si="183"/>
        <v>-20.879004844075347</v>
      </c>
      <c r="F413" s="304">
        <f t="shared" ca="1" si="184"/>
        <v>21.081740562074241</v>
      </c>
      <c r="G413" s="306">
        <f t="shared" ca="1" si="185"/>
        <v>36.720801723653842</v>
      </c>
      <c r="H413" s="307">
        <f t="shared" ca="1" si="186"/>
        <v>138.37767229515501</v>
      </c>
      <c r="I413" s="304">
        <f t="shared" ca="1" si="187"/>
        <v>143.16702647276435</v>
      </c>
      <c r="J413" s="306">
        <f t="shared" ca="1" si="188"/>
        <v>141.3671438608167</v>
      </c>
      <c r="K413" s="307">
        <f t="shared" ca="1" si="189"/>
        <v>604.60500769326802</v>
      </c>
      <c r="L413" s="304">
        <f t="shared" ca="1" si="174"/>
        <v>620.91213926862599</v>
      </c>
      <c r="M413" s="306">
        <f t="shared" ca="1" si="190"/>
        <v>1.3114081547835721</v>
      </c>
      <c r="N413" s="304">
        <f t="shared" ca="1" si="191"/>
        <v>75.138152488137678</v>
      </c>
      <c r="P413" s="310">
        <f t="shared" ca="1" si="192"/>
        <v>23</v>
      </c>
      <c r="Q413" s="304">
        <f t="shared" ca="1" si="193"/>
        <v>0</v>
      </c>
      <c r="R413" s="306">
        <f t="shared" ca="1" si="194"/>
        <v>0</v>
      </c>
      <c r="S413" s="307">
        <f t="shared" ca="1" si="195"/>
        <v>8.0569999999999986</v>
      </c>
      <c r="T413" s="304">
        <f t="shared" ca="1" si="175"/>
        <v>79.039169999999984</v>
      </c>
      <c r="U413" s="311">
        <f t="shared" ca="1" si="176"/>
        <v>0</v>
      </c>
      <c r="V413" s="306">
        <f t="shared" ca="1" si="177"/>
        <v>1.1531091645146589</v>
      </c>
      <c r="W413" s="304">
        <f t="shared" ca="1" si="178"/>
        <v>89.463450048880347</v>
      </c>
      <c r="Y413" s="314" t="str">
        <f t="shared" ca="1" si="196"/>
        <v/>
      </c>
      <c r="Z413" s="315" t="str">
        <f t="shared" ca="1" si="197"/>
        <v/>
      </c>
      <c r="AA413" s="316" t="str">
        <f t="shared" ca="1" si="198"/>
        <v/>
      </c>
      <c r="AC413" s="310" t="e">
        <f t="shared" ca="1" si="199"/>
        <v>#N/A</v>
      </c>
      <c r="AD413" s="323" t="e">
        <f t="shared" ca="1" si="200"/>
        <v>#N/A</v>
      </c>
      <c r="AE413" s="324">
        <f t="shared" ca="1" si="179"/>
        <v>604.60500769326802</v>
      </c>
      <c r="AG413" s="306">
        <f t="shared" ca="1" si="201"/>
        <v>-20.933030839883884</v>
      </c>
      <c r="AH413" s="304">
        <f t="shared" ca="1" si="202"/>
        <v>-11.446825327829899</v>
      </c>
    </row>
    <row r="414" spans="1:34" x14ac:dyDescent="0.2">
      <c r="A414" s="347">
        <f t="shared" ca="1" si="180"/>
        <v>0.1</v>
      </c>
      <c r="B414" s="304">
        <f t="shared" ca="1" si="181"/>
        <v>4.9999999999999556</v>
      </c>
      <c r="D414" s="306">
        <f t="shared" ca="1" si="182"/>
        <v>-2.8480094644342659</v>
      </c>
      <c r="E414" s="307">
        <f t="shared" ca="1" si="183"/>
        <v>-20.542361546156638</v>
      </c>
      <c r="F414" s="304">
        <f t="shared" ca="1" si="184"/>
        <v>20.738847022014557</v>
      </c>
      <c r="G414" s="306">
        <f t="shared" ca="1" si="185"/>
        <v>36.436000777210417</v>
      </c>
      <c r="H414" s="307">
        <f t="shared" ca="1" si="186"/>
        <v>136.32343614053934</v>
      </c>
      <c r="I414" s="304">
        <f t="shared" ca="1" si="187"/>
        <v>141.10868645764012</v>
      </c>
      <c r="J414" s="306">
        <f t="shared" ca="1" si="188"/>
        <v>145.0249839858599</v>
      </c>
      <c r="K414" s="307">
        <f t="shared" ca="1" si="189"/>
        <v>618.34006311505277</v>
      </c>
      <c r="L414" s="304">
        <f t="shared" ca="1" si="174"/>
        <v>635.11942155253473</v>
      </c>
      <c r="M414" s="306">
        <f t="shared" ca="1" si="190"/>
        <v>1.3096250180860189</v>
      </c>
      <c r="N414" s="304">
        <f t="shared" ca="1" si="191"/>
        <v>75.035986281072994</v>
      </c>
      <c r="P414" s="310">
        <f t="shared" ca="1" si="192"/>
        <v>23</v>
      </c>
      <c r="Q414" s="304">
        <f t="shared" ca="1" si="193"/>
        <v>0</v>
      </c>
      <c r="R414" s="306">
        <f t="shared" ca="1" si="194"/>
        <v>0</v>
      </c>
      <c r="S414" s="307">
        <f t="shared" ca="1" si="195"/>
        <v>8.0569999999999986</v>
      </c>
      <c r="T414" s="304">
        <f t="shared" ca="1" si="175"/>
        <v>79.039169999999984</v>
      </c>
      <c r="U414" s="311">
        <f t="shared" ca="1" si="176"/>
        <v>0</v>
      </c>
      <c r="V414" s="306">
        <f t="shared" ca="1" si="177"/>
        <v>1.1515249700027015</v>
      </c>
      <c r="W414" s="304">
        <f t="shared" ca="1" si="178"/>
        <v>86.790075599759163</v>
      </c>
      <c r="Y414" s="314" t="str">
        <f t="shared" ca="1" si="196"/>
        <v/>
      </c>
      <c r="Z414" s="315" t="str">
        <f t="shared" ca="1" si="197"/>
        <v/>
      </c>
      <c r="AA414" s="316" t="str">
        <f t="shared" ca="1" si="198"/>
        <v/>
      </c>
      <c r="AC414" s="310">
        <f t="shared" ca="1" si="199"/>
        <v>4.9999999999999556</v>
      </c>
      <c r="AD414" s="323">
        <f t="shared" ca="1" si="200"/>
        <v>145.0249839858599</v>
      </c>
      <c r="AE414" s="324">
        <f t="shared" ca="1" si="179"/>
        <v>618.34006311505277</v>
      </c>
      <c r="AG414" s="306">
        <f t="shared" ca="1" si="201"/>
        <v>-20.585643479952424</v>
      </c>
      <c r="AH414" s="304">
        <f t="shared" ca="1" si="202"/>
        <v>-11.103816563097972</v>
      </c>
    </row>
    <row r="415" spans="1:34" x14ac:dyDescent="0.2">
      <c r="A415" s="347">
        <f t="shared" ca="1" si="180"/>
        <v>0.1</v>
      </c>
      <c r="B415" s="304">
        <f t="shared" ca="1" si="181"/>
        <v>5.0999999999999552</v>
      </c>
      <c r="D415" s="306">
        <f t="shared" ca="1" si="182"/>
        <v>-2.7814653655925747</v>
      </c>
      <c r="E415" s="307">
        <f t="shared" ca="1" si="183"/>
        <v>-20.21671061739152</v>
      </c>
      <c r="F415" s="304">
        <f t="shared" ca="1" si="184"/>
        <v>20.407154083000943</v>
      </c>
      <c r="G415" s="306">
        <f t="shared" ca="1" si="185"/>
        <v>36.157854240651162</v>
      </c>
      <c r="H415" s="307">
        <f t="shared" ca="1" si="186"/>
        <v>134.3017650788002</v>
      </c>
      <c r="I415" s="304">
        <f t="shared" ca="1" si="187"/>
        <v>139.0839837169234</v>
      </c>
      <c r="J415" s="306">
        <f t="shared" ca="1" si="188"/>
        <v>148.65467673675298</v>
      </c>
      <c r="K415" s="307">
        <f t="shared" ca="1" si="189"/>
        <v>631.8713231760197</v>
      </c>
      <c r="L415" s="304">
        <f t="shared" ca="1" si="174"/>
        <v>649.12216259185175</v>
      </c>
      <c r="M415" s="306">
        <f t="shared" ca="1" si="190"/>
        <v>1.3078037701210601</v>
      </c>
      <c r="N415" s="304">
        <f t="shared" ca="1" si="191"/>
        <v>74.931636459234056</v>
      </c>
      <c r="P415" s="310">
        <f t="shared" ca="1" si="192"/>
        <v>23</v>
      </c>
      <c r="Q415" s="304">
        <f t="shared" ca="1" si="193"/>
        <v>0</v>
      </c>
      <c r="R415" s="306">
        <f t="shared" ca="1" si="194"/>
        <v>0</v>
      </c>
      <c r="S415" s="307">
        <f t="shared" ca="1" si="195"/>
        <v>8.0569999999999986</v>
      </c>
      <c r="T415" s="304">
        <f t="shared" ca="1" si="175"/>
        <v>79.039169999999984</v>
      </c>
      <c r="U415" s="311">
        <f t="shared" ca="1" si="176"/>
        <v>0</v>
      </c>
      <c r="V415" s="306">
        <f t="shared" ca="1" si="177"/>
        <v>1.1499663436955296</v>
      </c>
      <c r="W415" s="304">
        <f t="shared" ca="1" si="178"/>
        <v>84.203197105138088</v>
      </c>
      <c r="Y415" s="314" t="str">
        <f t="shared" ca="1" si="196"/>
        <v/>
      </c>
      <c r="Z415" s="315" t="str">
        <f t="shared" ca="1" si="197"/>
        <v/>
      </c>
      <c r="AA415" s="316" t="str">
        <f t="shared" ca="1" si="198"/>
        <v/>
      </c>
      <c r="AC415" s="310" t="e">
        <f t="shared" ca="1" si="199"/>
        <v>#N/A</v>
      </c>
      <c r="AD415" s="323" t="e">
        <f t="shared" ca="1" si="200"/>
        <v>#N/A</v>
      </c>
      <c r="AE415" s="324">
        <f t="shared" ca="1" si="179"/>
        <v>631.8713231760197</v>
      </c>
      <c r="AG415" s="306">
        <f t="shared" ca="1" si="201"/>
        <v>-20.249334075560334</v>
      </c>
      <c r="AH415" s="304">
        <f t="shared" ca="1" si="202"/>
        <v>-10.772008886652499</v>
      </c>
    </row>
    <row r="416" spans="1:34" x14ac:dyDescent="0.2">
      <c r="A416" s="347">
        <f t="shared" ca="1" si="180"/>
        <v>0.1</v>
      </c>
      <c r="B416" s="304">
        <f t="shared" ca="1" si="181"/>
        <v>5.1999999999999549</v>
      </c>
      <c r="D416" s="306">
        <f t="shared" ca="1" si="182"/>
        <v>-2.7169443690523005</v>
      </c>
      <c r="E416" s="307">
        <f t="shared" ca="1" si="183"/>
        <v>-19.90159509179049</v>
      </c>
      <c r="F416" s="304">
        <f t="shared" ca="1" si="184"/>
        <v>20.086196103346804</v>
      </c>
      <c r="G416" s="306">
        <f t="shared" ca="1" si="185"/>
        <v>35.886159803745933</v>
      </c>
      <c r="H416" s="307">
        <f t="shared" ca="1" si="186"/>
        <v>132.31160556962115</v>
      </c>
      <c r="I416" s="304">
        <f t="shared" ca="1" si="187"/>
        <v>137.09185764979259</v>
      </c>
      <c r="J416" s="306">
        <f t="shared" ca="1" si="188"/>
        <v>152.25687743897282</v>
      </c>
      <c r="K416" s="307">
        <f t="shared" ca="1" si="189"/>
        <v>645.2019917084408</v>
      </c>
      <c r="L416" s="304">
        <f t="shared" ca="1" si="174"/>
        <v>662.92365083168158</v>
      </c>
      <c r="M416" s="306">
        <f t="shared" ca="1" si="190"/>
        <v>1.3059434695269478</v>
      </c>
      <c r="N416" s="304">
        <f t="shared" ca="1" si="191"/>
        <v>74.825049086565741</v>
      </c>
      <c r="P416" s="310">
        <f t="shared" ca="1" si="192"/>
        <v>23</v>
      </c>
      <c r="Q416" s="304">
        <f t="shared" ca="1" si="193"/>
        <v>0</v>
      </c>
      <c r="R416" s="306">
        <f t="shared" ca="1" si="194"/>
        <v>0</v>
      </c>
      <c r="S416" s="307">
        <f t="shared" ca="1" si="195"/>
        <v>8.0569999999999986</v>
      </c>
      <c r="T416" s="304">
        <f t="shared" ca="1" si="175"/>
        <v>79.039169999999984</v>
      </c>
      <c r="U416" s="311">
        <f t="shared" ca="1" si="176"/>
        <v>0</v>
      </c>
      <c r="V416" s="306">
        <f t="shared" ca="1" si="177"/>
        <v>1.1484328208403802</v>
      </c>
      <c r="W416" s="304">
        <f t="shared" ca="1" si="178"/>
        <v>81.699260752653416</v>
      </c>
      <c r="Y416" s="314" t="str">
        <f t="shared" ca="1" si="196"/>
        <v/>
      </c>
      <c r="Z416" s="315" t="str">
        <f t="shared" ca="1" si="197"/>
        <v/>
      </c>
      <c r="AA416" s="316" t="str">
        <f t="shared" ca="1" si="198"/>
        <v/>
      </c>
      <c r="AC416" s="310" t="e">
        <f t="shared" ca="1" si="199"/>
        <v>#N/A</v>
      </c>
      <c r="AD416" s="323" t="e">
        <f t="shared" ca="1" si="200"/>
        <v>#N/A</v>
      </c>
      <c r="AE416" s="324">
        <f t="shared" ca="1" si="179"/>
        <v>645.2019917084408</v>
      </c>
      <c r="AG416" s="306">
        <f t="shared" ca="1" si="201"/>
        <v>-19.92363285212706</v>
      </c>
      <c r="AH416" s="304">
        <f t="shared" ca="1" si="202"/>
        <v>-10.450936714054624</v>
      </c>
    </row>
    <row r="417" spans="1:34" x14ac:dyDescent="0.2">
      <c r="A417" s="347">
        <f t="shared" ca="1" si="180"/>
        <v>0.1</v>
      </c>
      <c r="B417" s="304">
        <f t="shared" ca="1" si="181"/>
        <v>5.2999999999999545</v>
      </c>
      <c r="D417" s="306">
        <f t="shared" ca="1" si="182"/>
        <v>-2.654361616841427</v>
      </c>
      <c r="E417" s="307">
        <f t="shared" ca="1" si="183"/>
        <v>-19.596582047433358</v>
      </c>
      <c r="F417" s="304">
        <f t="shared" ca="1" si="184"/>
        <v>19.775531940626742</v>
      </c>
      <c r="G417" s="306">
        <f t="shared" ca="1" si="185"/>
        <v>35.62072364206179</v>
      </c>
      <c r="H417" s="307">
        <f t="shared" ca="1" si="186"/>
        <v>130.35194736487782</v>
      </c>
      <c r="I417" s="304">
        <f t="shared" ca="1" si="187"/>
        <v>135.13129221094579</v>
      </c>
      <c r="J417" s="306">
        <f t="shared" ca="1" si="188"/>
        <v>155.83222161126321</v>
      </c>
      <c r="K417" s="307">
        <f t="shared" ca="1" si="189"/>
        <v>658.3351693551657</v>
      </c>
      <c r="L417" s="304">
        <f t="shared" ca="1" si="174"/>
        <v>676.52707004390936</v>
      </c>
      <c r="M417" s="306">
        <f t="shared" ca="1" si="190"/>
        <v>1.3040431411026188</v>
      </c>
      <c r="N417" s="304">
        <f t="shared" ca="1" si="191"/>
        <v>74.716168288162947</v>
      </c>
      <c r="P417" s="310">
        <f t="shared" ca="1" si="192"/>
        <v>23</v>
      </c>
      <c r="Q417" s="304">
        <f t="shared" ca="1" si="193"/>
        <v>0</v>
      </c>
      <c r="R417" s="306">
        <f t="shared" ca="1" si="194"/>
        <v>0</v>
      </c>
      <c r="S417" s="307">
        <f t="shared" ca="1" si="195"/>
        <v>8.0569999999999986</v>
      </c>
      <c r="T417" s="304">
        <f t="shared" ca="1" si="175"/>
        <v>79.039169999999984</v>
      </c>
      <c r="U417" s="311">
        <f t="shared" ca="1" si="176"/>
        <v>0</v>
      </c>
      <c r="V417" s="306">
        <f t="shared" ca="1" si="177"/>
        <v>1.1469239521627674</v>
      </c>
      <c r="W417" s="304">
        <f t="shared" ca="1" si="178"/>
        <v>79.27489778394812</v>
      </c>
      <c r="Y417" s="314" t="str">
        <f t="shared" ca="1" si="196"/>
        <v/>
      </c>
      <c r="Z417" s="315" t="str">
        <f t="shared" ca="1" si="197"/>
        <v/>
      </c>
      <c r="AA417" s="316" t="str">
        <f t="shared" ca="1" si="198"/>
        <v/>
      </c>
      <c r="AC417" s="310" t="e">
        <f t="shared" ca="1" si="199"/>
        <v>#N/A</v>
      </c>
      <c r="AD417" s="323" t="e">
        <f t="shared" ca="1" si="200"/>
        <v>#N/A</v>
      </c>
      <c r="AE417" s="324">
        <f t="shared" ca="1" si="179"/>
        <v>658.3351693551657</v>
      </c>
      <c r="AG417" s="306">
        <f t="shared" ca="1" si="201"/>
        <v>-19.608094350858696</v>
      </c>
      <c r="AH417" s="304">
        <f t="shared" ca="1" si="202"/>
        <v>-10.140158961481125</v>
      </c>
    </row>
    <row r="418" spans="1:34" x14ac:dyDescent="0.2">
      <c r="A418" s="347">
        <f t="shared" ca="1" si="180"/>
        <v>0.1</v>
      </c>
      <c r="B418" s="304">
        <f t="shared" ca="1" si="181"/>
        <v>5.3999999999999542</v>
      </c>
      <c r="D418" s="306">
        <f t="shared" ca="1" si="182"/>
        <v>-2.5936366550397811</v>
      </c>
      <c r="E418" s="307">
        <f t="shared" ca="1" si="183"/>
        <v>-19.301261102347283</v>
      </c>
      <c r="F418" s="304">
        <f t="shared" ca="1" si="184"/>
        <v>19.474743419088995</v>
      </c>
      <c r="G418" s="306">
        <f t="shared" ca="1" si="185"/>
        <v>35.361359976557814</v>
      </c>
      <c r="H418" s="307">
        <f t="shared" ca="1" si="186"/>
        <v>128.42182125464308</v>
      </c>
      <c r="I418" s="304">
        <f t="shared" ca="1" si="187"/>
        <v>133.2013136337296</v>
      </c>
      <c r="J418" s="306">
        <f t="shared" ca="1" si="188"/>
        <v>159.38132579219419</v>
      </c>
      <c r="K418" s="307">
        <f t="shared" ca="1" si="189"/>
        <v>671.27385778614178</v>
      </c>
      <c r="L418" s="304">
        <f t="shared" ca="1" si="174"/>
        <v>689.9355036221624</v>
      </c>
      <c r="M418" s="306">
        <f t="shared" ca="1" si="190"/>
        <v>1.3021017743822298</v>
      </c>
      <c r="N418" s="304">
        <f t="shared" ca="1" si="191"/>
        <v>74.604936168597504</v>
      </c>
      <c r="P418" s="310">
        <f t="shared" ca="1" si="192"/>
        <v>23</v>
      </c>
      <c r="Q418" s="304">
        <f t="shared" ca="1" si="193"/>
        <v>0</v>
      </c>
      <c r="R418" s="306">
        <f t="shared" ca="1" si="194"/>
        <v>0</v>
      </c>
      <c r="S418" s="307">
        <f t="shared" ca="1" si="195"/>
        <v>8.0569999999999986</v>
      </c>
      <c r="T418" s="304">
        <f t="shared" ca="1" si="175"/>
        <v>79.039169999999984</v>
      </c>
      <c r="U418" s="311">
        <f t="shared" ca="1" si="176"/>
        <v>0</v>
      </c>
      <c r="V418" s="306">
        <f t="shared" ca="1" si="177"/>
        <v>1.1454393032141765</v>
      </c>
      <c r="W418" s="304">
        <f t="shared" ca="1" si="178"/>
        <v>76.926913043618597</v>
      </c>
      <c r="Y418" s="314" t="str">
        <f t="shared" ca="1" si="196"/>
        <v/>
      </c>
      <c r="Z418" s="315" t="str">
        <f t="shared" ca="1" si="197"/>
        <v/>
      </c>
      <c r="AA418" s="316" t="str">
        <f t="shared" ca="1" si="198"/>
        <v/>
      </c>
      <c r="AC418" s="310" t="e">
        <f t="shared" ca="1" si="199"/>
        <v>#N/A</v>
      </c>
      <c r="AD418" s="323" t="e">
        <f t="shared" ca="1" si="200"/>
        <v>#N/A</v>
      </c>
      <c r="AE418" s="324">
        <f t="shared" ca="1" si="179"/>
        <v>671.27385778614178</v>
      </c>
      <c r="AG418" s="306">
        <f t="shared" ca="1" si="201"/>
        <v>-19.302295886686942</v>
      </c>
      <c r="AH418" s="304">
        <f t="shared" ca="1" si="202"/>
        <v>-9.8392575132118818</v>
      </c>
    </row>
    <row r="419" spans="1:34" x14ac:dyDescent="0.2">
      <c r="A419" s="347">
        <f t="shared" ca="1" si="180"/>
        <v>0.1</v>
      </c>
      <c r="B419" s="304">
        <f t="shared" ca="1" si="181"/>
        <v>5.4999999999999538</v>
      </c>
      <c r="D419" s="306">
        <f t="shared" ca="1" si="182"/>
        <v>-2.534693161228855</v>
      </c>
      <c r="E419" s="307">
        <f t="shared" ca="1" si="183"/>
        <v>-19.015243019569645</v>
      </c>
      <c r="F419" s="304">
        <f t="shared" ca="1" si="184"/>
        <v>19.183433908319763</v>
      </c>
      <c r="G419" s="306">
        <f t="shared" ca="1" si="185"/>
        <v>35.107890660434926</v>
      </c>
      <c r="H419" s="307">
        <f t="shared" ca="1" si="186"/>
        <v>126.52029695268611</v>
      </c>
      <c r="I419" s="304">
        <f t="shared" ca="1" si="187"/>
        <v>131.3009882964364</v>
      </c>
      <c r="J419" s="306">
        <f t="shared" ca="1" si="188"/>
        <v>162.90478832404384</v>
      </c>
      <c r="K419" s="307">
        <f t="shared" ca="1" si="189"/>
        <v>684.02096369650826</v>
      </c>
      <c r="L419" s="304">
        <f t="shared" ca="1" si="174"/>
        <v>703.15193865565175</v>
      </c>
      <c r="M419" s="306">
        <f t="shared" ca="1" si="190"/>
        <v>1.300118322136965</v>
      </c>
      <c r="N419" s="304">
        <f t="shared" ca="1" si="191"/>
        <v>74.491292726078086</v>
      </c>
      <c r="P419" s="310">
        <f t="shared" ca="1" si="192"/>
        <v>23</v>
      </c>
      <c r="Q419" s="304">
        <f t="shared" ca="1" si="193"/>
        <v>0</v>
      </c>
      <c r="R419" s="306">
        <f t="shared" ca="1" si="194"/>
        <v>0</v>
      </c>
      <c r="S419" s="307">
        <f t="shared" ca="1" si="195"/>
        <v>8.0569999999999986</v>
      </c>
      <c r="T419" s="304">
        <f t="shared" ca="1" si="175"/>
        <v>79.039169999999984</v>
      </c>
      <c r="U419" s="311">
        <f t="shared" ca="1" si="176"/>
        <v>0</v>
      </c>
      <c r="V419" s="306">
        <f t="shared" ca="1" si="177"/>
        <v>1.1439784537543349</v>
      </c>
      <c r="W419" s="304">
        <f t="shared" ca="1" si="178"/>
        <v>74.652274350761928</v>
      </c>
      <c r="Y419" s="314" t="str">
        <f t="shared" ca="1" si="196"/>
        <v/>
      </c>
      <c r="Z419" s="315" t="str">
        <f t="shared" ca="1" si="197"/>
        <v/>
      </c>
      <c r="AA419" s="316" t="str">
        <f t="shared" ca="1" si="198"/>
        <v/>
      </c>
      <c r="AC419" s="310" t="e">
        <f t="shared" ca="1" si="199"/>
        <v>#N/A</v>
      </c>
      <c r="AD419" s="323" t="e">
        <f t="shared" ca="1" si="200"/>
        <v>#N/A</v>
      </c>
      <c r="AE419" s="324">
        <f t="shared" ca="1" si="179"/>
        <v>684.02096369650826</v>
      </c>
      <c r="AG419" s="306">
        <f t="shared" ca="1" si="201"/>
        <v>-19.005836116889807</v>
      </c>
      <c r="AH419" s="304">
        <f t="shared" ca="1" si="202"/>
        <v>-9.5478358003746564</v>
      </c>
    </row>
    <row r="420" spans="1:34" x14ac:dyDescent="0.2">
      <c r="A420" s="347">
        <f t="shared" ca="1" si="180"/>
        <v>0.1</v>
      </c>
      <c r="B420" s="304">
        <f t="shared" ca="1" si="181"/>
        <v>5.5999999999999535</v>
      </c>
      <c r="D420" s="306">
        <f t="shared" ca="1" si="182"/>
        <v>-2.4774586915411114</v>
      </c>
      <c r="E420" s="307">
        <f t="shared" ca="1" si="183"/>
        <v>-18.738158412406072</v>
      </c>
      <c r="F420" s="304">
        <f t="shared" ca="1" si="184"/>
        <v>18.901227003999423</v>
      </c>
      <c r="G420" s="306">
        <f t="shared" ca="1" si="185"/>
        <v>34.860144791280817</v>
      </c>
      <c r="H420" s="307">
        <f t="shared" ca="1" si="186"/>
        <v>124.6464811114455</v>
      </c>
      <c r="I420" s="304">
        <f t="shared" ca="1" si="187"/>
        <v>129.42942072162342</v>
      </c>
      <c r="J420" s="306">
        <f t="shared" ca="1" si="188"/>
        <v>166.40319009662963</v>
      </c>
      <c r="K420" s="307">
        <f t="shared" ca="1" si="189"/>
        <v>696.57930259971488</v>
      </c>
      <c r="L420" s="304">
        <f t="shared" ca="1" si="174"/>
        <v>716.17926979537754</v>
      </c>
      <c r="M420" s="306">
        <f t="shared" ca="1" si="190"/>
        <v>1.2980916987999418</v>
      </c>
      <c r="N420" s="304">
        <f t="shared" ca="1" si="191"/>
        <v>74.375175762203938</v>
      </c>
      <c r="P420" s="310">
        <f t="shared" ca="1" si="192"/>
        <v>23</v>
      </c>
      <c r="Q420" s="304">
        <f t="shared" ca="1" si="193"/>
        <v>0</v>
      </c>
      <c r="R420" s="306">
        <f t="shared" ca="1" si="194"/>
        <v>0</v>
      </c>
      <c r="S420" s="307">
        <f t="shared" ca="1" si="195"/>
        <v>8.0569999999999986</v>
      </c>
      <c r="T420" s="304">
        <f t="shared" ca="1" si="175"/>
        <v>79.039169999999984</v>
      </c>
      <c r="U420" s="311">
        <f t="shared" ca="1" si="176"/>
        <v>0</v>
      </c>
      <c r="V420" s="306">
        <f t="shared" ca="1" si="177"/>
        <v>1.1425409971658973</v>
      </c>
      <c r="W420" s="304">
        <f t="shared" ca="1" si="178"/>
        <v>72.448102626106802</v>
      </c>
      <c r="Y420" s="314" t="str">
        <f t="shared" ca="1" si="196"/>
        <v/>
      </c>
      <c r="Z420" s="315" t="str">
        <f t="shared" ca="1" si="197"/>
        <v/>
      </c>
      <c r="AA420" s="316" t="str">
        <f t="shared" ca="1" si="198"/>
        <v/>
      </c>
      <c r="AC420" s="310" t="e">
        <f t="shared" ca="1" si="199"/>
        <v>#N/A</v>
      </c>
      <c r="AD420" s="323" t="e">
        <f t="shared" ca="1" si="200"/>
        <v>#N/A</v>
      </c>
      <c r="AE420" s="324">
        <f t="shared" ca="1" si="179"/>
        <v>696.57930259971488</v>
      </c>
      <c r="AG420" s="306">
        <f t="shared" ca="1" si="201"/>
        <v>-18.718333711195406</v>
      </c>
      <c r="AH420" s="304">
        <f t="shared" ca="1" si="202"/>
        <v>-9.2655174817875068</v>
      </c>
    </row>
    <row r="421" spans="1:34" x14ac:dyDescent="0.2">
      <c r="A421" s="347">
        <f t="shared" ca="1" si="180"/>
        <v>0.1</v>
      </c>
      <c r="B421" s="304">
        <f t="shared" ca="1" si="181"/>
        <v>5.6999999999999531</v>
      </c>
      <c r="D421" s="306">
        <f t="shared" ca="1" si="182"/>
        <v>-2.421864445713529</v>
      </c>
      <c r="E421" s="307">
        <f t="shared" ca="1" si="183"/>
        <v>-18.469656541719758</v>
      </c>
      <c r="F421" s="304">
        <f t="shared" ca="1" si="184"/>
        <v>18.627765302432355</v>
      </c>
      <c r="G421" s="306">
        <f t="shared" ca="1" si="185"/>
        <v>34.617958346709464</v>
      </c>
      <c r="H421" s="307">
        <f t="shared" ca="1" si="186"/>
        <v>122.79951545727351</v>
      </c>
      <c r="I421" s="304">
        <f t="shared" ca="1" si="187"/>
        <v>127.58575169914417</v>
      </c>
      <c r="J421" s="306">
        <f t="shared" ca="1" si="188"/>
        <v>169.87709525352915</v>
      </c>
      <c r="K421" s="307">
        <f t="shared" ca="1" si="189"/>
        <v>708.95160242815086</v>
      </c>
      <c r="L421" s="304">
        <f t="shared" ca="1" si="174"/>
        <v>729.02030292524739</v>
      </c>
      <c r="M421" s="306">
        <f t="shared" ca="1" si="190"/>
        <v>1.2960207788097851</v>
      </c>
      <c r="N421" s="304">
        <f t="shared" ca="1" si="191"/>
        <v>74.256520787058676</v>
      </c>
      <c r="P421" s="310">
        <f t="shared" ca="1" si="192"/>
        <v>23</v>
      </c>
      <c r="Q421" s="304">
        <f t="shared" ca="1" si="193"/>
        <v>0</v>
      </c>
      <c r="R421" s="306">
        <f t="shared" ca="1" si="194"/>
        <v>0</v>
      </c>
      <c r="S421" s="307">
        <f t="shared" ca="1" si="195"/>
        <v>8.0569999999999986</v>
      </c>
      <c r="T421" s="304">
        <f t="shared" ca="1" si="175"/>
        <v>79.039169999999984</v>
      </c>
      <c r="U421" s="311">
        <f t="shared" ca="1" si="176"/>
        <v>0</v>
      </c>
      <c r="V421" s="306">
        <f t="shared" ca="1" si="177"/>
        <v>1.141126539899523</v>
      </c>
      <c r="W421" s="304">
        <f t="shared" ca="1" si="178"/>
        <v>70.311662713807053</v>
      </c>
      <c r="Y421" s="314" t="str">
        <f t="shared" ca="1" si="196"/>
        <v/>
      </c>
      <c r="Z421" s="315" t="str">
        <f t="shared" ca="1" si="197"/>
        <v/>
      </c>
      <c r="AA421" s="316" t="str">
        <f t="shared" ca="1" si="198"/>
        <v/>
      </c>
      <c r="AC421" s="310" t="e">
        <f t="shared" ca="1" si="199"/>
        <v>#N/A</v>
      </c>
      <c r="AD421" s="323" t="e">
        <f t="shared" ca="1" si="200"/>
        <v>#N/A</v>
      </c>
      <c r="AE421" s="324">
        <f t="shared" ca="1" si="179"/>
        <v>708.95160242815086</v>
      </c>
      <c r="AG421" s="306">
        <f t="shared" ca="1" si="201"/>
        <v>-18.43942611500897</v>
      </c>
      <c r="AH421" s="304">
        <f t="shared" ca="1" si="202"/>
        <v>-8.9919452185809625</v>
      </c>
    </row>
    <row r="422" spans="1:34" x14ac:dyDescent="0.2">
      <c r="A422" s="347">
        <f t="shared" ca="1" si="180"/>
        <v>0.1</v>
      </c>
      <c r="B422" s="304">
        <f t="shared" ca="1" si="181"/>
        <v>5.7999999999999527</v>
      </c>
      <c r="D422" s="306">
        <f t="shared" ca="1" si="182"/>
        <v>-2.3678450486953078</v>
      </c>
      <c r="E422" s="307">
        <f t="shared" ca="1" si="183"/>
        <v>-18.209404197830935</v>
      </c>
      <c r="F422" s="304">
        <f t="shared" ca="1" si="184"/>
        <v>18.36270926128859</v>
      </c>
      <c r="G422" s="306">
        <f t="shared" ca="1" si="185"/>
        <v>34.381173841839932</v>
      </c>
      <c r="H422" s="307">
        <f t="shared" ca="1" si="186"/>
        <v>120.97857503749042</v>
      </c>
      <c r="I422" s="304">
        <f t="shared" ca="1" si="187"/>
        <v>125.76915652434231</v>
      </c>
      <c r="J422" s="306">
        <f t="shared" ca="1" si="188"/>
        <v>173.32705186295661</v>
      </c>
      <c r="K422" s="307">
        <f t="shared" ca="1" si="189"/>
        <v>721.14050695288904</v>
      </c>
      <c r="L422" s="304">
        <f t="shared" ca="1" si="174"/>
        <v>741.67775864978842</v>
      </c>
      <c r="M422" s="306">
        <f t="shared" ca="1" si="190"/>
        <v>1.2939043948681443</v>
      </c>
      <c r="N422" s="304">
        <f t="shared" ca="1" si="191"/>
        <v>74.135260919373408</v>
      </c>
      <c r="P422" s="310">
        <f t="shared" ca="1" si="192"/>
        <v>23</v>
      </c>
      <c r="Q422" s="304">
        <f t="shared" ca="1" si="193"/>
        <v>0</v>
      </c>
      <c r="R422" s="306">
        <f t="shared" ca="1" si="194"/>
        <v>0</v>
      </c>
      <c r="S422" s="307">
        <f t="shared" ca="1" si="195"/>
        <v>8.0569999999999986</v>
      </c>
      <c r="T422" s="304">
        <f t="shared" ca="1" si="175"/>
        <v>79.039169999999984</v>
      </c>
      <c r="U422" s="311">
        <f t="shared" ca="1" si="176"/>
        <v>0</v>
      </c>
      <c r="V422" s="306">
        <f t="shared" ca="1" si="177"/>
        <v>1.1397347009474823</v>
      </c>
      <c r="W422" s="304">
        <f t="shared" ca="1" si="178"/>
        <v>68.240354842460363</v>
      </c>
      <c r="Y422" s="314" t="str">
        <f t="shared" ca="1" si="196"/>
        <v/>
      </c>
      <c r="Z422" s="315" t="str">
        <f t="shared" ca="1" si="197"/>
        <v/>
      </c>
      <c r="AA422" s="316" t="str">
        <f t="shared" ca="1" si="198"/>
        <v/>
      </c>
      <c r="AC422" s="310" t="e">
        <f t="shared" ca="1" si="199"/>
        <v>#N/A</v>
      </c>
      <c r="AD422" s="323" t="e">
        <f t="shared" ca="1" si="200"/>
        <v>#N/A</v>
      </c>
      <c r="AE422" s="324">
        <f t="shared" ca="1" si="179"/>
        <v>721.14050695288904</v>
      </c>
      <c r="AG422" s="306">
        <f t="shared" ca="1" si="201"/>
        <v>-18.168768398156697</v>
      </c>
      <c r="AH422" s="304">
        <f t="shared" ca="1" si="202"/>
        <v>-8.726779535038732</v>
      </c>
    </row>
    <row r="423" spans="1:34" x14ac:dyDescent="0.2">
      <c r="A423" s="347">
        <f t="shared" ca="1" si="180"/>
        <v>0.1</v>
      </c>
      <c r="B423" s="304">
        <f t="shared" ca="1" si="181"/>
        <v>5.8999999999999524</v>
      </c>
      <c r="D423" s="306">
        <f t="shared" ca="1" si="182"/>
        <v>-2.315338347490373</v>
      </c>
      <c r="E423" s="307">
        <f t="shared" ca="1" si="183"/>
        <v>-17.957084660273285</v>
      </c>
      <c r="F423" s="304">
        <f t="shared" ca="1" si="184"/>
        <v>18.105736139676331</v>
      </c>
      <c r="G423" s="306">
        <f t="shared" ca="1" si="185"/>
        <v>34.149640007090895</v>
      </c>
      <c r="H423" s="307">
        <f t="shared" ca="1" si="186"/>
        <v>119.18286657146308</v>
      </c>
      <c r="I423" s="304">
        <f t="shared" ca="1" si="187"/>
        <v>123.97884334355227</v>
      </c>
      <c r="J423" s="306">
        <f t="shared" ca="1" si="188"/>
        <v>176.75359255540315</v>
      </c>
      <c r="K423" s="307">
        <f t="shared" ca="1" si="189"/>
        <v>733.14857903333677</v>
      </c>
      <c r="L423" s="304">
        <f t="shared" ca="1" si="174"/>
        <v>754.15427560933597</v>
      </c>
      <c r="M423" s="306">
        <f t="shared" ca="1" si="190"/>
        <v>1.2917413361061287</v>
      </c>
      <c r="N423" s="304">
        <f t="shared" ca="1" si="191"/>
        <v>74.011326781471112</v>
      </c>
      <c r="P423" s="310">
        <f t="shared" ca="1" si="192"/>
        <v>23</v>
      </c>
      <c r="Q423" s="304">
        <f t="shared" ca="1" si="193"/>
        <v>0</v>
      </c>
      <c r="R423" s="306">
        <f t="shared" ca="1" si="194"/>
        <v>0</v>
      </c>
      <c r="S423" s="307">
        <f t="shared" ca="1" si="195"/>
        <v>8.0569999999999986</v>
      </c>
      <c r="T423" s="304">
        <f t="shared" ca="1" si="175"/>
        <v>79.039169999999984</v>
      </c>
      <c r="U423" s="311">
        <f t="shared" ca="1" si="176"/>
        <v>0</v>
      </c>
      <c r="V423" s="306">
        <f t="shared" ca="1" si="177"/>
        <v>1.1383651113440574</v>
      </c>
      <c r="W423" s="304">
        <f t="shared" ca="1" si="178"/>
        <v>66.231706674856568</v>
      </c>
      <c r="Y423" s="314" t="str">
        <f t="shared" ca="1" si="196"/>
        <v/>
      </c>
      <c r="Z423" s="315" t="str">
        <f t="shared" ca="1" si="197"/>
        <v/>
      </c>
      <c r="AA423" s="316" t="str">
        <f t="shared" ca="1" si="198"/>
        <v/>
      </c>
      <c r="AC423" s="310" t="e">
        <f t="shared" ca="1" si="199"/>
        <v>#N/A</v>
      </c>
      <c r="AD423" s="323" t="e">
        <f t="shared" ca="1" si="200"/>
        <v>#N/A</v>
      </c>
      <c r="AE423" s="324">
        <f t="shared" ca="1" si="179"/>
        <v>733.14857903333677</v>
      </c>
      <c r="AG423" s="306">
        <f t="shared" ca="1" si="201"/>
        <v>-17.906032182217189</v>
      </c>
      <c r="AH423" s="304">
        <f t="shared" ca="1" si="202"/>
        <v>-8.4696977587762667</v>
      </c>
    </row>
    <row r="424" spans="1:34" x14ac:dyDescent="0.2">
      <c r="A424" s="347">
        <f t="shared" ca="1" si="180"/>
        <v>0.1</v>
      </c>
      <c r="B424" s="304">
        <f t="shared" ca="1" si="181"/>
        <v>5.999999999999952</v>
      </c>
      <c r="D424" s="306">
        <f t="shared" ca="1" si="182"/>
        <v>-2.2642852220330232</v>
      </c>
      <c r="E424" s="307">
        <f t="shared" ca="1" si="183"/>
        <v>-17.712396729255779</v>
      </c>
      <c r="F424" s="304">
        <f t="shared" ca="1" si="184"/>
        <v>17.856539011277299</v>
      </c>
      <c r="G424" s="306">
        <f t="shared" ca="1" si="185"/>
        <v>33.923211484887595</v>
      </c>
      <c r="H424" s="307">
        <f t="shared" ca="1" si="186"/>
        <v>117.41162689853751</v>
      </c>
      <c r="I424" s="304">
        <f t="shared" ca="1" si="187"/>
        <v>122.21405159968221</v>
      </c>
      <c r="J424" s="306">
        <f t="shared" ca="1" si="188"/>
        <v>180.15723513000208</v>
      </c>
      <c r="K424" s="307">
        <f t="shared" ca="1" si="189"/>
        <v>744.97830370683675</v>
      </c>
      <c r="L424" s="304">
        <f t="shared" ca="1" si="174"/>
        <v>766.45241363283776</v>
      </c>
      <c r="M424" s="306">
        <f t="shared" ca="1" si="190"/>
        <v>1.2895303461543073</v>
      </c>
      <c r="N424" s="304">
        <f t="shared" ca="1" si="191"/>
        <v>73.884646388685908</v>
      </c>
      <c r="P424" s="310">
        <f t="shared" ca="1" si="192"/>
        <v>23</v>
      </c>
      <c r="Q424" s="304">
        <f t="shared" ca="1" si="193"/>
        <v>0</v>
      </c>
      <c r="R424" s="306">
        <f t="shared" ca="1" si="194"/>
        <v>0</v>
      </c>
      <c r="S424" s="307">
        <f t="shared" ca="1" si="195"/>
        <v>8.0569999999999986</v>
      </c>
      <c r="T424" s="304">
        <f t="shared" ca="1" si="175"/>
        <v>79.039169999999984</v>
      </c>
      <c r="U424" s="311">
        <f t="shared" ca="1" si="176"/>
        <v>0</v>
      </c>
      <c r="V424" s="306">
        <f t="shared" ca="1" si="177"/>
        <v>1.1370174136911189</v>
      </c>
      <c r="W424" s="304">
        <f t="shared" ca="1" si="178"/>
        <v>64.283365900413116</v>
      </c>
      <c r="Y424" s="314" t="str">
        <f t="shared" ca="1" si="196"/>
        <v/>
      </c>
      <c r="Z424" s="315" t="str">
        <f t="shared" ca="1" si="197"/>
        <v/>
      </c>
      <c r="AA424" s="316" t="str">
        <f t="shared" ca="1" si="198"/>
        <v/>
      </c>
      <c r="AC424" s="310">
        <f t="shared" ca="1" si="199"/>
        <v>5.999999999999952</v>
      </c>
      <c r="AD424" s="323">
        <f t="shared" ca="1" si="200"/>
        <v>180.15723513000208</v>
      </c>
      <c r="AE424" s="324">
        <f t="shared" ca="1" si="179"/>
        <v>744.97830370683675</v>
      </c>
      <c r="AG424" s="306">
        <f t="shared" ca="1" si="201"/>
        <v>-17.650904640120782</v>
      </c>
      <c r="AH424" s="304">
        <f t="shared" ca="1" si="202"/>
        <v>-8.220393033989895</v>
      </c>
    </row>
    <row r="425" spans="1:34" x14ac:dyDescent="0.2">
      <c r="A425" s="347">
        <f t="shared" ca="1" si="180"/>
        <v>0.1</v>
      </c>
      <c r="B425" s="304">
        <f t="shared" ca="1" si="181"/>
        <v>6.0999999999999517</v>
      </c>
      <c r="D425" s="306">
        <f t="shared" ca="1" si="182"/>
        <v>-2.2146294090012022</v>
      </c>
      <c r="E425" s="307">
        <f t="shared" ca="1" si="183"/>
        <v>-17.475053823221167</v>
      </c>
      <c r="F425" s="304">
        <f t="shared" ca="1" si="184"/>
        <v>17.614825844829966</v>
      </c>
      <c r="G425" s="306">
        <f t="shared" ca="1" si="185"/>
        <v>33.701748543987478</v>
      </c>
      <c r="H425" s="307">
        <f t="shared" ca="1" si="186"/>
        <v>115.66412151621539</v>
      </c>
      <c r="I425" s="304">
        <f t="shared" ca="1" si="187"/>
        <v>120.47405057123298</v>
      </c>
      <c r="J425" s="306">
        <f t="shared" ca="1" si="188"/>
        <v>183.53848313144584</v>
      </c>
      <c r="K425" s="307">
        <f t="shared" ca="1" si="189"/>
        <v>756.63209112757443</v>
      </c>
      <c r="L425" s="304">
        <f t="shared" ca="1" si="174"/>
        <v>778.57465673773254</v>
      </c>
      <c r="M425" s="306">
        <f t="shared" ca="1" si="190"/>
        <v>1.2872701211105673</v>
      </c>
      <c r="N425" s="304">
        <f t="shared" ca="1" si="191"/>
        <v>73.755145032929846</v>
      </c>
      <c r="P425" s="310">
        <f t="shared" ca="1" si="192"/>
        <v>23</v>
      </c>
      <c r="Q425" s="304">
        <f t="shared" ca="1" si="193"/>
        <v>0</v>
      </c>
      <c r="R425" s="306">
        <f t="shared" ca="1" si="194"/>
        <v>0</v>
      </c>
      <c r="S425" s="307">
        <f t="shared" ca="1" si="195"/>
        <v>8.0569999999999986</v>
      </c>
      <c r="T425" s="304">
        <f t="shared" ca="1" si="175"/>
        <v>79.039169999999984</v>
      </c>
      <c r="U425" s="311">
        <f t="shared" ca="1" si="176"/>
        <v>0</v>
      </c>
      <c r="V425" s="306">
        <f t="shared" ca="1" si="177"/>
        <v>1.1356912617073873</v>
      </c>
      <c r="W425" s="304">
        <f t="shared" ca="1" si="178"/>
        <v>62.393093328278979</v>
      </c>
      <c r="Y425" s="314" t="str">
        <f t="shared" ca="1" si="196"/>
        <v/>
      </c>
      <c r="Z425" s="315" t="str">
        <f t="shared" ca="1" si="197"/>
        <v/>
      </c>
      <c r="AA425" s="316" t="str">
        <f t="shared" ca="1" si="198"/>
        <v/>
      </c>
      <c r="AC425" s="310" t="e">
        <f t="shared" ca="1" si="199"/>
        <v>#N/A</v>
      </c>
      <c r="AD425" s="323" t="e">
        <f t="shared" ca="1" si="200"/>
        <v>#N/A</v>
      </c>
      <c r="AE425" s="324">
        <f t="shared" ca="1" si="179"/>
        <v>756.63209112757443</v>
      </c>
      <c r="AG425" s="306">
        <f t="shared" ca="1" si="201"/>
        <v>-17.403087562245869</v>
      </c>
      <c r="AH425" s="304">
        <f t="shared" ca="1" si="202"/>
        <v>-7.9785734020619499</v>
      </c>
    </row>
    <row r="426" spans="1:34" x14ac:dyDescent="0.2">
      <c r="A426" s="347">
        <f t="shared" ca="1" si="180"/>
        <v>0.1</v>
      </c>
      <c r="B426" s="304">
        <f t="shared" ca="1" si="181"/>
        <v>6.1999999999999513</v>
      </c>
      <c r="D426" s="306">
        <f t="shared" ca="1" si="182"/>
        <v>-2.1663173375678162</v>
      </c>
      <c r="E426" s="307">
        <f t="shared" ca="1" si="183"/>
        <v>-17.244783137382047</v>
      </c>
      <c r="F426" s="304">
        <f t="shared" ca="1" si="184"/>
        <v>17.380318646744747</v>
      </c>
      <c r="G426" s="306">
        <f t="shared" ca="1" si="185"/>
        <v>33.485116810230693</v>
      </c>
      <c r="H426" s="307">
        <f t="shared" ca="1" si="186"/>
        <v>113.93964320247719</v>
      </c>
      <c r="I426" s="304">
        <f t="shared" ca="1" si="187"/>
        <v>118.75813799863401</v>
      </c>
      <c r="J426" s="306">
        <f t="shared" ca="1" si="188"/>
        <v>186.89782639915674</v>
      </c>
      <c r="K426" s="307">
        <f t="shared" ca="1" si="189"/>
        <v>768.11227936350906</v>
      </c>
      <c r="L426" s="304">
        <f t="shared" ca="1" si="174"/>
        <v>790.52341598572184</v>
      </c>
      <c r="M426" s="306">
        <f t="shared" ca="1" si="190"/>
        <v>1.2849593073997578</v>
      </c>
      <c r="N426" s="304">
        <f t="shared" ca="1" si="191"/>
        <v>73.622745160059495</v>
      </c>
      <c r="P426" s="310">
        <f t="shared" ca="1" si="192"/>
        <v>23</v>
      </c>
      <c r="Q426" s="304">
        <f t="shared" ca="1" si="193"/>
        <v>0</v>
      </c>
      <c r="R426" s="306">
        <f t="shared" ca="1" si="194"/>
        <v>0</v>
      </c>
      <c r="S426" s="307">
        <f t="shared" ca="1" si="195"/>
        <v>8.0569999999999986</v>
      </c>
      <c r="T426" s="304">
        <f t="shared" ca="1" si="175"/>
        <v>79.039169999999984</v>
      </c>
      <c r="U426" s="311">
        <f t="shared" ca="1" si="176"/>
        <v>0</v>
      </c>
      <c r="V426" s="306">
        <f t="shared" ca="1" si="177"/>
        <v>1.1343863197999686</v>
      </c>
      <c r="W426" s="304">
        <f t="shared" ca="1" si="178"/>
        <v>60.558756442720785</v>
      </c>
      <c r="Y426" s="314" t="str">
        <f t="shared" ca="1" si="196"/>
        <v/>
      </c>
      <c r="Z426" s="315" t="str">
        <f t="shared" ca="1" si="197"/>
        <v/>
      </c>
      <c r="AA426" s="316" t="str">
        <f t="shared" ca="1" si="198"/>
        <v/>
      </c>
      <c r="AC426" s="310" t="e">
        <f t="shared" ca="1" si="199"/>
        <v>#N/A</v>
      </c>
      <c r="AD426" s="323" t="e">
        <f t="shared" ca="1" si="200"/>
        <v>#N/A</v>
      </c>
      <c r="AE426" s="324">
        <f t="shared" ca="1" si="179"/>
        <v>768.11227936350906</v>
      </c>
      <c r="AG426" s="306">
        <f t="shared" ca="1" si="201"/>
        <v>-17.16229648373621</v>
      </c>
      <c r="AH426" s="304">
        <f t="shared" ca="1" si="202"/>
        <v>-7.7439609443066884</v>
      </c>
    </row>
    <row r="427" spans="1:34" x14ac:dyDescent="0.2">
      <c r="A427" s="347">
        <f t="shared" ca="1" si="180"/>
        <v>0.1</v>
      </c>
      <c r="B427" s="304">
        <f t="shared" ca="1" si="181"/>
        <v>6.299999999999951</v>
      </c>
      <c r="D427" s="306">
        <f t="shared" ca="1" si="182"/>
        <v>-2.1192979761770281</v>
      </c>
      <c r="E427" s="307">
        <f t="shared" ca="1" si="183"/>
        <v>-17.021324858558227</v>
      </c>
      <c r="F427" s="304">
        <f t="shared" ca="1" si="184"/>
        <v>17.152752661086218</v>
      </c>
      <c r="G427" s="306">
        <f t="shared" ca="1" si="185"/>
        <v>33.273187012612993</v>
      </c>
      <c r="H427" s="307">
        <f t="shared" ca="1" si="186"/>
        <v>112.23751071662136</v>
      </c>
      <c r="I427" s="304">
        <f t="shared" ca="1" si="187"/>
        <v>117.06563879226053</v>
      </c>
      <c r="J427" s="306">
        <f t="shared" ca="1" si="188"/>
        <v>190.23574159029891</v>
      </c>
      <c r="K427" s="307">
        <f t="shared" ca="1" si="189"/>
        <v>779.42113705946394</v>
      </c>
      <c r="L427" s="304">
        <f t="shared" ca="1" si="174"/>
        <v>802.30103220267563</v>
      </c>
      <c r="M427" s="306">
        <f t="shared" ca="1" si="190"/>
        <v>1.2825964995186383</v>
      </c>
      <c r="N427" s="304">
        <f t="shared" ca="1" si="191"/>
        <v>73.487366240671093</v>
      </c>
      <c r="P427" s="310">
        <f t="shared" ca="1" si="192"/>
        <v>23</v>
      </c>
      <c r="Q427" s="304">
        <f t="shared" ca="1" si="193"/>
        <v>0</v>
      </c>
      <c r="R427" s="306">
        <f t="shared" ca="1" si="194"/>
        <v>0</v>
      </c>
      <c r="S427" s="307">
        <f t="shared" ca="1" si="195"/>
        <v>8.0569999999999986</v>
      </c>
      <c r="T427" s="304">
        <f t="shared" ca="1" si="175"/>
        <v>79.039169999999984</v>
      </c>
      <c r="U427" s="311">
        <f t="shared" ca="1" si="176"/>
        <v>0</v>
      </c>
      <c r="V427" s="306">
        <f t="shared" ca="1" si="177"/>
        <v>1.1331022626568743</v>
      </c>
      <c r="W427" s="304">
        <f t="shared" ca="1" si="178"/>
        <v>58.7783233856943</v>
      </c>
      <c r="Y427" s="314" t="str">
        <f t="shared" ca="1" si="196"/>
        <v/>
      </c>
      <c r="Z427" s="315" t="str">
        <f t="shared" ca="1" si="197"/>
        <v/>
      </c>
      <c r="AA427" s="316" t="str">
        <f t="shared" ca="1" si="198"/>
        <v/>
      </c>
      <c r="AC427" s="310" t="e">
        <f t="shared" ca="1" si="199"/>
        <v>#N/A</v>
      </c>
      <c r="AD427" s="323" t="e">
        <f t="shared" ca="1" si="200"/>
        <v>#N/A</v>
      </c>
      <c r="AE427" s="324">
        <f t="shared" ca="1" si="179"/>
        <v>779.42113705946394</v>
      </c>
      <c r="AG427" s="306">
        <f t="shared" ca="1" si="201"/>
        <v>-16.928259868209427</v>
      </c>
      <c r="AH427" s="304">
        <f t="shared" ca="1" si="202"/>
        <v>-7.5162909820926886</v>
      </c>
    </row>
    <row r="428" spans="1:34" x14ac:dyDescent="0.2">
      <c r="A428" s="347">
        <f t="shared" ca="1" si="180"/>
        <v>0.1</v>
      </c>
      <c r="B428" s="304">
        <f t="shared" ca="1" si="181"/>
        <v>6.3999999999999506</v>
      </c>
      <c r="D428" s="306">
        <f t="shared" ca="1" si="182"/>
        <v>-2.0735226895109604</v>
      </c>
      <c r="E428" s="307">
        <f t="shared" ca="1" si="183"/>
        <v>-16.804431432039355</v>
      </c>
      <c r="F428" s="304">
        <f t="shared" ca="1" si="184"/>
        <v>16.931875622565535</v>
      </c>
      <c r="G428" s="306">
        <f t="shared" ca="1" si="185"/>
        <v>33.065834743661895</v>
      </c>
      <c r="H428" s="307">
        <f t="shared" ca="1" si="186"/>
        <v>110.55706757341743</v>
      </c>
      <c r="I428" s="304">
        <f t="shared" ca="1" si="187"/>
        <v>115.39590381693947</v>
      </c>
      <c r="J428" s="306">
        <f t="shared" ca="1" si="188"/>
        <v>193.55269267811266</v>
      </c>
      <c r="K428" s="307">
        <f t="shared" ca="1" si="189"/>
        <v>790.56086597396586</v>
      </c>
      <c r="L428" s="304">
        <f t="shared" ca="1" si="174"/>
        <v>813.90977857036148</v>
      </c>
      <c r="M428" s="306">
        <f t="shared" ca="1" si="190"/>
        <v>1.2801802376592297</v>
      </c>
      <c r="N428" s="304">
        <f t="shared" ca="1" si="191"/>
        <v>73.348924633928547</v>
      </c>
      <c r="P428" s="310">
        <f t="shared" ca="1" si="192"/>
        <v>23</v>
      </c>
      <c r="Q428" s="304">
        <f t="shared" ca="1" si="193"/>
        <v>0</v>
      </c>
      <c r="R428" s="306">
        <f t="shared" ca="1" si="194"/>
        <v>0</v>
      </c>
      <c r="S428" s="307">
        <f t="shared" ca="1" si="195"/>
        <v>8.0569999999999986</v>
      </c>
      <c r="T428" s="304">
        <f t="shared" ca="1" si="175"/>
        <v>79.039169999999984</v>
      </c>
      <c r="U428" s="311">
        <f t="shared" ca="1" si="176"/>
        <v>0</v>
      </c>
      <c r="V428" s="306">
        <f t="shared" ca="1" si="177"/>
        <v>1.1318387748593102</v>
      </c>
      <c r="W428" s="304">
        <f t="shared" ca="1" si="178"/>
        <v>57.049857334481217</v>
      </c>
      <c r="Y428" s="314" t="str">
        <f t="shared" ca="1" si="196"/>
        <v/>
      </c>
      <c r="Z428" s="315" t="str">
        <f t="shared" ca="1" si="197"/>
        <v/>
      </c>
      <c r="AA428" s="316" t="str">
        <f t="shared" ca="1" si="198"/>
        <v/>
      </c>
      <c r="AC428" s="310" t="e">
        <f t="shared" ca="1" si="199"/>
        <v>#N/A</v>
      </c>
      <c r="AD428" s="323" t="e">
        <f t="shared" ca="1" si="200"/>
        <v>#N/A</v>
      </c>
      <c r="AE428" s="324">
        <f t="shared" ca="1" si="179"/>
        <v>790.56086597396586</v>
      </c>
      <c r="AG428" s="306">
        <f t="shared" ca="1" si="201"/>
        <v>-16.700718343429866</v>
      </c>
      <c r="AH428" s="304">
        <f t="shared" ca="1" si="202"/>
        <v>-7.2953113299856414</v>
      </c>
    </row>
    <row r="429" spans="1:34" x14ac:dyDescent="0.2">
      <c r="A429" s="347">
        <f t="shared" ca="1" si="180"/>
        <v>0.1</v>
      </c>
      <c r="B429" s="304">
        <f t="shared" ca="1" si="181"/>
        <v>6.4999999999999503</v>
      </c>
      <c r="D429" s="306">
        <f t="shared" ca="1" si="182"/>
        <v>-2.0289451048831681</v>
      </c>
      <c r="E429" s="307">
        <f t="shared" ca="1" si="183"/>
        <v>-16.593866876559645</v>
      </c>
      <c r="F429" s="304">
        <f t="shared" ca="1" si="184"/>
        <v>16.717447058555702</v>
      </c>
      <c r="G429" s="306">
        <f t="shared" ca="1" si="185"/>
        <v>32.862940233173582</v>
      </c>
      <c r="H429" s="307">
        <f t="shared" ca="1" si="186"/>
        <v>108.89768088576146</v>
      </c>
      <c r="I429" s="304">
        <f t="shared" ca="1" si="187"/>
        <v>113.74830874815798</v>
      </c>
      <c r="J429" s="306">
        <f t="shared" ca="1" si="188"/>
        <v>196.84913142695444</v>
      </c>
      <c r="K429" s="307">
        <f t="shared" ca="1" si="189"/>
        <v>801.53360339692483</v>
      </c>
      <c r="L429" s="304">
        <f t="shared" ca="1" si="174"/>
        <v>825.35186309719154</v>
      </c>
      <c r="M429" s="306">
        <f t="shared" ca="1" si="190"/>
        <v>1.2777090052032065</v>
      </c>
      <c r="N429" s="304">
        <f t="shared" ca="1" si="191"/>
        <v>73.207333444002671</v>
      </c>
      <c r="P429" s="310">
        <f t="shared" ca="1" si="192"/>
        <v>23</v>
      </c>
      <c r="Q429" s="304">
        <f t="shared" ca="1" si="193"/>
        <v>0</v>
      </c>
      <c r="R429" s="306">
        <f t="shared" ca="1" si="194"/>
        <v>0</v>
      </c>
      <c r="S429" s="307">
        <f t="shared" ca="1" si="195"/>
        <v>8.0569999999999986</v>
      </c>
      <c r="T429" s="304">
        <f t="shared" ca="1" si="175"/>
        <v>79.039169999999984</v>
      </c>
      <c r="U429" s="311">
        <f t="shared" ca="1" si="176"/>
        <v>0</v>
      </c>
      <c r="V429" s="306">
        <f t="shared" ca="1" si="177"/>
        <v>1.130595550512594</v>
      </c>
      <c r="W429" s="304">
        <f t="shared" ca="1" si="178"/>
        <v>55.371511244969042</v>
      </c>
      <c r="Y429" s="314" t="str">
        <f t="shared" ca="1" si="196"/>
        <v/>
      </c>
      <c r="Z429" s="315" t="str">
        <f t="shared" ca="1" si="197"/>
        <v/>
      </c>
      <c r="AA429" s="316" t="str">
        <f t="shared" ca="1" si="198"/>
        <v/>
      </c>
      <c r="AC429" s="310" t="e">
        <f t="shared" ca="1" si="199"/>
        <v>#N/A</v>
      </c>
      <c r="AD429" s="323" t="e">
        <f t="shared" ca="1" si="200"/>
        <v>#N/A</v>
      </c>
      <c r="AE429" s="324">
        <f t="shared" ca="1" si="179"/>
        <v>801.53360339692483</v>
      </c>
      <c r="AG429" s="306">
        <f t="shared" ca="1" si="201"/>
        <v>-16.479423984883017</v>
      </c>
      <c r="AH429" s="304">
        <f t="shared" ca="1" si="202"/>
        <v>-7.080781597924938</v>
      </c>
    </row>
    <row r="430" spans="1:34" x14ac:dyDescent="0.2">
      <c r="A430" s="347">
        <f t="shared" ca="1" si="180"/>
        <v>0.1</v>
      </c>
      <c r="B430" s="304">
        <f t="shared" ca="1" si="181"/>
        <v>6.5999999999999499</v>
      </c>
      <c r="D430" s="306">
        <f t="shared" ca="1" si="182"/>
        <v>-1.9855209873596216</v>
      </c>
      <c r="E430" s="307">
        <f t="shared" ca="1" si="183"/>
        <v>-16.389406143799867</v>
      </c>
      <c r="F430" s="304">
        <f t="shared" ca="1" si="184"/>
        <v>16.509237636477049</v>
      </c>
      <c r="G430" s="306">
        <f t="shared" ca="1" si="185"/>
        <v>32.664388134437623</v>
      </c>
      <c r="H430" s="307">
        <f t="shared" ca="1" si="186"/>
        <v>107.25874027138147</v>
      </c>
      <c r="I430" s="304">
        <f t="shared" ca="1" si="187"/>
        <v>112.12225299556221</v>
      </c>
      <c r="J430" s="306">
        <f t="shared" ca="1" si="188"/>
        <v>200.12549784533499</v>
      </c>
      <c r="K430" s="307">
        <f t="shared" ca="1" si="189"/>
        <v>812.34142445478199</v>
      </c>
      <c r="L430" s="304">
        <f t="shared" ca="1" si="174"/>
        <v>836.6294309747102</v>
      </c>
      <c r="M430" s="306">
        <f t="shared" ca="1" si="190"/>
        <v>1.2751812260794795</v>
      </c>
      <c r="N430" s="304">
        <f t="shared" ca="1" si="191"/>
        <v>73.062502368671844</v>
      </c>
      <c r="P430" s="310">
        <f t="shared" ca="1" si="192"/>
        <v>23</v>
      </c>
      <c r="Q430" s="304">
        <f t="shared" ca="1" si="193"/>
        <v>0</v>
      </c>
      <c r="R430" s="306">
        <f t="shared" ca="1" si="194"/>
        <v>0</v>
      </c>
      <c r="S430" s="307">
        <f t="shared" ca="1" si="195"/>
        <v>8.0569999999999986</v>
      </c>
      <c r="T430" s="304">
        <f t="shared" ca="1" si="175"/>
        <v>79.039169999999984</v>
      </c>
      <c r="U430" s="311">
        <f t="shared" ca="1" si="176"/>
        <v>0</v>
      </c>
      <c r="V430" s="306">
        <f t="shared" ca="1" si="177"/>
        <v>1.1293722928946544</v>
      </c>
      <c r="W430" s="304">
        <f t="shared" ca="1" si="178"/>
        <v>53.741522933602475</v>
      </c>
      <c r="Y430" s="314" t="str">
        <f t="shared" ca="1" si="196"/>
        <v/>
      </c>
      <c r="Z430" s="315" t="str">
        <f t="shared" ca="1" si="197"/>
        <v/>
      </c>
      <c r="AA430" s="316" t="str">
        <f t="shared" ca="1" si="198"/>
        <v/>
      </c>
      <c r="AC430" s="310" t="e">
        <f t="shared" ca="1" si="199"/>
        <v>#N/A</v>
      </c>
      <c r="AD430" s="323" t="e">
        <f t="shared" ca="1" si="200"/>
        <v>#N/A</v>
      </c>
      <c r="AE430" s="324">
        <f t="shared" ca="1" si="179"/>
        <v>812.34142445478199</v>
      </c>
      <c r="AG430" s="306">
        <f t="shared" ca="1" si="201"/>
        <v>-16.264139643517346</v>
      </c>
      <c r="AH430" s="304">
        <f t="shared" ca="1" si="202"/>
        <v>-6.8724725387823078</v>
      </c>
    </row>
    <row r="431" spans="1:34" x14ac:dyDescent="0.2">
      <c r="A431" s="347">
        <f t="shared" ca="1" si="180"/>
        <v>0.1</v>
      </c>
      <c r="B431" s="304">
        <f t="shared" ca="1" si="181"/>
        <v>6.6999999999999496</v>
      </c>
      <c r="D431" s="306">
        <f t="shared" ca="1" si="182"/>
        <v>-1.9432081229663922</v>
      </c>
      <c r="E431" s="307">
        <f t="shared" ca="1" si="183"/>
        <v>-16.190834519130338</v>
      </c>
      <c r="F431" s="304">
        <f t="shared" ca="1" si="184"/>
        <v>16.307028553204447</v>
      </c>
      <c r="G431" s="306">
        <f t="shared" ca="1" si="185"/>
        <v>32.470067322140984</v>
      </c>
      <c r="H431" s="307">
        <f t="shared" ca="1" si="186"/>
        <v>105.63965681946844</v>
      </c>
      <c r="I431" s="304">
        <f t="shared" ca="1" si="187"/>
        <v>110.51715868967784</v>
      </c>
      <c r="J431" s="306">
        <f t="shared" ca="1" si="188"/>
        <v>203.38222061816393</v>
      </c>
      <c r="K431" s="307">
        <f t="shared" ca="1" si="189"/>
        <v>822.98634430932452</v>
      </c>
      <c r="L431" s="304">
        <f t="shared" ca="1" si="174"/>
        <v>847.74456682611753</v>
      </c>
      <c r="M431" s="306">
        <f t="shared" ca="1" si="190"/>
        <v>1.272595261976595</v>
      </c>
      <c r="N431" s="304">
        <f t="shared" ca="1" si="191"/>
        <v>72.914337539604219</v>
      </c>
      <c r="P431" s="310">
        <f t="shared" ca="1" si="192"/>
        <v>23</v>
      </c>
      <c r="Q431" s="304">
        <f t="shared" ca="1" si="193"/>
        <v>0</v>
      </c>
      <c r="R431" s="306">
        <f t="shared" ca="1" si="194"/>
        <v>0</v>
      </c>
      <c r="S431" s="307">
        <f t="shared" ca="1" si="195"/>
        <v>8.0569999999999986</v>
      </c>
      <c r="T431" s="304">
        <f t="shared" ca="1" si="175"/>
        <v>79.039169999999984</v>
      </c>
      <c r="U431" s="311">
        <f t="shared" ca="1" si="176"/>
        <v>0</v>
      </c>
      <c r="V431" s="306">
        <f t="shared" ca="1" si="177"/>
        <v>1.1281687141211194</v>
      </c>
      <c r="W431" s="304">
        <f t="shared" ca="1" si="178"/>
        <v>52.158210473256702</v>
      </c>
      <c r="Y431" s="314" t="str">
        <f t="shared" ca="1" si="196"/>
        <v/>
      </c>
      <c r="Z431" s="315" t="str">
        <f t="shared" ca="1" si="197"/>
        <v/>
      </c>
      <c r="AA431" s="316" t="str">
        <f t="shared" ca="1" si="198"/>
        <v/>
      </c>
      <c r="AC431" s="310" t="e">
        <f t="shared" ca="1" si="199"/>
        <v>#N/A</v>
      </c>
      <c r="AD431" s="323" t="e">
        <f t="shared" ca="1" si="200"/>
        <v>#N/A</v>
      </c>
      <c r="AE431" s="324">
        <f t="shared" ca="1" si="179"/>
        <v>822.98634430932452</v>
      </c>
      <c r="AG431" s="306">
        <f t="shared" ca="1" si="201"/>
        <v>-16.054638314216998</v>
      </c>
      <c r="AH431" s="304">
        <f t="shared" ca="1" si="202"/>
        <v>-6.670165437954882</v>
      </c>
    </row>
    <row r="432" spans="1:34" x14ac:dyDescent="0.2">
      <c r="A432" s="347">
        <f t="shared" ca="1" si="180"/>
        <v>0.1</v>
      </c>
      <c r="B432" s="304">
        <f t="shared" ca="1" si="181"/>
        <v>6.7999999999999492</v>
      </c>
      <c r="D432" s="306">
        <f t="shared" ca="1" si="182"/>
        <v>-1.9019662093962779</v>
      </c>
      <c r="E432" s="307">
        <f t="shared" ca="1" si="183"/>
        <v>-15.997947060579108</v>
      </c>
      <c r="F432" s="304">
        <f t="shared" ca="1" si="184"/>
        <v>16.110610963423362</v>
      </c>
      <c r="G432" s="306">
        <f t="shared" ca="1" si="185"/>
        <v>32.279870701201354</v>
      </c>
      <c r="H432" s="307">
        <f t="shared" ca="1" si="186"/>
        <v>104.03986211341054</v>
      </c>
      <c r="I432" s="304">
        <f t="shared" ca="1" si="187"/>
        <v>108.93246972810152</v>
      </c>
      <c r="J432" s="306">
        <f t="shared" ca="1" si="188"/>
        <v>206.61971751933103</v>
      </c>
      <c r="K432" s="307">
        <f t="shared" ca="1" si="189"/>
        <v>833.47032025596843</v>
      </c>
      <c r="L432" s="304">
        <f t="shared" ca="1" si="174"/>
        <v>858.69929685271939</v>
      </c>
      <c r="M432" s="306">
        <f t="shared" ca="1" si="190"/>
        <v>1.2699494094010197</v>
      </c>
      <c r="N432" s="304">
        <f t="shared" ca="1" si="191"/>
        <v>72.762741353809943</v>
      </c>
      <c r="P432" s="310">
        <f t="shared" ca="1" si="192"/>
        <v>23</v>
      </c>
      <c r="Q432" s="304">
        <f t="shared" ca="1" si="193"/>
        <v>0</v>
      </c>
      <c r="R432" s="306">
        <f t="shared" ca="1" si="194"/>
        <v>0</v>
      </c>
      <c r="S432" s="307">
        <f t="shared" ca="1" si="195"/>
        <v>8.0569999999999986</v>
      </c>
      <c r="T432" s="304">
        <f t="shared" ca="1" si="175"/>
        <v>79.039169999999984</v>
      </c>
      <c r="U432" s="311">
        <f t="shared" ca="1" si="176"/>
        <v>0</v>
      </c>
      <c r="V432" s="306">
        <f t="shared" ca="1" si="177"/>
        <v>1.1269845348260716</v>
      </c>
      <c r="W432" s="304">
        <f t="shared" ca="1" si="178"/>
        <v>50.619967880305992</v>
      </c>
      <c r="Y432" s="314" t="str">
        <f t="shared" ca="1" si="196"/>
        <v/>
      </c>
      <c r="Z432" s="315" t="str">
        <f t="shared" ca="1" si="197"/>
        <v/>
      </c>
      <c r="AA432" s="316" t="str">
        <f t="shared" ca="1" si="198"/>
        <v/>
      </c>
      <c r="AC432" s="310" t="e">
        <f t="shared" ca="1" si="199"/>
        <v>#N/A</v>
      </c>
      <c r="AD432" s="323" t="e">
        <f t="shared" ca="1" si="200"/>
        <v>#N/A</v>
      </c>
      <c r="AE432" s="324">
        <f t="shared" ca="1" si="179"/>
        <v>833.47032025596843</v>
      </c>
      <c r="AG432" s="306">
        <f t="shared" ca="1" si="201"/>
        <v>-15.850702541837506</v>
      </c>
      <c r="AH432" s="304">
        <f t="shared" ca="1" si="202"/>
        <v>-6.4736515419209022</v>
      </c>
    </row>
    <row r="433" spans="1:34" x14ac:dyDescent="0.2">
      <c r="A433" s="347">
        <f t="shared" ca="1" si="180"/>
        <v>0.1</v>
      </c>
      <c r="B433" s="304">
        <f t="shared" ca="1" si="181"/>
        <v>6.8999999999999488</v>
      </c>
      <c r="D433" s="306">
        <f t="shared" ca="1" si="182"/>
        <v>-1.8617567536748916</v>
      </c>
      <c r="E433" s="307">
        <f t="shared" ca="1" si="183"/>
        <v>-15.810548073255998</v>
      </c>
      <c r="F433" s="304">
        <f t="shared" ca="1" si="184"/>
        <v>15.919785444113028</v>
      </c>
      <c r="G433" s="306">
        <f t="shared" ca="1" si="185"/>
        <v>32.093695025833867</v>
      </c>
      <c r="H433" s="307">
        <f t="shared" ca="1" si="186"/>
        <v>102.45880730608494</v>
      </c>
      <c r="I433" s="304">
        <f t="shared" ca="1" si="187"/>
        <v>107.36765087770468</v>
      </c>
      <c r="J433" s="306">
        <f t="shared" ca="1" si="188"/>
        <v>209.83839580568281</v>
      </c>
      <c r="K433" s="307">
        <f t="shared" ca="1" si="189"/>
        <v>843.7952537269432</v>
      </c>
      <c r="L433" s="304">
        <f t="shared" ca="1" si="174"/>
        <v>869.49559088382887</v>
      </c>
      <c r="M433" s="306">
        <f t="shared" ca="1" si="190"/>
        <v>1.2672418965717811</v>
      </c>
      <c r="N433" s="304">
        <f t="shared" ca="1" si="191"/>
        <v>72.607612295717047</v>
      </c>
      <c r="P433" s="310">
        <f t="shared" ca="1" si="192"/>
        <v>23</v>
      </c>
      <c r="Q433" s="304">
        <f t="shared" ca="1" si="193"/>
        <v>0</v>
      </c>
      <c r="R433" s="306">
        <f t="shared" ca="1" si="194"/>
        <v>0</v>
      </c>
      <c r="S433" s="307">
        <f t="shared" ca="1" si="195"/>
        <v>8.0569999999999986</v>
      </c>
      <c r="T433" s="304">
        <f t="shared" ca="1" si="175"/>
        <v>79.039169999999984</v>
      </c>
      <c r="U433" s="311">
        <f t="shared" ca="1" si="176"/>
        <v>0</v>
      </c>
      <c r="V433" s="306">
        <f t="shared" ca="1" si="177"/>
        <v>1.1258194838576063</v>
      </c>
      <c r="W433" s="304">
        <f t="shared" ca="1" si="178"/>
        <v>49.125261071999965</v>
      </c>
      <c r="Y433" s="314" t="str">
        <f t="shared" ca="1" si="196"/>
        <v/>
      </c>
      <c r="Z433" s="315" t="str">
        <f t="shared" ca="1" si="197"/>
        <v/>
      </c>
      <c r="AA433" s="316" t="str">
        <f t="shared" ca="1" si="198"/>
        <v/>
      </c>
      <c r="AC433" s="310" t="e">
        <f t="shared" ca="1" si="199"/>
        <v>#N/A</v>
      </c>
      <c r="AD433" s="323" t="e">
        <f t="shared" ca="1" si="200"/>
        <v>#N/A</v>
      </c>
      <c r="AE433" s="324">
        <f t="shared" ca="1" si="179"/>
        <v>843.7952537269432</v>
      </c>
      <c r="AG433" s="306">
        <f t="shared" ca="1" si="201"/>
        <v>-15.652123861879796</v>
      </c>
      <c r="AH433" s="304">
        <f t="shared" ca="1" si="202"/>
        <v>-6.282731522937322</v>
      </c>
    </row>
    <row r="434" spans="1:34" x14ac:dyDescent="0.2">
      <c r="A434" s="347">
        <f t="shared" ca="1" si="180"/>
        <v>0.1</v>
      </c>
      <c r="B434" s="304">
        <f t="shared" ca="1" si="181"/>
        <v>6.9999999999999485</v>
      </c>
      <c r="D434" s="306">
        <f t="shared" ca="1" si="182"/>
        <v>-1.8225429762906762</v>
      </c>
      <c r="E434" s="307">
        <f t="shared" ca="1" si="183"/>
        <v>-15.628450616686916</v>
      </c>
      <c r="F434" s="304">
        <f t="shared" ca="1" si="184"/>
        <v>15.734361492562961</v>
      </c>
      <c r="G434" s="306">
        <f t="shared" ca="1" si="185"/>
        <v>31.911440728204798</v>
      </c>
      <c r="H434" s="307">
        <f t="shared" ca="1" si="186"/>
        <v>100.89596224441624</v>
      </c>
      <c r="I434" s="304">
        <f t="shared" ca="1" si="187"/>
        <v>105.82218692966232</v>
      </c>
      <c r="J434" s="306">
        <f t="shared" ca="1" si="188"/>
        <v>213.03865259338474</v>
      </c>
      <c r="K434" s="307">
        <f t="shared" ca="1" si="189"/>
        <v>853.96299220446826</v>
      </c>
      <c r="L434" s="304">
        <f t="shared" ca="1" si="174"/>
        <v>880.13536433528998</v>
      </c>
      <c r="M434" s="306">
        <f t="shared" ca="1" si="190"/>
        <v>1.2644708801412916</v>
      </c>
      <c r="N434" s="304">
        <f t="shared" ca="1" si="191"/>
        <v>72.448844749288583</v>
      </c>
      <c r="P434" s="310">
        <f t="shared" ca="1" si="192"/>
        <v>23</v>
      </c>
      <c r="Q434" s="304">
        <f t="shared" ca="1" si="193"/>
        <v>0</v>
      </c>
      <c r="R434" s="306">
        <f t="shared" ca="1" si="194"/>
        <v>0</v>
      </c>
      <c r="S434" s="307">
        <f t="shared" ca="1" si="195"/>
        <v>8.0569999999999986</v>
      </c>
      <c r="T434" s="304">
        <f t="shared" ca="1" si="175"/>
        <v>79.039169999999984</v>
      </c>
      <c r="U434" s="311">
        <f t="shared" ca="1" si="176"/>
        <v>0</v>
      </c>
      <c r="V434" s="306">
        <f t="shared" ca="1" si="177"/>
        <v>1.1246732979873872</v>
      </c>
      <c r="W434" s="304">
        <f t="shared" ca="1" si="178"/>
        <v>47.672624074934937</v>
      </c>
      <c r="Y434" s="314" t="str">
        <f t="shared" ca="1" si="196"/>
        <v/>
      </c>
      <c r="Z434" s="315" t="str">
        <f t="shared" ca="1" si="197"/>
        <v/>
      </c>
      <c r="AA434" s="316" t="str">
        <f t="shared" ca="1" si="198"/>
        <v/>
      </c>
      <c r="AC434" s="310">
        <f t="shared" ca="1" si="199"/>
        <v>6.9999999999999485</v>
      </c>
      <c r="AD434" s="323">
        <f t="shared" ca="1" si="200"/>
        <v>213.03865259338474</v>
      </c>
      <c r="AE434" s="324">
        <f t="shared" ca="1" si="179"/>
        <v>853.96299220446826</v>
      </c>
      <c r="AG434" s="306">
        <f t="shared" ca="1" si="201"/>
        <v>-15.458702273097737</v>
      </c>
      <c r="AH434" s="304">
        <f t="shared" ca="1" si="202"/>
        <v>-6.0972149772868285</v>
      </c>
    </row>
    <row r="435" spans="1:34" x14ac:dyDescent="0.2">
      <c r="A435" s="347">
        <f t="shared" ca="1" si="180"/>
        <v>0.1</v>
      </c>
      <c r="B435" s="304">
        <f t="shared" ca="1" si="181"/>
        <v>7.0999999999999481</v>
      </c>
      <c r="D435" s="306">
        <f t="shared" ca="1" si="182"/>
        <v>-1.7842897213333484</v>
      </c>
      <c r="E435" s="307">
        <f t="shared" ca="1" si="183"/>
        <v>-15.451476042716958</v>
      </c>
      <c r="F435" s="304">
        <f t="shared" ca="1" si="184"/>
        <v>15.554157055537017</v>
      </c>
      <c r="G435" s="306">
        <f t="shared" ca="1" si="185"/>
        <v>31.733011756071463</v>
      </c>
      <c r="H435" s="307">
        <f t="shared" ca="1" si="186"/>
        <v>99.350814640144549</v>
      </c>
      <c r="I435" s="304">
        <f t="shared" ca="1" si="187"/>
        <v>104.29558190437085</v>
      </c>
      <c r="J435" s="306">
        <f t="shared" ca="1" si="188"/>
        <v>216.22087521759855</v>
      </c>
      <c r="K435" s="307">
        <f t="shared" ca="1" si="189"/>
        <v>863.97533104869626</v>
      </c>
      <c r="L435" s="304">
        <f t="shared" ca="1" si="174"/>
        <v>890.62048008148156</v>
      </c>
      <c r="M435" s="306">
        <f t="shared" ca="1" si="190"/>
        <v>1.2616344417315066</v>
      </c>
      <c r="N435" s="304">
        <f t="shared" ca="1" si="191"/>
        <v>72.286328799559115</v>
      </c>
      <c r="P435" s="310">
        <f t="shared" ca="1" si="192"/>
        <v>23</v>
      </c>
      <c r="Q435" s="304">
        <f t="shared" ca="1" si="193"/>
        <v>0</v>
      </c>
      <c r="R435" s="306">
        <f t="shared" ca="1" si="194"/>
        <v>0</v>
      </c>
      <c r="S435" s="307">
        <f t="shared" ca="1" si="195"/>
        <v>8.0569999999999986</v>
      </c>
      <c r="T435" s="304">
        <f t="shared" ca="1" si="175"/>
        <v>79.039169999999984</v>
      </c>
      <c r="U435" s="311">
        <f t="shared" ca="1" si="176"/>
        <v>0</v>
      </c>
      <c r="V435" s="306">
        <f t="shared" ca="1" si="177"/>
        <v>1.1235457216334377</v>
      </c>
      <c r="W435" s="304">
        <f t="shared" ca="1" si="178"/>
        <v>46.260655466935482</v>
      </c>
      <c r="Y435" s="314" t="str">
        <f t="shared" ca="1" si="196"/>
        <v/>
      </c>
      <c r="Z435" s="315" t="str">
        <f t="shared" ca="1" si="197"/>
        <v/>
      </c>
      <c r="AA435" s="316" t="str">
        <f t="shared" ca="1" si="198"/>
        <v/>
      </c>
      <c r="AC435" s="310" t="e">
        <f t="shared" ca="1" si="199"/>
        <v>#N/A</v>
      </c>
      <c r="AD435" s="323" t="e">
        <f t="shared" ca="1" si="200"/>
        <v>#N/A</v>
      </c>
      <c r="AE435" s="324">
        <f t="shared" ca="1" si="179"/>
        <v>863.97533104869626</v>
      </c>
      <c r="AG435" s="306">
        <f t="shared" ca="1" si="201"/>
        <v>-15.270245739533053</v>
      </c>
      <c r="AH435" s="304">
        <f t="shared" ca="1" si="202"/>
        <v>-5.9169199546897042</v>
      </c>
    </row>
    <row r="436" spans="1:34" x14ac:dyDescent="0.2">
      <c r="A436" s="347">
        <f t="shared" ca="1" si="180"/>
        <v>0.1</v>
      </c>
      <c r="B436" s="304">
        <f t="shared" ca="1" si="181"/>
        <v>7.1999999999999478</v>
      </c>
      <c r="D436" s="306">
        <f t="shared" ca="1" si="182"/>
        <v>-1.7469633722218034</v>
      </c>
      <c r="E436" s="307">
        <f t="shared" ca="1" si="183"/>
        <v>-15.279453561826596</v>
      </c>
      <c r="F436" s="304">
        <f t="shared" ca="1" si="184"/>
        <v>15.378998087388529</v>
      </c>
      <c r="G436" s="306">
        <f t="shared" ca="1" si="185"/>
        <v>31.558315418849283</v>
      </c>
      <c r="H436" s="307">
        <f t="shared" ca="1" si="186"/>
        <v>97.822869283961893</v>
      </c>
      <c r="I436" s="304">
        <f t="shared" ca="1" si="187"/>
        <v>102.78735830355149</v>
      </c>
      <c r="J436" s="306">
        <f t="shared" ca="1" si="188"/>
        <v>219.38544157634459</v>
      </c>
      <c r="K436" s="307">
        <f t="shared" ca="1" si="189"/>
        <v>873.83401524490159</v>
      </c>
      <c r="L436" s="304">
        <f t="shared" ca="1" si="174"/>
        <v>900.95275024535817</v>
      </c>
      <c r="M436" s="306">
        <f t="shared" ca="1" si="190"/>
        <v>1.2587305842738339</v>
      </c>
      <c r="N436" s="304">
        <f t="shared" ca="1" si="191"/>
        <v>72.119950022926872</v>
      </c>
      <c r="P436" s="310">
        <f t="shared" ca="1" si="192"/>
        <v>23</v>
      </c>
      <c r="Q436" s="304">
        <f t="shared" ca="1" si="193"/>
        <v>0</v>
      </c>
      <c r="R436" s="306">
        <f t="shared" ca="1" si="194"/>
        <v>0</v>
      </c>
      <c r="S436" s="307">
        <f t="shared" ca="1" si="195"/>
        <v>8.0569999999999986</v>
      </c>
      <c r="T436" s="304">
        <f t="shared" ca="1" si="175"/>
        <v>79.039169999999984</v>
      </c>
      <c r="U436" s="311">
        <f t="shared" ca="1" si="176"/>
        <v>0</v>
      </c>
      <c r="V436" s="306">
        <f t="shared" ca="1" si="177"/>
        <v>1.1224365065954613</v>
      </c>
      <c r="W436" s="304">
        <f t="shared" ca="1" si="178"/>
        <v>44.888015036053616</v>
      </c>
      <c r="Y436" s="314" t="str">
        <f t="shared" ca="1" si="196"/>
        <v/>
      </c>
      <c r="Z436" s="315" t="str">
        <f t="shared" ca="1" si="197"/>
        <v/>
      </c>
      <c r="AA436" s="316" t="str">
        <f t="shared" ca="1" si="198"/>
        <v/>
      </c>
      <c r="AC436" s="310" t="e">
        <f t="shared" ca="1" si="199"/>
        <v>#N/A</v>
      </c>
      <c r="AD436" s="323" t="e">
        <f t="shared" ca="1" si="200"/>
        <v>#N/A</v>
      </c>
      <c r="AE436" s="324">
        <f t="shared" ca="1" si="179"/>
        <v>873.83401524490159</v>
      </c>
      <c r="AG436" s="306">
        <f t="shared" ca="1" si="201"/>
        <v>-15.086569719651084</v>
      </c>
      <c r="AH436" s="304">
        <f t="shared" ca="1" si="202"/>
        <v>-5.7416725166855516</v>
      </c>
    </row>
    <row r="437" spans="1:34" x14ac:dyDescent="0.2">
      <c r="A437" s="347">
        <f t="shared" ca="1" si="180"/>
        <v>0.1</v>
      </c>
      <c r="B437" s="304">
        <f t="shared" ca="1" si="181"/>
        <v>7.2999999999999474</v>
      </c>
      <c r="D437" s="306">
        <f t="shared" ca="1" si="182"/>
        <v>-1.7105317726358338</v>
      </c>
      <c r="E437" s="307">
        <f t="shared" ca="1" si="183"/>
        <v>-15.112219835874884</v>
      </c>
      <c r="F437" s="304">
        <f t="shared" ca="1" si="184"/>
        <v>15.208718135102872</v>
      </c>
      <c r="G437" s="306">
        <f t="shared" ca="1" si="185"/>
        <v>31.387262241585699</v>
      </c>
      <c r="H437" s="307">
        <f t="shared" ca="1" si="186"/>
        <v>96.311647300374403</v>
      </c>
      <c r="I437" s="304">
        <f t="shared" ca="1" si="187"/>
        <v>101.29705640705355</v>
      </c>
      <c r="J437" s="306">
        <f t="shared" ca="1" si="188"/>
        <v>222.53272045936635</v>
      </c>
      <c r="K437" s="307">
        <f t="shared" ca="1" si="189"/>
        <v>883.54074107411839</v>
      </c>
      <c r="L437" s="304">
        <f t="shared" ca="1" si="174"/>
        <v>911.13393791080398</v>
      </c>
      <c r="M437" s="306">
        <f t="shared" ca="1" si="190"/>
        <v>1.2557572281404294</v>
      </c>
      <c r="N437" s="304">
        <f t="shared" ca="1" si="191"/>
        <v>71.949589265493458</v>
      </c>
      <c r="P437" s="310">
        <f t="shared" ca="1" si="192"/>
        <v>23</v>
      </c>
      <c r="Q437" s="304">
        <f t="shared" ca="1" si="193"/>
        <v>0</v>
      </c>
      <c r="R437" s="306">
        <f t="shared" ca="1" si="194"/>
        <v>0</v>
      </c>
      <c r="S437" s="307">
        <f t="shared" ca="1" si="195"/>
        <v>8.0569999999999986</v>
      </c>
      <c r="T437" s="304">
        <f t="shared" ca="1" si="175"/>
        <v>79.039169999999984</v>
      </c>
      <c r="U437" s="311">
        <f t="shared" ca="1" si="176"/>
        <v>0</v>
      </c>
      <c r="V437" s="306">
        <f t="shared" ca="1" si="177"/>
        <v>1.1213454118020292</v>
      </c>
      <c r="W437" s="304">
        <f t="shared" ca="1" si="178"/>
        <v>43.553420641665817</v>
      </c>
      <c r="Y437" s="314" t="str">
        <f t="shared" ca="1" si="196"/>
        <v/>
      </c>
      <c r="Z437" s="315" t="str">
        <f t="shared" ca="1" si="197"/>
        <v/>
      </c>
      <c r="AA437" s="316" t="str">
        <f t="shared" ca="1" si="198"/>
        <v/>
      </c>
      <c r="AC437" s="310" t="e">
        <f t="shared" ca="1" si="199"/>
        <v>#N/A</v>
      </c>
      <c r="AD437" s="323" t="e">
        <f t="shared" ca="1" si="200"/>
        <v>#N/A</v>
      </c>
      <c r="AE437" s="324">
        <f t="shared" ca="1" si="179"/>
        <v>883.54074107411839</v>
      </c>
      <c r="AG437" s="306">
        <f t="shared" ca="1" si="201"/>
        <v>-14.907496720412805</v>
      </c>
      <c r="AH437" s="304">
        <f t="shared" ca="1" si="202"/>
        <v>-5.5713063219627186</v>
      </c>
    </row>
    <row r="438" spans="1:34" x14ac:dyDescent="0.2">
      <c r="A438" s="347">
        <f t="shared" ca="1" si="180"/>
        <v>0.1</v>
      </c>
      <c r="B438" s="304">
        <f t="shared" ca="1" si="181"/>
        <v>7.3999999999999471</v>
      </c>
      <c r="D438" s="306">
        <f t="shared" ca="1" si="182"/>
        <v>-1.6749641522965419</v>
      </c>
      <c r="E438" s="307">
        <f t="shared" ca="1" si="183"/>
        <v>-14.949618595438391</v>
      </c>
      <c r="F438" s="304">
        <f t="shared" ca="1" si="184"/>
        <v>15.043157948401518</v>
      </c>
      <c r="G438" s="306">
        <f t="shared" ca="1" si="185"/>
        <v>31.219765826356046</v>
      </c>
      <c r="H438" s="307">
        <f t="shared" ca="1" si="186"/>
        <v>94.816685440830568</v>
      </c>
      <c r="I438" s="304">
        <f t="shared" ca="1" si="187"/>
        <v>99.824233612073982</v>
      </c>
      <c r="J438" s="306">
        <f t="shared" ca="1" si="188"/>
        <v>225.66307186276345</v>
      </c>
      <c r="K438" s="307">
        <f t="shared" ca="1" si="189"/>
        <v>893.09715771117862</v>
      </c>
      <c r="L438" s="304">
        <f t="shared" ca="1" si="174"/>
        <v>921.16575876132333</v>
      </c>
      <c r="M438" s="306">
        <f t="shared" ca="1" si="190"/>
        <v>1.2527122070536891</v>
      </c>
      <c r="N438" s="304">
        <f t="shared" ca="1" si="191"/>
        <v>71.775122408694898</v>
      </c>
      <c r="P438" s="310">
        <f t="shared" ca="1" si="192"/>
        <v>23</v>
      </c>
      <c r="Q438" s="304">
        <f t="shared" ca="1" si="193"/>
        <v>0</v>
      </c>
      <c r="R438" s="306">
        <f t="shared" ca="1" si="194"/>
        <v>0</v>
      </c>
      <c r="S438" s="307">
        <f t="shared" ca="1" si="195"/>
        <v>8.0569999999999986</v>
      </c>
      <c r="T438" s="304">
        <f t="shared" ca="1" si="175"/>
        <v>79.039169999999984</v>
      </c>
      <c r="U438" s="311">
        <f t="shared" ca="1" si="176"/>
        <v>0</v>
      </c>
      <c r="V438" s="306">
        <f t="shared" ca="1" si="177"/>
        <v>1.1202722030690022</v>
      </c>
      <c r="W438" s="304">
        <f t="shared" ca="1" si="178"/>
        <v>42.255645263809967</v>
      </c>
      <c r="Y438" s="314" t="str">
        <f t="shared" ca="1" si="196"/>
        <v/>
      </c>
      <c r="Z438" s="315" t="str">
        <f t="shared" ca="1" si="197"/>
        <v/>
      </c>
      <c r="AA438" s="316" t="str">
        <f t="shared" ca="1" si="198"/>
        <v/>
      </c>
      <c r="AC438" s="310" t="e">
        <f t="shared" ca="1" si="199"/>
        <v>#N/A</v>
      </c>
      <c r="AD438" s="323" t="e">
        <f t="shared" ca="1" si="200"/>
        <v>#N/A</v>
      </c>
      <c r="AE438" s="324">
        <f t="shared" ca="1" si="179"/>
        <v>893.09715771117862</v>
      </c>
      <c r="AG438" s="306">
        <f t="shared" ca="1" si="201"/>
        <v>-14.732855874264565</v>
      </c>
      <c r="AH438" s="304">
        <f t="shared" ca="1" si="202"/>
        <v>-5.4056622367712333</v>
      </c>
    </row>
    <row r="439" spans="1:34" x14ac:dyDescent="0.2">
      <c r="A439" s="347">
        <f t="shared" ca="1" si="180"/>
        <v>0.1</v>
      </c>
      <c r="B439" s="304">
        <f t="shared" ca="1" si="181"/>
        <v>7.4999999999999467</v>
      </c>
      <c r="D439" s="306">
        <f t="shared" ca="1" si="182"/>
        <v>-1.6402310572681547</v>
      </c>
      <c r="E439" s="307">
        <f t="shared" ca="1" si="183"/>
        <v>-14.791500280056006</v>
      </c>
      <c r="F439" s="304">
        <f t="shared" ca="1" si="184"/>
        <v>14.88216511318578</v>
      </c>
      <c r="G439" s="306">
        <f t="shared" ca="1" si="185"/>
        <v>31.05574272062923</v>
      </c>
      <c r="H439" s="307">
        <f t="shared" ca="1" si="186"/>
        <v>93.337535412824963</v>
      </c>
      <c r="I439" s="304">
        <f t="shared" ca="1" si="187"/>
        <v>98.368463812698977</v>
      </c>
      <c r="J439" s="306">
        <f t="shared" ca="1" si="188"/>
        <v>228.7768472901127</v>
      </c>
      <c r="K439" s="307">
        <f t="shared" ca="1" si="189"/>
        <v>902.50486875386139</v>
      </c>
      <c r="L439" s="304">
        <f t="shared" ca="1" si="174"/>
        <v>931.04988264884503</v>
      </c>
      <c r="M439" s="306">
        <f t="shared" ca="1" si="190"/>
        <v>1.2495932637598501</v>
      </c>
      <c r="N439" s="304">
        <f t="shared" ca="1" si="191"/>
        <v>71.596420121417296</v>
      </c>
      <c r="P439" s="310">
        <f t="shared" ca="1" si="192"/>
        <v>23</v>
      </c>
      <c r="Q439" s="304">
        <f t="shared" ca="1" si="193"/>
        <v>0</v>
      </c>
      <c r="R439" s="306">
        <f t="shared" ca="1" si="194"/>
        <v>0</v>
      </c>
      <c r="S439" s="307">
        <f t="shared" ca="1" si="195"/>
        <v>8.0569999999999986</v>
      </c>
      <c r="T439" s="304">
        <f t="shared" ca="1" si="175"/>
        <v>79.039169999999984</v>
      </c>
      <c r="U439" s="311">
        <f t="shared" ca="1" si="176"/>
        <v>0</v>
      </c>
      <c r="V439" s="306">
        <f t="shared" ca="1" si="177"/>
        <v>1.1192166528686098</v>
      </c>
      <c r="W439" s="304">
        <f t="shared" ca="1" si="178"/>
        <v>40.993514227967665</v>
      </c>
      <c r="Y439" s="314" t="str">
        <f t="shared" ca="1" si="196"/>
        <v/>
      </c>
      <c r="Z439" s="315" t="str">
        <f t="shared" ca="1" si="197"/>
        <v/>
      </c>
      <c r="AA439" s="316" t="str">
        <f t="shared" ca="1" si="198"/>
        <v/>
      </c>
      <c r="AC439" s="310" t="e">
        <f t="shared" ca="1" si="199"/>
        <v>#N/A</v>
      </c>
      <c r="AD439" s="323" t="e">
        <f t="shared" ca="1" si="200"/>
        <v>#N/A</v>
      </c>
      <c r="AE439" s="324">
        <f t="shared" ca="1" si="179"/>
        <v>902.50486875386139</v>
      </c>
      <c r="AG439" s="306">
        <f t="shared" ca="1" si="201"/>
        <v>-14.562482537158481</v>
      </c>
      <c r="AH439" s="304">
        <f t="shared" ca="1" si="202"/>
        <v>-5.2445879686992649</v>
      </c>
    </row>
    <row r="440" spans="1:34" x14ac:dyDescent="0.2">
      <c r="A440" s="347">
        <f t="shared" ca="1" si="180"/>
        <v>0.1</v>
      </c>
      <c r="B440" s="304">
        <f t="shared" ca="1" si="181"/>
        <v>7.5999999999999464</v>
      </c>
      <c r="D440" s="306">
        <f t="shared" ca="1" si="182"/>
        <v>-1.6063042844795212</v>
      </c>
      <c r="E440" s="307">
        <f t="shared" ca="1" si="183"/>
        <v>-14.637721699819069</v>
      </c>
      <c r="F440" s="304">
        <f t="shared" ca="1" si="184"/>
        <v>14.725593706730175</v>
      </c>
      <c r="G440" s="306">
        <f t="shared" ca="1" si="185"/>
        <v>30.895112292181278</v>
      </c>
      <c r="H440" s="307">
        <f t="shared" ca="1" si="186"/>
        <v>91.873763242843054</v>
      </c>
      <c r="I440" s="304">
        <f t="shared" ca="1" si="187"/>
        <v>96.929336817851336</v>
      </c>
      <c r="J440" s="306">
        <f t="shared" ca="1" si="188"/>
        <v>231.87439004075321</v>
      </c>
      <c r="K440" s="307">
        <f t="shared" ca="1" si="189"/>
        <v>911.76543368664477</v>
      </c>
      <c r="L440" s="304">
        <f t="shared" ca="1" si="174"/>
        <v>940.78793509619732</v>
      </c>
      <c r="M440" s="306">
        <f t="shared" ca="1" si="190"/>
        <v>1.2463980454516745</v>
      </c>
      <c r="N440" s="304">
        <f t="shared" ca="1" si="191"/>
        <v>71.413347597735907</v>
      </c>
      <c r="P440" s="310">
        <f t="shared" ca="1" si="192"/>
        <v>23</v>
      </c>
      <c r="Q440" s="304">
        <f t="shared" ca="1" si="193"/>
        <v>0</v>
      </c>
      <c r="R440" s="306">
        <f t="shared" ca="1" si="194"/>
        <v>0</v>
      </c>
      <c r="S440" s="307">
        <f t="shared" ca="1" si="195"/>
        <v>8.0569999999999986</v>
      </c>
      <c r="T440" s="304">
        <f t="shared" ca="1" si="175"/>
        <v>79.039169999999984</v>
      </c>
      <c r="U440" s="311">
        <f t="shared" ca="1" si="176"/>
        <v>0</v>
      </c>
      <c r="V440" s="306">
        <f t="shared" ca="1" si="177"/>
        <v>1.118178540108631</v>
      </c>
      <c r="W440" s="304">
        <f t="shared" ca="1" si="178"/>
        <v>39.765902593470749</v>
      </c>
      <c r="Y440" s="314" t="str">
        <f t="shared" ca="1" si="196"/>
        <v/>
      </c>
      <c r="Z440" s="315" t="str">
        <f t="shared" ca="1" si="197"/>
        <v/>
      </c>
      <c r="AA440" s="316" t="str">
        <f t="shared" ca="1" si="198"/>
        <v/>
      </c>
      <c r="AC440" s="310" t="e">
        <f t="shared" ca="1" si="199"/>
        <v>#N/A</v>
      </c>
      <c r="AD440" s="323" t="e">
        <f t="shared" ca="1" si="200"/>
        <v>#N/A</v>
      </c>
      <c r="AE440" s="324">
        <f t="shared" ca="1" si="179"/>
        <v>911.76543368664477</v>
      </c>
      <c r="AG440" s="306">
        <f t="shared" ca="1" si="201"/>
        <v>-14.396217905834185</v>
      </c>
      <c r="AH440" s="304">
        <f t="shared" ca="1" si="202"/>
        <v>-5.0879377222251048</v>
      </c>
    </row>
    <row r="441" spans="1:34" x14ac:dyDescent="0.2">
      <c r="A441" s="347">
        <f t="shared" ca="1" si="180"/>
        <v>0.1</v>
      </c>
      <c r="B441" s="304">
        <f t="shared" ca="1" si="181"/>
        <v>7.699999999999946</v>
      </c>
      <c r="D441" s="306">
        <f t="shared" ca="1" si="182"/>
        <v>-1.5731568201869712</v>
      </c>
      <c r="E441" s="307">
        <f t="shared" ca="1" si="183"/>
        <v>-14.488145716864693</v>
      </c>
      <c r="F441" s="304">
        <f t="shared" ca="1" si="184"/>
        <v>14.573303973156037</v>
      </c>
      <c r="G441" s="306">
        <f t="shared" ca="1" si="185"/>
        <v>30.737796610162579</v>
      </c>
      <c r="H441" s="307">
        <f t="shared" ca="1" si="186"/>
        <v>90.424948671156585</v>
      </c>
      <c r="I441" s="304">
        <f t="shared" ca="1" si="187"/>
        <v>95.506457805894073</v>
      </c>
      <c r="J441" s="306">
        <f t="shared" ca="1" si="188"/>
        <v>234.95603548587042</v>
      </c>
      <c r="K441" s="307">
        <f t="shared" ca="1" si="189"/>
        <v>920.88036928234476</v>
      </c>
      <c r="L441" s="304">
        <f t="shared" ca="1" si="174"/>
        <v>950.38149873659961</v>
      </c>
      <c r="M441" s="306">
        <f t="shared" ca="1" si="190"/>
        <v>1.2431240989241765</v>
      </c>
      <c r="N441" s="304">
        <f t="shared" ca="1" si="191"/>
        <v>71.225764279358756</v>
      </c>
      <c r="P441" s="310">
        <f t="shared" ca="1" si="192"/>
        <v>23</v>
      </c>
      <c r="Q441" s="304">
        <f t="shared" ca="1" si="193"/>
        <v>0</v>
      </c>
      <c r="R441" s="306">
        <f t="shared" ca="1" si="194"/>
        <v>0</v>
      </c>
      <c r="S441" s="307">
        <f t="shared" ca="1" si="195"/>
        <v>8.0569999999999986</v>
      </c>
      <c r="T441" s="304">
        <f t="shared" ca="1" si="175"/>
        <v>79.039169999999984</v>
      </c>
      <c r="U441" s="311">
        <f t="shared" ca="1" si="176"/>
        <v>0</v>
      </c>
      <c r="V441" s="306">
        <f t="shared" ca="1" si="177"/>
        <v>1.1171576499211568</v>
      </c>
      <c r="W441" s="304">
        <f t="shared" ca="1" si="178"/>
        <v>38.571732694601451</v>
      </c>
      <c r="Y441" s="314" t="str">
        <f t="shared" ca="1" si="196"/>
        <v/>
      </c>
      <c r="Z441" s="315" t="str">
        <f t="shared" ca="1" si="197"/>
        <v/>
      </c>
      <c r="AA441" s="316" t="str">
        <f t="shared" ca="1" si="198"/>
        <v/>
      </c>
      <c r="AC441" s="310" t="e">
        <f t="shared" ca="1" si="199"/>
        <v>#N/A</v>
      </c>
      <c r="AD441" s="323" t="e">
        <f t="shared" ca="1" si="200"/>
        <v>#N/A</v>
      </c>
      <c r="AE441" s="324">
        <f t="shared" ca="1" si="179"/>
        <v>920.88036928234476</v>
      </c>
      <c r="AG441" s="306">
        <f t="shared" ca="1" si="201"/>
        <v>-14.233908652698329</v>
      </c>
      <c r="AH441" s="304">
        <f t="shared" ca="1" si="202"/>
        <v>-4.9355718745774801</v>
      </c>
    </row>
    <row r="442" spans="1:34" x14ac:dyDescent="0.2">
      <c r="A442" s="347">
        <f t="shared" ca="1" si="180"/>
        <v>0.1</v>
      </c>
      <c r="B442" s="304">
        <f t="shared" ca="1" si="181"/>
        <v>7.7999999999999456</v>
      </c>
      <c r="D442" s="306">
        <f t="shared" ca="1" si="182"/>
        <v>-1.5407627821216692</v>
      </c>
      <c r="E442" s="307">
        <f t="shared" ca="1" si="183"/>
        <v>-14.342640945438392</v>
      </c>
      <c r="F442" s="304">
        <f t="shared" ca="1" si="184"/>
        <v>14.425162017826253</v>
      </c>
      <c r="G442" s="306">
        <f t="shared" ca="1" si="185"/>
        <v>30.583720331950413</v>
      </c>
      <c r="H442" s="307">
        <f t="shared" ca="1" si="186"/>
        <v>88.99068457661275</v>
      </c>
      <c r="I442" s="304">
        <f t="shared" ca="1" si="187"/>
        <v>94.099446814299284</v>
      </c>
      <c r="J442" s="306">
        <f t="shared" ca="1" si="188"/>
        <v>238.02211133297607</v>
      </c>
      <c r="K442" s="307">
        <f t="shared" ca="1" si="189"/>
        <v>929.85115094473326</v>
      </c>
      <c r="L442" s="304">
        <f t="shared" ca="1" si="174"/>
        <v>959.83211469332116</v>
      </c>
      <c r="M442" s="306">
        <f t="shared" ca="1" si="190"/>
        <v>1.2397688654462775</v>
      </c>
      <c r="N442" s="304">
        <f t="shared" ca="1" si="191"/>
        <v>71.033523561794141</v>
      </c>
      <c r="P442" s="310">
        <f t="shared" ca="1" si="192"/>
        <v>23</v>
      </c>
      <c r="Q442" s="304">
        <f t="shared" ca="1" si="193"/>
        <v>0</v>
      </c>
      <c r="R442" s="306">
        <f t="shared" ca="1" si="194"/>
        <v>0</v>
      </c>
      <c r="S442" s="307">
        <f t="shared" ca="1" si="195"/>
        <v>8.0569999999999986</v>
      </c>
      <c r="T442" s="304">
        <f t="shared" ca="1" si="175"/>
        <v>79.039169999999984</v>
      </c>
      <c r="U442" s="311">
        <f t="shared" ca="1" si="176"/>
        <v>0</v>
      </c>
      <c r="V442" s="306">
        <f t="shared" ca="1" si="177"/>
        <v>1.1161537734604592</v>
      </c>
      <c r="W442" s="304">
        <f t="shared" ca="1" si="178"/>
        <v>37.409971824274614</v>
      </c>
      <c r="Y442" s="314" t="str">
        <f t="shared" ca="1" si="196"/>
        <v/>
      </c>
      <c r="Z442" s="315" t="str">
        <f t="shared" ca="1" si="197"/>
        <v/>
      </c>
      <c r="AA442" s="316" t="str">
        <f t="shared" ca="1" si="198"/>
        <v/>
      </c>
      <c r="AC442" s="310" t="e">
        <f t="shared" ca="1" si="199"/>
        <v>#N/A</v>
      </c>
      <c r="AD442" s="323" t="e">
        <f t="shared" ca="1" si="200"/>
        <v>#N/A</v>
      </c>
      <c r="AE442" s="324">
        <f t="shared" ca="1" si="179"/>
        <v>929.85115094473326</v>
      </c>
      <c r="AG442" s="306">
        <f t="shared" ca="1" si="201"/>
        <v>-14.075406576732007</v>
      </c>
      <c r="AH442" s="304">
        <f t="shared" ca="1" si="202"/>
        <v>-4.7873566705475312</v>
      </c>
    </row>
    <row r="443" spans="1:34" x14ac:dyDescent="0.2">
      <c r="A443" s="347">
        <f t="shared" ca="1" si="180"/>
        <v>0.1</v>
      </c>
      <c r="B443" s="304">
        <f t="shared" ca="1" si="181"/>
        <v>7.8999999999999453</v>
      </c>
      <c r="D443" s="306">
        <f t="shared" ca="1" si="182"/>
        <v>-1.5090973650844246</v>
      </c>
      <c r="E443" s="307">
        <f t="shared" ca="1" si="183"/>
        <v>-14.201081469291642</v>
      </c>
      <c r="F443" s="304">
        <f t="shared" ca="1" si="184"/>
        <v>14.281039519403453</v>
      </c>
      <c r="G443" s="306">
        <f t="shared" ca="1" si="185"/>
        <v>30.432810595441971</v>
      </c>
      <c r="H443" s="307">
        <f t="shared" ca="1" si="186"/>
        <v>87.570576429683584</v>
      </c>
      <c r="I443" s="304">
        <f t="shared" ca="1" si="187"/>
        <v>92.707938262940033</v>
      </c>
      <c r="J443" s="306">
        <f t="shared" ca="1" si="188"/>
        <v>241.07293787934569</v>
      </c>
      <c r="K443" s="307">
        <f t="shared" ca="1" si="189"/>
        <v>938.67921399504803</v>
      </c>
      <c r="L443" s="304">
        <f t="shared" ca="1" si="174"/>
        <v>969.14128390247618</v>
      </c>
      <c r="M443" s="306">
        <f t="shared" ca="1" si="190"/>
        <v>1.2363296753301354</v>
      </c>
      <c r="N443" s="304">
        <f t="shared" ca="1" si="191"/>
        <v>70.83647248319609</v>
      </c>
      <c r="P443" s="310">
        <f t="shared" ca="1" si="192"/>
        <v>23</v>
      </c>
      <c r="Q443" s="304">
        <f t="shared" ca="1" si="193"/>
        <v>0</v>
      </c>
      <c r="R443" s="306">
        <f t="shared" ca="1" si="194"/>
        <v>0</v>
      </c>
      <c r="S443" s="307">
        <f t="shared" ca="1" si="195"/>
        <v>8.0569999999999986</v>
      </c>
      <c r="T443" s="304">
        <f t="shared" ca="1" si="175"/>
        <v>79.039169999999984</v>
      </c>
      <c r="U443" s="311">
        <f t="shared" ca="1" si="176"/>
        <v>0</v>
      </c>
      <c r="V443" s="306">
        <f t="shared" ca="1" si="177"/>
        <v>1.1151667077094938</v>
      </c>
      <c r="W443" s="304">
        <f t="shared" ca="1" si="178"/>
        <v>36.279630050937755</v>
      </c>
      <c r="Y443" s="314" t="str">
        <f t="shared" ca="1" si="196"/>
        <v/>
      </c>
      <c r="Z443" s="315" t="str">
        <f t="shared" ca="1" si="197"/>
        <v/>
      </c>
      <c r="AA443" s="316" t="str">
        <f t="shared" ca="1" si="198"/>
        <v/>
      </c>
      <c r="AC443" s="310" t="e">
        <f t="shared" ca="1" si="199"/>
        <v>#N/A</v>
      </c>
      <c r="AD443" s="323" t="e">
        <f t="shared" ca="1" si="200"/>
        <v>#N/A</v>
      </c>
      <c r="AE443" s="324">
        <f t="shared" ca="1" si="179"/>
        <v>938.67921399504803</v>
      </c>
      <c r="AG443" s="306">
        <f t="shared" ca="1" si="201"/>
        <v>-13.920568268939961</v>
      </c>
      <c r="AH443" s="304">
        <f t="shared" ca="1" si="202"/>
        <v>-4.6431639349974709</v>
      </c>
    </row>
    <row r="444" spans="1:34" x14ac:dyDescent="0.2">
      <c r="A444" s="347">
        <f t="shared" ca="1" si="180"/>
        <v>0.1</v>
      </c>
      <c r="B444" s="304">
        <f t="shared" ca="1" si="181"/>
        <v>7.9999999999999449</v>
      </c>
      <c r="D444" s="306">
        <f t="shared" ca="1" si="182"/>
        <v>-1.4781367897689472</v>
      </c>
      <c r="E444" s="307">
        <f t="shared" ca="1" si="183"/>
        <v>-14.063346575270824</v>
      </c>
      <c r="F444" s="304">
        <f t="shared" ca="1" si="184"/>
        <v>14.140813458406488</v>
      </c>
      <c r="G444" s="306">
        <f t="shared" ca="1" si="185"/>
        <v>30.284996916465076</v>
      </c>
      <c r="H444" s="307">
        <f t="shared" ca="1" si="186"/>
        <v>86.164241772156501</v>
      </c>
      <c r="I444" s="304">
        <f t="shared" ca="1" si="187"/>
        <v>91.331580509706171</v>
      </c>
      <c r="J444" s="306">
        <f t="shared" ca="1" si="188"/>
        <v>244.10882825494105</v>
      </c>
      <c r="K444" s="307">
        <f t="shared" ca="1" si="189"/>
        <v>947.36595490514003</v>
      </c>
      <c r="L444" s="304">
        <f t="shared" ca="1" si="174"/>
        <v>978.31046838175473</v>
      </c>
      <c r="M444" s="306">
        <f t="shared" ca="1" si="190"/>
        <v>1.2328037421786806</v>
      </c>
      <c r="N444" s="304">
        <f t="shared" ca="1" si="191"/>
        <v>70.634451394772469</v>
      </c>
      <c r="P444" s="310">
        <f t="shared" ca="1" si="192"/>
        <v>23</v>
      </c>
      <c r="Q444" s="304">
        <f t="shared" ca="1" si="193"/>
        <v>0</v>
      </c>
      <c r="R444" s="306">
        <f t="shared" ca="1" si="194"/>
        <v>0</v>
      </c>
      <c r="S444" s="307">
        <f t="shared" ca="1" si="195"/>
        <v>8.0569999999999986</v>
      </c>
      <c r="T444" s="304">
        <f t="shared" ca="1" si="175"/>
        <v>79.039169999999984</v>
      </c>
      <c r="U444" s="311">
        <f t="shared" ca="1" si="176"/>
        <v>0</v>
      </c>
      <c r="V444" s="306">
        <f t="shared" ca="1" si="177"/>
        <v>1.1141962552946143</v>
      </c>
      <c r="W444" s="304">
        <f t="shared" ca="1" si="178"/>
        <v>35.17975816001546</v>
      </c>
      <c r="Y444" s="314" t="str">
        <f t="shared" ca="1" si="196"/>
        <v/>
      </c>
      <c r="Z444" s="315" t="str">
        <f t="shared" ca="1" si="197"/>
        <v/>
      </c>
      <c r="AA444" s="316" t="str">
        <f t="shared" ca="1" si="198"/>
        <v/>
      </c>
      <c r="AC444" s="310">
        <f t="shared" ca="1" si="199"/>
        <v>7.9999999999999449</v>
      </c>
      <c r="AD444" s="323">
        <f t="shared" ca="1" si="200"/>
        <v>244.10882825494105</v>
      </c>
      <c r="AE444" s="324">
        <f t="shared" ca="1" si="179"/>
        <v>947.36595490514003</v>
      </c>
      <c r="AG444" s="306">
        <f t="shared" ca="1" si="201"/>
        <v>-13.769254790928336</v>
      </c>
      <c r="AH444" s="304">
        <f t="shared" ca="1" si="202"/>
        <v>-4.502870801903657</v>
      </c>
    </row>
    <row r="445" spans="1:34" x14ac:dyDescent="0.2">
      <c r="A445" s="347">
        <f t="shared" ca="1" si="180"/>
        <v>0.1</v>
      </c>
      <c r="B445" s="304">
        <f t="shared" ca="1" si="181"/>
        <v>8.0999999999999446</v>
      </c>
      <c r="D445" s="306">
        <f t="shared" ca="1" si="182"/>
        <v>-1.4478582546113565</v>
      </c>
      <c r="E445" s="307">
        <f t="shared" ca="1" si="183"/>
        <v>-13.929320502037775</v>
      </c>
      <c r="F445" s="304">
        <f t="shared" ca="1" si="184"/>
        <v>14.004365861185438</v>
      </c>
      <c r="G445" s="306">
        <f t="shared" ca="1" si="185"/>
        <v>30.140211091003941</v>
      </c>
      <c r="H445" s="307">
        <f t="shared" ca="1" si="186"/>
        <v>84.771309721952719</v>
      </c>
      <c r="I445" s="304">
        <f t="shared" ca="1" si="187"/>
        <v>89.970035437280515</v>
      </c>
      <c r="J445" s="306">
        <f t="shared" ca="1" si="188"/>
        <v>247.13008865531449</v>
      </c>
      <c r="K445" s="307">
        <f t="shared" ca="1" si="189"/>
        <v>955.91273247984554</v>
      </c>
      <c r="L445" s="304">
        <f t="shared" ca="1" si="174"/>
        <v>987.3410924477256</v>
      </c>
      <c r="M445" s="306">
        <f t="shared" ca="1" si="190"/>
        <v>1.2291881567905967</v>
      </c>
      <c r="N445" s="304">
        <f t="shared" ca="1" si="191"/>
        <v>70.427293611566085</v>
      </c>
      <c r="P445" s="310">
        <f t="shared" ca="1" si="192"/>
        <v>23</v>
      </c>
      <c r="Q445" s="304">
        <f t="shared" ca="1" si="193"/>
        <v>0</v>
      </c>
      <c r="R445" s="306">
        <f t="shared" ca="1" si="194"/>
        <v>0</v>
      </c>
      <c r="S445" s="307">
        <f t="shared" ca="1" si="195"/>
        <v>8.0569999999999986</v>
      </c>
      <c r="T445" s="304">
        <f t="shared" ca="1" si="175"/>
        <v>79.039169999999984</v>
      </c>
      <c r="U445" s="311">
        <f t="shared" ca="1" si="176"/>
        <v>0</v>
      </c>
      <c r="V445" s="306">
        <f t="shared" ca="1" si="177"/>
        <v>1.1132422243080948</v>
      </c>
      <c r="W445" s="304">
        <f t="shared" ca="1" si="178"/>
        <v>34.109445711855962</v>
      </c>
      <c r="Y445" s="314" t="str">
        <f t="shared" ca="1" si="196"/>
        <v/>
      </c>
      <c r="Z445" s="315" t="str">
        <f t="shared" ca="1" si="197"/>
        <v/>
      </c>
      <c r="AA445" s="316" t="str">
        <f t="shared" ca="1" si="198"/>
        <v/>
      </c>
      <c r="AC445" s="310" t="e">
        <f t="shared" ca="1" si="199"/>
        <v>#N/A</v>
      </c>
      <c r="AD445" s="323" t="e">
        <f t="shared" ca="1" si="200"/>
        <v>#N/A</v>
      </c>
      <c r="AE445" s="324">
        <f t="shared" ca="1" si="179"/>
        <v>955.91273247984554</v>
      </c>
      <c r="AG445" s="306">
        <f t="shared" ca="1" si="201"/>
        <v>-13.621331365262117</v>
      </c>
      <c r="AH445" s="304">
        <f t="shared" ca="1" si="202"/>
        <v>-4.3663594588575734</v>
      </c>
    </row>
    <row r="446" spans="1:34" x14ac:dyDescent="0.2">
      <c r="A446" s="347">
        <f t="shared" ca="1" si="180"/>
        <v>0.1</v>
      </c>
      <c r="B446" s="304">
        <f t="shared" ca="1" si="181"/>
        <v>8.1999999999999442</v>
      </c>
      <c r="D446" s="306">
        <f t="shared" ca="1" si="182"/>
        <v>-1.4182398904791542</v>
      </c>
      <c r="E446" s="307">
        <f t="shared" ca="1" si="183"/>
        <v>-13.79889220293885</v>
      </c>
      <c r="F446" s="304">
        <f t="shared" ca="1" si="184"/>
        <v>13.87158355831348</v>
      </c>
      <c r="G446" s="306">
        <f t="shared" ca="1" si="185"/>
        <v>29.998387101956027</v>
      </c>
      <c r="H446" s="307">
        <f t="shared" ca="1" si="186"/>
        <v>83.391420501658828</v>
      </c>
      <c r="I446" s="304">
        <f t="shared" ca="1" si="187"/>
        <v>88.622978070042791</v>
      </c>
      <c r="J446" s="306">
        <f t="shared" ca="1" si="188"/>
        <v>250.13701856496249</v>
      </c>
      <c r="K446" s="307">
        <f t="shared" ca="1" si="189"/>
        <v>964.32086899102615</v>
      </c>
      <c r="L446" s="304">
        <f t="shared" ca="1" si="174"/>
        <v>996.23454388420816</v>
      </c>
      <c r="M446" s="306">
        <f t="shared" ca="1" si="190"/>
        <v>1.2254798807006322</v>
      </c>
      <c r="N446" s="304">
        <f t="shared" ca="1" si="191"/>
        <v>70.214825042341857</v>
      </c>
      <c r="P446" s="310">
        <f t="shared" ca="1" si="192"/>
        <v>23</v>
      </c>
      <c r="Q446" s="304">
        <f t="shared" ca="1" si="193"/>
        <v>0</v>
      </c>
      <c r="R446" s="306">
        <f t="shared" ca="1" si="194"/>
        <v>0</v>
      </c>
      <c r="S446" s="307">
        <f t="shared" ca="1" si="195"/>
        <v>8.0569999999999986</v>
      </c>
      <c r="T446" s="304">
        <f t="shared" ca="1" si="175"/>
        <v>79.039169999999984</v>
      </c>
      <c r="U446" s="311">
        <f t="shared" ca="1" si="176"/>
        <v>0</v>
      </c>
      <c r="V446" s="306">
        <f t="shared" ca="1" si="177"/>
        <v>1.1123044281380665</v>
      </c>
      <c r="W446" s="304">
        <f t="shared" ca="1" si="178"/>
        <v>33.067819208719342</v>
      </c>
      <c r="Y446" s="314" t="str">
        <f t="shared" ca="1" si="196"/>
        <v/>
      </c>
      <c r="Z446" s="315" t="str">
        <f t="shared" ca="1" si="197"/>
        <v/>
      </c>
      <c r="AA446" s="316" t="str">
        <f t="shared" ca="1" si="198"/>
        <v/>
      </c>
      <c r="AC446" s="310" t="e">
        <f t="shared" ca="1" si="199"/>
        <v>#N/A</v>
      </c>
      <c r="AD446" s="323" t="e">
        <f t="shared" ca="1" si="200"/>
        <v>#N/A</v>
      </c>
      <c r="AE446" s="324">
        <f t="shared" ca="1" si="179"/>
        <v>964.32086899102615</v>
      </c>
      <c r="AG446" s="306">
        <f t="shared" ca="1" si="201"/>
        <v>-13.476667076308324</v>
      </c>
      <c r="AH446" s="304">
        <f t="shared" ca="1" si="202"/>
        <v>-4.2335169060265567</v>
      </c>
    </row>
    <row r="447" spans="1:34" x14ac:dyDescent="0.2">
      <c r="A447" s="347">
        <f t="shared" ca="1" si="180"/>
        <v>0.1</v>
      </c>
      <c r="B447" s="304">
        <f t="shared" ca="1" si="181"/>
        <v>8.2999999999999439</v>
      </c>
      <c r="D447" s="306">
        <f t="shared" ca="1" si="182"/>
        <v>-1.3892607180270495</v>
      </c>
      <c r="E447" s="307">
        <f t="shared" ca="1" si="183"/>
        <v>-13.671955122109752</v>
      </c>
      <c r="F447" s="304">
        <f t="shared" ca="1" si="184"/>
        <v>13.7423579564657</v>
      </c>
      <c r="G447" s="306">
        <f t="shared" ca="1" si="185"/>
        <v>29.859461030153323</v>
      </c>
      <c r="H447" s="307">
        <f t="shared" ca="1" si="186"/>
        <v>82.024224989447859</v>
      </c>
      <c r="I447" s="304">
        <f t="shared" ca="1" si="187"/>
        <v>87.290096220194471</v>
      </c>
      <c r="J447" s="306">
        <f t="shared" ca="1" si="188"/>
        <v>253.12991097156797</v>
      </c>
      <c r="K447" s="307">
        <f t="shared" ca="1" si="189"/>
        <v>972.5916512655815</v>
      </c>
      <c r="L447" s="304">
        <f t="shared" ca="1" si="174"/>
        <v>1004.9921750640571</v>
      </c>
      <c r="M447" s="306">
        <f t="shared" ca="1" si="190"/>
        <v>1.2216757393316797</v>
      </c>
      <c r="N447" s="304">
        <f t="shared" ca="1" si="191"/>
        <v>69.99686379722975</v>
      </c>
      <c r="P447" s="310">
        <f t="shared" ca="1" si="192"/>
        <v>23</v>
      </c>
      <c r="Q447" s="304">
        <f t="shared" ca="1" si="193"/>
        <v>0</v>
      </c>
      <c r="R447" s="306">
        <f t="shared" ca="1" si="194"/>
        <v>0</v>
      </c>
      <c r="S447" s="307">
        <f t="shared" ca="1" si="195"/>
        <v>8.0569999999999986</v>
      </c>
      <c r="T447" s="304">
        <f t="shared" ca="1" si="175"/>
        <v>79.039169999999984</v>
      </c>
      <c r="U447" s="311">
        <f t="shared" ca="1" si="176"/>
        <v>0</v>
      </c>
      <c r="V447" s="306">
        <f t="shared" ca="1" si="177"/>
        <v>1.1113826853055195</v>
      </c>
      <c r="W447" s="304">
        <f t="shared" ca="1" si="178"/>
        <v>32.0540403638824</v>
      </c>
      <c r="Y447" s="314" t="str">
        <f t="shared" ca="1" si="196"/>
        <v/>
      </c>
      <c r="Z447" s="315" t="str">
        <f t="shared" ca="1" si="197"/>
        <v/>
      </c>
      <c r="AA447" s="316" t="str">
        <f t="shared" ca="1" si="198"/>
        <v/>
      </c>
      <c r="AC447" s="310" t="e">
        <f t="shared" ca="1" si="199"/>
        <v>#N/A</v>
      </c>
      <c r="AD447" s="323" t="e">
        <f t="shared" ca="1" si="200"/>
        <v>#N/A</v>
      </c>
      <c r="AE447" s="324">
        <f t="shared" ca="1" si="179"/>
        <v>972.5916512655815</v>
      </c>
      <c r="AG447" s="306">
        <f t="shared" ca="1" si="201"/>
        <v>-13.335134580317863</v>
      </c>
      <c r="AH447" s="304">
        <f t="shared" ca="1" si="202"/>
        <v>-4.104234728648299</v>
      </c>
    </row>
    <row r="448" spans="1:34" x14ac:dyDescent="0.2">
      <c r="A448" s="347">
        <f t="shared" ca="1" si="180"/>
        <v>0.1</v>
      </c>
      <c r="B448" s="304">
        <f t="shared" ca="1" si="181"/>
        <v>8.3999999999999435</v>
      </c>
      <c r="D448" s="306">
        <f t="shared" ca="1" si="182"/>
        <v>-1.3609006075602537</v>
      </c>
      <c r="E448" s="307">
        <f t="shared" ca="1" si="183"/>
        <v>-13.548406982968418</v>
      </c>
      <c r="F448" s="304">
        <f t="shared" ca="1" si="184"/>
        <v>13.6165848229211</v>
      </c>
      <c r="G448" s="306">
        <f t="shared" ca="1" si="185"/>
        <v>29.723370969397298</v>
      </c>
      <c r="H448" s="307">
        <f t="shared" ca="1" si="186"/>
        <v>80.669384291151019</v>
      </c>
      <c r="I448" s="304">
        <f t="shared" ca="1" si="187"/>
        <v>85.971090162320337</v>
      </c>
      <c r="J448" s="306">
        <f t="shared" ca="1" si="188"/>
        <v>256.10905257154548</v>
      </c>
      <c r="K448" s="307">
        <f t="shared" ca="1" si="189"/>
        <v>980.7263317296115</v>
      </c>
      <c r="L448" s="304">
        <f t="shared" ca="1" si="174"/>
        <v>1013.6153040265891</v>
      </c>
      <c r="M448" s="306">
        <f t="shared" ca="1" si="190"/>
        <v>1.2177724147335454</v>
      </c>
      <c r="N448" s="304">
        <f t="shared" ca="1" si="191"/>
        <v>69.773219771687053</v>
      </c>
      <c r="P448" s="310">
        <f t="shared" ca="1" si="192"/>
        <v>23</v>
      </c>
      <c r="Q448" s="304">
        <f t="shared" ca="1" si="193"/>
        <v>0</v>
      </c>
      <c r="R448" s="306">
        <f t="shared" ca="1" si="194"/>
        <v>0</v>
      </c>
      <c r="S448" s="307">
        <f t="shared" ca="1" si="195"/>
        <v>8.0569999999999986</v>
      </c>
      <c r="T448" s="304">
        <f t="shared" ca="1" si="175"/>
        <v>79.039169999999984</v>
      </c>
      <c r="U448" s="311">
        <f t="shared" ca="1" si="176"/>
        <v>0</v>
      </c>
      <c r="V448" s="306">
        <f t="shared" ca="1" si="177"/>
        <v>1.1104768193080248</v>
      </c>
      <c r="W448" s="304">
        <f t="shared" ca="1" si="178"/>
        <v>31.067304466427952</v>
      </c>
      <c r="Y448" s="314" t="str">
        <f t="shared" ca="1" si="196"/>
        <v/>
      </c>
      <c r="Z448" s="315" t="str">
        <f t="shared" ca="1" si="197"/>
        <v/>
      </c>
      <c r="AA448" s="316" t="str">
        <f t="shared" ca="1" si="198"/>
        <v/>
      </c>
      <c r="AC448" s="310" t="e">
        <f t="shared" ca="1" si="199"/>
        <v>#N/A</v>
      </c>
      <c r="AD448" s="323" t="e">
        <f t="shared" ca="1" si="200"/>
        <v>#N/A</v>
      </c>
      <c r="AE448" s="324">
        <f t="shared" ca="1" si="179"/>
        <v>980.7263317296115</v>
      </c>
      <c r="AG448" s="306">
        <f t="shared" ca="1" si="201"/>
        <v>-13.196609823537655</v>
      </c>
      <c r="AH448" s="304">
        <f t="shared" ca="1" si="202"/>
        <v>-3.9784088821996284</v>
      </c>
    </row>
    <row r="449" spans="1:34" x14ac:dyDescent="0.2">
      <c r="A449" s="347">
        <f t="shared" ca="1" si="180"/>
        <v>0.1</v>
      </c>
      <c r="B449" s="304">
        <f t="shared" ca="1" si="181"/>
        <v>8.4999999999999432</v>
      </c>
      <c r="D449" s="306">
        <f t="shared" ca="1" si="182"/>
        <v>-1.3331402412580109</v>
      </c>
      <c r="E449" s="307">
        <f t="shared" ca="1" si="183"/>
        <v>-13.428149588307647</v>
      </c>
      <c r="F449" s="304">
        <f t="shared" ca="1" si="184"/>
        <v>13.494164081884742</v>
      </c>
      <c r="G449" s="306">
        <f t="shared" ca="1" si="185"/>
        <v>29.590056945271495</v>
      </c>
      <c r="H449" s="307">
        <f t="shared" ca="1" si="186"/>
        <v>79.326569332320247</v>
      </c>
      <c r="I449" s="304">
        <f t="shared" ca="1" si="187"/>
        <v>84.665672335721879</v>
      </c>
      <c r="J449" s="306">
        <f t="shared" ca="1" si="188"/>
        <v>259.07472396727894</v>
      </c>
      <c r="K449" s="307">
        <f t="shared" ca="1" si="189"/>
        <v>988.72612941078512</v>
      </c>
      <c r="L449" s="304">
        <f t="shared" ca="1" si="174"/>
        <v>1022.1052155127447</v>
      </c>
      <c r="M449" s="306">
        <f t="shared" ca="1" si="190"/>
        <v>1.2137664378817292</v>
      </c>
      <c r="N449" s="304">
        <f t="shared" ca="1" si="191"/>
        <v>69.543694205250887</v>
      </c>
      <c r="P449" s="310">
        <f t="shared" ca="1" si="192"/>
        <v>23</v>
      </c>
      <c r="Q449" s="304">
        <f t="shared" ca="1" si="193"/>
        <v>0</v>
      </c>
      <c r="R449" s="306">
        <f t="shared" ca="1" si="194"/>
        <v>0</v>
      </c>
      <c r="S449" s="307">
        <f t="shared" ca="1" si="195"/>
        <v>8.0569999999999986</v>
      </c>
      <c r="T449" s="304">
        <f t="shared" ca="1" si="175"/>
        <v>79.039169999999984</v>
      </c>
      <c r="U449" s="311">
        <f t="shared" ca="1" si="176"/>
        <v>0</v>
      </c>
      <c r="V449" s="306">
        <f t="shared" ca="1" si="177"/>
        <v>1.1095866584698524</v>
      </c>
      <c r="W449" s="304">
        <f t="shared" ca="1" si="178"/>
        <v>30.106838835740092</v>
      </c>
      <c r="Y449" s="314" t="str">
        <f t="shared" ca="1" si="196"/>
        <v/>
      </c>
      <c r="Z449" s="315" t="str">
        <f t="shared" ca="1" si="197"/>
        <v/>
      </c>
      <c r="AA449" s="316" t="str">
        <f t="shared" ca="1" si="198"/>
        <v/>
      </c>
      <c r="AC449" s="310" t="e">
        <f t="shared" ca="1" si="199"/>
        <v>#N/A</v>
      </c>
      <c r="AD449" s="323" t="e">
        <f t="shared" ca="1" si="200"/>
        <v>#N/A</v>
      </c>
      <c r="AE449" s="324">
        <f t="shared" ca="1" si="179"/>
        <v>988.72612941078512</v>
      </c>
      <c r="AG449" s="306">
        <f t="shared" ca="1" si="201"/>
        <v>-13.060971767175841</v>
      </c>
      <c r="AH449" s="304">
        <f t="shared" ca="1" si="202"/>
        <v>-3.855939489441226</v>
      </c>
    </row>
    <row r="450" spans="1:34" x14ac:dyDescent="0.2">
      <c r="A450" s="347">
        <f t="shared" ca="1" si="180"/>
        <v>0.1</v>
      </c>
      <c r="B450" s="304">
        <f t="shared" ca="1" si="181"/>
        <v>8.5999999999999428</v>
      </c>
      <c r="D450" s="306">
        <f t="shared" ca="1" si="182"/>
        <v>-1.3059610776214596</v>
      </c>
      <c r="E450" s="307">
        <f t="shared" ca="1" si="183"/>
        <v>-13.311088631254064</v>
      </c>
      <c r="F450" s="304">
        <f t="shared" ca="1" si="184"/>
        <v>13.37499962188274</v>
      </c>
      <c r="G450" s="306">
        <f t="shared" ca="1" si="185"/>
        <v>29.459460837509351</v>
      </c>
      <c r="H450" s="307">
        <f t="shared" ca="1" si="186"/>
        <v>77.995460469194839</v>
      </c>
      <c r="I450" s="304">
        <f t="shared" ca="1" si="187"/>
        <v>83.373567073974243</v>
      </c>
      <c r="J450" s="306">
        <f t="shared" ca="1" si="188"/>
        <v>262.02719985641801</v>
      </c>
      <c r="K450" s="307">
        <f t="shared" ca="1" si="189"/>
        <v>996.59223090086084</v>
      </c>
      <c r="L450" s="304">
        <f t="shared" ca="1" si="174"/>
        <v>1030.4631619599752</v>
      </c>
      <c r="M450" s="306">
        <f t="shared" ca="1" si="190"/>
        <v>1.2096541805078695</v>
      </c>
      <c r="N450" s="304">
        <f t="shared" ca="1" si="191"/>
        <v>69.308079213457177</v>
      </c>
      <c r="P450" s="310">
        <f t="shared" ca="1" si="192"/>
        <v>23</v>
      </c>
      <c r="Q450" s="304">
        <f t="shared" ca="1" si="193"/>
        <v>0</v>
      </c>
      <c r="R450" s="306">
        <f t="shared" ca="1" si="194"/>
        <v>0</v>
      </c>
      <c r="S450" s="307">
        <f t="shared" ca="1" si="195"/>
        <v>8.0569999999999986</v>
      </c>
      <c r="T450" s="304">
        <f t="shared" ca="1" si="175"/>
        <v>79.039169999999984</v>
      </c>
      <c r="U450" s="311">
        <f t="shared" ca="1" si="176"/>
        <v>0</v>
      </c>
      <c r="V450" s="306">
        <f t="shared" ca="1" si="177"/>
        <v>1.108712035798185</v>
      </c>
      <c r="W450" s="304">
        <f t="shared" ca="1" si="178"/>
        <v>29.171901360145576</v>
      </c>
      <c r="Y450" s="314" t="str">
        <f t="shared" ca="1" si="196"/>
        <v/>
      </c>
      <c r="Z450" s="315" t="str">
        <f t="shared" ca="1" si="197"/>
        <v/>
      </c>
      <c r="AA450" s="316" t="str">
        <f t="shared" ca="1" si="198"/>
        <v/>
      </c>
      <c r="AC450" s="310" t="e">
        <f t="shared" ca="1" si="199"/>
        <v>#N/A</v>
      </c>
      <c r="AD450" s="323" t="e">
        <f t="shared" ca="1" si="200"/>
        <v>#N/A</v>
      </c>
      <c r="AE450" s="324">
        <f t="shared" ca="1" si="179"/>
        <v>996.59223090086084</v>
      </c>
      <c r="AG450" s="306">
        <f t="shared" ca="1" si="201"/>
        <v>-12.928102118066407</v>
      </c>
      <c r="AH450" s="304">
        <f t="shared" ca="1" si="202"/>
        <v>-3.7367306485962639</v>
      </c>
    </row>
    <row r="451" spans="1:34" x14ac:dyDescent="0.2">
      <c r="A451" s="347">
        <f t="shared" ca="1" si="180"/>
        <v>0.1</v>
      </c>
      <c r="B451" s="304">
        <f t="shared" ca="1" si="181"/>
        <v>8.6999999999999424</v>
      </c>
      <c r="D451" s="306">
        <f t="shared" ca="1" si="182"/>
        <v>-1.2793453180203822</v>
      </c>
      <c r="E451" s="307">
        <f t="shared" ca="1" si="183"/>
        <v>-13.197133516410425</v>
      </c>
      <c r="F451" s="304">
        <f t="shared" ca="1" si="184"/>
        <v>13.258999113534326</v>
      </c>
      <c r="G451" s="306">
        <f t="shared" ca="1" si="185"/>
        <v>29.331526305707314</v>
      </c>
      <c r="H451" s="307">
        <f t="shared" ca="1" si="186"/>
        <v>76.675747117553797</v>
      </c>
      <c r="I451" s="304">
        <f t="shared" ca="1" si="187"/>
        <v>82.094510361274828</v>
      </c>
      <c r="J451" s="306">
        <f t="shared" ca="1" si="188"/>
        <v>264.96674921357885</v>
      </c>
      <c r="K451" s="307">
        <f t="shared" ca="1" si="189"/>
        <v>1004.3257912801982</v>
      </c>
      <c r="L451" s="304">
        <f t="shared" ca="1" si="174"/>
        <v>1038.6903644587294</v>
      </c>
      <c r="M451" s="306">
        <f t="shared" ca="1" si="190"/>
        <v>1.2054318464317422</v>
      </c>
      <c r="N451" s="304">
        <f t="shared" ca="1" si="191"/>
        <v>69.06615729120081</v>
      </c>
      <c r="P451" s="310">
        <f t="shared" ca="1" si="192"/>
        <v>23</v>
      </c>
      <c r="Q451" s="304">
        <f t="shared" ca="1" si="193"/>
        <v>0</v>
      </c>
      <c r="R451" s="306">
        <f t="shared" ca="1" si="194"/>
        <v>0</v>
      </c>
      <c r="S451" s="307">
        <f t="shared" ca="1" si="195"/>
        <v>8.0569999999999986</v>
      </c>
      <c r="T451" s="304">
        <f t="shared" ca="1" si="175"/>
        <v>79.039169999999984</v>
      </c>
      <c r="U451" s="311">
        <f t="shared" ca="1" si="176"/>
        <v>0</v>
      </c>
      <c r="V451" s="306">
        <f t="shared" ca="1" si="177"/>
        <v>1.1078527888451439</v>
      </c>
      <c r="W451" s="304">
        <f t="shared" ca="1" si="178"/>
        <v>28.261779114528206</v>
      </c>
      <c r="Y451" s="314" t="str">
        <f t="shared" ca="1" si="196"/>
        <v/>
      </c>
      <c r="Z451" s="315" t="str">
        <f t="shared" ca="1" si="197"/>
        <v/>
      </c>
      <c r="AA451" s="316" t="str">
        <f t="shared" ca="1" si="198"/>
        <v/>
      </c>
      <c r="AC451" s="310" t="e">
        <f t="shared" ca="1" si="199"/>
        <v>#N/A</v>
      </c>
      <c r="AD451" s="323" t="e">
        <f t="shared" ca="1" si="200"/>
        <v>#N/A</v>
      </c>
      <c r="AE451" s="324">
        <f t="shared" ca="1" si="179"/>
        <v>1004.3257912801982</v>
      </c>
      <c r="AG451" s="306">
        <f t="shared" ca="1" si="201"/>
        <v>-12.797885063896018</v>
      </c>
      <c r="AH451" s="304">
        <f t="shared" ca="1" si="202"/>
        <v>-3.6206902519728907</v>
      </c>
    </row>
    <row r="452" spans="1:34" x14ac:dyDescent="0.2">
      <c r="A452" s="347">
        <f t="shared" ca="1" si="180"/>
        <v>0.1</v>
      </c>
      <c r="B452" s="304">
        <f t="shared" ca="1" si="181"/>
        <v>8.7999999999999421</v>
      </c>
      <c r="D452" s="306">
        <f t="shared" ca="1" si="182"/>
        <v>-1.2532758752232438</v>
      </c>
      <c r="E452" s="307">
        <f t="shared" ca="1" si="183"/>
        <v>-13.086197190544771</v>
      </c>
      <c r="F452" s="304">
        <f t="shared" ca="1" si="184"/>
        <v>13.146073837052585</v>
      </c>
      <c r="G452" s="306">
        <f t="shared" ca="1" si="185"/>
        <v>29.206198718184989</v>
      </c>
      <c r="H452" s="307">
        <f t="shared" ca="1" si="186"/>
        <v>75.367127398499321</v>
      </c>
      <c r="I452" s="304">
        <f t="shared" ca="1" si="187"/>
        <v>80.828249615265932</v>
      </c>
      <c r="J452" s="306">
        <f t="shared" ca="1" si="188"/>
        <v>267.89363546477347</v>
      </c>
      <c r="K452" s="307">
        <f t="shared" ca="1" si="189"/>
        <v>1011.9279350060009</v>
      </c>
      <c r="L452" s="304">
        <f t="shared" ref="L452:L515" ca="1" si="203">SQRT(pos_x^2+pos_z^2)</f>
        <v>1046.7880136723204</v>
      </c>
      <c r="M452" s="306">
        <f t="shared" ca="1" si="190"/>
        <v>1.2010954623629011</v>
      </c>
      <c r="N452" s="304">
        <f t="shared" ca="1" si="191"/>
        <v>68.817700785708453</v>
      </c>
      <c r="P452" s="310">
        <f t="shared" ca="1" si="192"/>
        <v>23</v>
      </c>
      <c r="Q452" s="304">
        <f t="shared" ca="1" si="193"/>
        <v>0</v>
      </c>
      <c r="R452" s="306">
        <f t="shared" ca="1" si="194"/>
        <v>0</v>
      </c>
      <c r="S452" s="307">
        <f t="shared" ca="1" si="195"/>
        <v>8.0569999999999986</v>
      </c>
      <c r="T452" s="304">
        <f t="shared" ref="T452:T515" ca="1" si="204">m*g</f>
        <v>79.039169999999984</v>
      </c>
      <c r="U452" s="311">
        <f t="shared" ref="U452:U515" ca="1" si="205">IF(pos_xz&lt;L_rampe,Poids*COS(Beta),0)</f>
        <v>0</v>
      </c>
      <c r="V452" s="306">
        <f t="shared" ref="V452:V515" ca="1" si="206">Rho_moyen*(20000-Alt_rampe-pos_z)/(20000+Alt_rampe+pos_z)</f>
        <v>1.1070087595753504</v>
      </c>
      <c r="W452" s="304">
        <f t="shared" ref="W452:W515" ca="1" si="207">1/2*Rho*Sref*Cx*vit_xz^2</f>
        <v>27.375787052099117</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1011.9279350060009</v>
      </c>
      <c r="AG452" s="306">
        <f t="shared" ca="1" si="201"/>
        <v>-12.670207011865299</v>
      </c>
      <c r="AH452" s="304">
        <f t="shared" ca="1" si="202"/>
        <v>-3.5077298143885081</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-1.2277363438039786</v>
      </c>
      <c r="E453" s="307">
        <f t="shared" ref="E453:E516" ca="1" si="212">IF(AND(L452&lt;L_rampe,Poussee&lt;Poids*SIN(M452)),0,(-W452+Poussee)/m*SIN(M452)+U452/m*COS(M452)-Poids/m)</f>
        <v>-12.978195982232656</v>
      </c>
      <c r="F453" s="304">
        <f t="shared" ref="F453:F516" ca="1" si="213">SQRT(acc_x^2+acc_z^2)</f>
        <v>13.036138518868883</v>
      </c>
      <c r="G453" s="306">
        <f t="shared" ref="G453:G516" ca="1" si="214">G452+acc_x*pas</f>
        <v>29.083425083804592</v>
      </c>
      <c r="H453" s="307">
        <f t="shared" ref="H453:H516" ca="1" si="215">H452+acc_z*pas</f>
        <v>74.06930780027605</v>
      </c>
      <c r="I453" s="304">
        <f t="shared" ref="I453:I516" ca="1" si="216">SQRT(vit_x^2+vit_z^2)</f>
        <v>79.574543496128882</v>
      </c>
      <c r="J453" s="306">
        <f t="shared" ref="J453:J516" ca="1" si="217">J452+0.5*(vit_x+G452)*pas*(K452&gt;=0)</f>
        <v>270.80811665487295</v>
      </c>
      <c r="K453" s="307">
        <f t="shared" ref="K453:K516" ca="1" si="218">K452+0.5*(vit_z+H452)*pas</f>
        <v>1019.3997567659396</v>
      </c>
      <c r="L453" s="304">
        <f t="shared" ca="1" si="203"/>
        <v>1054.7572707218549</v>
      </c>
      <c r="M453" s="306">
        <f t="shared" ref="M453:M516" ca="1" si="219">IF(AND(L452&gt;L_rampe,G453&gt;0),ATAN2(G453,H453),$M$4)</f>
        <v>1.1966408681381493</v>
      </c>
      <c r="N453" s="304">
        <f t="shared" ref="N453:N516" ca="1" si="220">DEGREES(Beta)</f>
        <v>68.562471337186821</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8.0569999999999986</v>
      </c>
      <c r="T453" s="304">
        <f t="shared" ca="1" si="204"/>
        <v>79.039169999999984</v>
      </c>
      <c r="U453" s="311">
        <f t="shared" ca="1" si="205"/>
        <v>0</v>
      </c>
      <c r="V453" s="306">
        <f t="shared" ca="1" si="206"/>
        <v>1.1061797942387666</v>
      </c>
      <c r="W453" s="304">
        <f t="shared" ca="1" si="207"/>
        <v>26.513266765835564</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1019.3997567659396</v>
      </c>
      <c r="AG453" s="306">
        <f t="shared" ref="AG453:AG516" ca="1" si="230">IF(AND(L452&lt;L_rampe,Poussee&lt;Poids*SIN(M452)),0,(-W452+Poussee)/m-Poids*SIN(M452)/m)</f>
        <v>-12.544956329659117</v>
      </c>
      <c r="AH453" s="304">
        <f t="shared" ref="AH453:AH516" ca="1" si="231">IF(AND(L452&lt;L_rampe,Poussee&lt;Poids*SIN(M452)), g*SIN(M452), (-W452+Poussee)/m)</f>
        <v>-3.3977643107979549</v>
      </c>
    </row>
    <row r="454" spans="1:34" x14ac:dyDescent="0.2">
      <c r="A454" s="347">
        <f t="shared" ca="1" si="209"/>
        <v>0.1</v>
      </c>
      <c r="B454" s="304">
        <f t="shared" ca="1" si="210"/>
        <v>8.9999999999999414</v>
      </c>
      <c r="D454" s="306">
        <f t="shared" ca="1" si="211"/>
        <v>-1.2027109723275518</v>
      </c>
      <c r="E454" s="307">
        <f t="shared" ca="1" si="212"/>
        <v>-12.873049449898048</v>
      </c>
      <c r="F454" s="304">
        <f t="shared" ca="1" si="213"/>
        <v>12.929111176816352</v>
      </c>
      <c r="G454" s="306">
        <f t="shared" ca="1" si="214"/>
        <v>28.963153986571836</v>
      </c>
      <c r="H454" s="307">
        <f t="shared" ca="1" si="215"/>
        <v>72.782002855286251</v>
      </c>
      <c r="I454" s="304">
        <f t="shared" ca="1" si="216"/>
        <v>78.333161741862355</v>
      </c>
      <c r="J454" s="306">
        <f t="shared" ca="1" si="217"/>
        <v>273.71044560839175</v>
      </c>
      <c r="K454" s="307">
        <f t="shared" ca="1" si="218"/>
        <v>1026.7423222987177</v>
      </c>
      <c r="L454" s="304">
        <f t="shared" ca="1" si="203"/>
        <v>1062.5992680378188</v>
      </c>
      <c r="M454" s="306">
        <f t="shared" ca="1" si="219"/>
        <v>1.1920637063591024</v>
      </c>
      <c r="N454" s="304">
        <f t="shared" ca="1" si="220"/>
        <v>68.300219285098848</v>
      </c>
      <c r="P454" s="310">
        <f t="shared" ca="1" si="221"/>
        <v>23</v>
      </c>
      <c r="Q454" s="304">
        <f t="shared" ca="1" si="222"/>
        <v>0</v>
      </c>
      <c r="R454" s="306">
        <f t="shared" ca="1" si="223"/>
        <v>0</v>
      </c>
      <c r="S454" s="307">
        <f t="shared" ca="1" si="224"/>
        <v>8.0569999999999986</v>
      </c>
      <c r="T454" s="304">
        <f t="shared" ca="1" si="204"/>
        <v>79.039169999999984</v>
      </c>
      <c r="U454" s="311">
        <f t="shared" ca="1" si="205"/>
        <v>0</v>
      </c>
      <c r="V454" s="306">
        <f t="shared" ca="1" si="206"/>
        <v>1.1053657432485791</v>
      </c>
      <c r="W454" s="304">
        <f t="shared" ca="1" si="207"/>
        <v>25.673585315405333</v>
      </c>
      <c r="Y454" s="314" t="str">
        <f t="shared" ca="1" si="225"/>
        <v/>
      </c>
      <c r="Z454" s="315" t="str">
        <f t="shared" ca="1" si="226"/>
        <v/>
      </c>
      <c r="AA454" s="316" t="str">
        <f t="shared" ca="1" si="227"/>
        <v/>
      </c>
      <c r="AC454" s="310">
        <f t="shared" ca="1" si="228"/>
        <v>8.9999999999999414</v>
      </c>
      <c r="AD454" s="323">
        <f t="shared" ca="1" si="229"/>
        <v>273.71044560839175</v>
      </c>
      <c r="AE454" s="324">
        <f t="shared" ca="1" si="208"/>
        <v>1026.7423222987177</v>
      </c>
      <c r="AG454" s="306">
        <f t="shared" ca="1" si="230"/>
        <v>-12.422023087596072</v>
      </c>
      <c r="AH454" s="304">
        <f t="shared" ca="1" si="231"/>
        <v>-3.2907120225686444</v>
      </c>
    </row>
    <row r="455" spans="1:34" x14ac:dyDescent="0.2">
      <c r="A455" s="347">
        <f t="shared" ca="1" si="209"/>
        <v>0.1</v>
      </c>
      <c r="B455" s="304">
        <f t="shared" ca="1" si="210"/>
        <v>9.099999999999941</v>
      </c>
      <c r="D455" s="306">
        <f t="shared" ca="1" si="211"/>
        <v>-1.1781846372243101</v>
      </c>
      <c r="E455" s="307">
        <f t="shared" ca="1" si="212"/>
        <v>-12.770680237734837</v>
      </c>
      <c r="F455" s="304">
        <f t="shared" ca="1" si="213"/>
        <v>12.824912973344594</v>
      </c>
      <c r="G455" s="306">
        <f t="shared" ca="1" si="214"/>
        <v>28.845335522849403</v>
      </c>
      <c r="H455" s="307">
        <f t="shared" ca="1" si="215"/>
        <v>71.50493483151277</v>
      </c>
      <c r="I455" s="304">
        <f t="shared" ca="1" si="216"/>
        <v>77.103885029774247</v>
      </c>
      <c r="J455" s="306">
        <f t="shared" ca="1" si="217"/>
        <v>276.60087008386279</v>
      </c>
      <c r="K455" s="307">
        <f t="shared" ca="1" si="218"/>
        <v>1033.9566691830576</v>
      </c>
      <c r="L455" s="304">
        <f t="shared" ca="1" si="203"/>
        <v>1070.3151101798351</v>
      </c>
      <c r="M455" s="306">
        <f t="shared" ca="1" si="219"/>
        <v>1.1873594113921271</v>
      </c>
      <c r="N455" s="304">
        <f t="shared" ca="1" si="220"/>
        <v>68.030683037906527</v>
      </c>
      <c r="P455" s="310">
        <f t="shared" ca="1" si="221"/>
        <v>23</v>
      </c>
      <c r="Q455" s="304">
        <f t="shared" ca="1" si="222"/>
        <v>0</v>
      </c>
      <c r="R455" s="306">
        <f t="shared" ca="1" si="223"/>
        <v>0</v>
      </c>
      <c r="S455" s="307">
        <f t="shared" ca="1" si="224"/>
        <v>8.0569999999999986</v>
      </c>
      <c r="T455" s="304">
        <f t="shared" ca="1" si="204"/>
        <v>79.039169999999984</v>
      </c>
      <c r="U455" s="311">
        <f t="shared" ca="1" si="205"/>
        <v>0</v>
      </c>
      <c r="V455" s="306">
        <f t="shared" ca="1" si="206"/>
        <v>1.1045664610638908</v>
      </c>
      <c r="W455" s="304">
        <f t="shared" ca="1" si="207"/>
        <v>24.856134115675321</v>
      </c>
      <c r="Y455" s="314" t="str">
        <f t="shared" ca="1" si="225"/>
        <v/>
      </c>
      <c r="Z455" s="315" t="str">
        <f t="shared" ca="1" si="226"/>
        <v/>
      </c>
      <c r="AA455" s="316" t="str">
        <f t="shared" ca="1" si="227"/>
        <v/>
      </c>
      <c r="AC455" s="310" t="e">
        <f t="shared" ca="1" si="228"/>
        <v>#N/A</v>
      </c>
      <c r="AD455" s="323" t="e">
        <f t="shared" ca="1" si="229"/>
        <v>#N/A</v>
      </c>
      <c r="AE455" s="324">
        <f t="shared" ca="1" si="208"/>
        <v>1033.9566691830576</v>
      </c>
      <c r="AG455" s="306">
        <f t="shared" ca="1" si="230"/>
        <v>-12.301298800816106</v>
      </c>
      <c r="AH455" s="304">
        <f t="shared" ca="1" si="231"/>
        <v>-3.1864943918834974</v>
      </c>
    </row>
    <row r="456" spans="1:34" x14ac:dyDescent="0.2">
      <c r="A456" s="347">
        <f t="shared" ca="1" si="209"/>
        <v>0.1</v>
      </c>
      <c r="B456" s="304">
        <f t="shared" ca="1" si="210"/>
        <v>9.1999999999999407</v>
      </c>
      <c r="D456" s="306">
        <f t="shared" ca="1" si="211"/>
        <v>-1.154142818270635</v>
      </c>
      <c r="E456" s="307">
        <f t="shared" ca="1" si="212"/>
        <v>-12.671013939024137</v>
      </c>
      <c r="F456" s="304">
        <f t="shared" ca="1" si="213"/>
        <v>12.72346807627188</v>
      </c>
      <c r="G456" s="306">
        <f t="shared" ca="1" si="214"/>
        <v>28.729921241022339</v>
      </c>
      <c r="H456" s="307">
        <f t="shared" ca="1" si="215"/>
        <v>70.237833437610362</v>
      </c>
      <c r="I456" s="304">
        <f t="shared" ca="1" si="216"/>
        <v>75.886504864335677</v>
      </c>
      <c r="J456" s="306">
        <f t="shared" ca="1" si="217"/>
        <v>279.4796329220564</v>
      </c>
      <c r="K456" s="307">
        <f t="shared" ca="1" si="218"/>
        <v>1041.0438075965137</v>
      </c>
      <c r="L456" s="304">
        <f t="shared" ca="1" si="203"/>
        <v>1077.9058746260243</v>
      </c>
      <c r="M456" s="306">
        <f t="shared" ca="1" si="219"/>
        <v>1.1825231976909418</v>
      </c>
      <c r="N456" s="304">
        <f t="shared" ca="1" si="220"/>
        <v>67.753588404005257</v>
      </c>
      <c r="P456" s="310">
        <f t="shared" ca="1" si="221"/>
        <v>23</v>
      </c>
      <c r="Q456" s="304">
        <f t="shared" ca="1" si="222"/>
        <v>0</v>
      </c>
      <c r="R456" s="306">
        <f t="shared" ca="1" si="223"/>
        <v>0</v>
      </c>
      <c r="S456" s="307">
        <f t="shared" ca="1" si="224"/>
        <v>8.0569999999999986</v>
      </c>
      <c r="T456" s="304">
        <f t="shared" ca="1" si="204"/>
        <v>79.039169999999984</v>
      </c>
      <c r="U456" s="311">
        <f t="shared" ca="1" si="205"/>
        <v>0</v>
      </c>
      <c r="V456" s="306">
        <f t="shared" ca="1" si="206"/>
        <v>1.1037818060770055</v>
      </c>
      <c r="W456" s="304">
        <f t="shared" ca="1" si="207"/>
        <v>24.060327883163893</v>
      </c>
      <c r="Y456" s="314" t="str">
        <f t="shared" ca="1" si="225"/>
        <v/>
      </c>
      <c r="Z456" s="315" t="str">
        <f t="shared" ca="1" si="226"/>
        <v/>
      </c>
      <c r="AA456" s="316" t="str">
        <f t="shared" ca="1" si="227"/>
        <v/>
      </c>
      <c r="AC456" s="310" t="e">
        <f t="shared" ca="1" si="228"/>
        <v>#N/A</v>
      </c>
      <c r="AD456" s="323" t="e">
        <f t="shared" ca="1" si="229"/>
        <v>#N/A</v>
      </c>
      <c r="AE456" s="324">
        <f t="shared" ca="1" si="208"/>
        <v>1041.0438075965137</v>
      </c>
      <c r="AG456" s="306">
        <f t="shared" ca="1" si="230"/>
        <v>-12.182676170347113</v>
      </c>
      <c r="AH456" s="304">
        <f t="shared" ca="1" si="231"/>
        <v>-3.0850358837874303</v>
      </c>
    </row>
    <row r="457" spans="1:34" x14ac:dyDescent="0.2">
      <c r="A457" s="347">
        <f t="shared" ca="1" si="209"/>
        <v>0.1</v>
      </c>
      <c r="B457" s="304">
        <f t="shared" ca="1" si="210"/>
        <v>9.2999999999999403</v>
      </c>
      <c r="D457" s="306">
        <f t="shared" ca="1" si="211"/>
        <v>-1.1305715756005217</v>
      </c>
      <c r="E457" s="307">
        <f t="shared" ca="1" si="212"/>
        <v>-12.573978966393451</v>
      </c>
      <c r="F457" s="304">
        <f t="shared" ca="1" si="213"/>
        <v>12.624703526612446</v>
      </c>
      <c r="G457" s="306">
        <f t="shared" ca="1" si="214"/>
        <v>28.616864083462286</v>
      </c>
      <c r="H457" s="307">
        <f t="shared" ca="1" si="215"/>
        <v>68.980435540971015</v>
      </c>
      <c r="I457" s="304">
        <f t="shared" ca="1" si="216"/>
        <v>74.68082349166626</v>
      </c>
      <c r="J457" s="306">
        <f t="shared" ca="1" si="217"/>
        <v>282.34697218828063</v>
      </c>
      <c r="K457" s="307">
        <f t="shared" ca="1" si="218"/>
        <v>1048.0047210454427</v>
      </c>
      <c r="L457" s="304">
        <f t="shared" ca="1" si="203"/>
        <v>1085.3726125333299</v>
      </c>
      <c r="M457" s="306">
        <f t="shared" ca="1" si="219"/>
        <v>1.1775500474001741</v>
      </c>
      <c r="N457" s="304">
        <f t="shared" ca="1" si="220"/>
        <v>67.468647881460015</v>
      </c>
      <c r="P457" s="310">
        <f t="shared" ca="1" si="221"/>
        <v>23</v>
      </c>
      <c r="Q457" s="304">
        <f t="shared" ca="1" si="222"/>
        <v>0</v>
      </c>
      <c r="R457" s="306">
        <f t="shared" ca="1" si="223"/>
        <v>0</v>
      </c>
      <c r="S457" s="307">
        <f t="shared" ca="1" si="224"/>
        <v>8.0569999999999986</v>
      </c>
      <c r="T457" s="304">
        <f t="shared" ca="1" si="204"/>
        <v>79.039169999999984</v>
      </c>
      <c r="U457" s="311">
        <f t="shared" ca="1" si="205"/>
        <v>0</v>
      </c>
      <c r="V457" s="306">
        <f t="shared" ca="1" si="206"/>
        <v>1.1030116405050958</v>
      </c>
      <c r="W457" s="304">
        <f t="shared" ca="1" si="207"/>
        <v>23.285603637037376</v>
      </c>
      <c r="Y457" s="314" t="str">
        <f t="shared" ca="1" si="225"/>
        <v/>
      </c>
      <c r="Z457" s="315" t="str">
        <f t="shared" ca="1" si="226"/>
        <v/>
      </c>
      <c r="AA457" s="316" t="str">
        <f t="shared" ca="1" si="227"/>
        <v/>
      </c>
      <c r="AC457" s="310" t="e">
        <f t="shared" ca="1" si="228"/>
        <v>#N/A</v>
      </c>
      <c r="AD457" s="323" t="e">
        <f t="shared" ca="1" si="229"/>
        <v>#N/A</v>
      </c>
      <c r="AE457" s="324">
        <f t="shared" ca="1" si="208"/>
        <v>1048.0047210454427</v>
      </c>
      <c r="AG457" s="306">
        <f t="shared" ca="1" si="230"/>
        <v>-12.066048821866721</v>
      </c>
      <c r="AH457" s="304">
        <f t="shared" ca="1" si="231"/>
        <v>-2.9862638554255798</v>
      </c>
    </row>
    <row r="458" spans="1:34" x14ac:dyDescent="0.2">
      <c r="A458" s="347">
        <f t="shared" ca="1" si="209"/>
        <v>0.1</v>
      </c>
      <c r="B458" s="304">
        <f t="shared" ca="1" si="210"/>
        <v>9.39999999999994</v>
      </c>
      <c r="D458" s="306">
        <f t="shared" ca="1" si="211"/>
        <v>-1.1074575281793702</v>
      </c>
      <c r="E458" s="307">
        <f t="shared" ca="1" si="212"/>
        <v>-12.479506428591792</v>
      </c>
      <c r="F458" s="304">
        <f t="shared" ca="1" si="213"/>
        <v>12.528549113045175</v>
      </c>
      <c r="G458" s="306">
        <f t="shared" ca="1" si="214"/>
        <v>28.506118330644348</v>
      </c>
      <c r="H458" s="307">
        <f t="shared" ca="1" si="215"/>
        <v>67.732484898111835</v>
      </c>
      <c r="I458" s="304">
        <f t="shared" ca="1" si="216"/>
        <v>73.486653841045481</v>
      </c>
      <c r="J458" s="306">
        <f t="shared" ca="1" si="217"/>
        <v>285.20312130898594</v>
      </c>
      <c r="K458" s="307">
        <f t="shared" ca="1" si="218"/>
        <v>1054.8403670673968</v>
      </c>
      <c r="L458" s="304">
        <f t="shared" ca="1" si="203"/>
        <v>1092.7163494701031</v>
      </c>
      <c r="M458" s="306">
        <f t="shared" ca="1" si="219"/>
        <v>1.1724346971962085</v>
      </c>
      <c r="N458" s="304">
        <f t="shared" ca="1" si="220"/>
        <v>67.175559904041407</v>
      </c>
      <c r="P458" s="310">
        <f t="shared" ca="1" si="221"/>
        <v>23</v>
      </c>
      <c r="Q458" s="304">
        <f t="shared" ca="1" si="222"/>
        <v>0</v>
      </c>
      <c r="R458" s="306">
        <f t="shared" ca="1" si="223"/>
        <v>0</v>
      </c>
      <c r="S458" s="307">
        <f t="shared" ca="1" si="224"/>
        <v>8.0569999999999986</v>
      </c>
      <c r="T458" s="304">
        <f t="shared" ca="1" si="204"/>
        <v>79.039169999999984</v>
      </c>
      <c r="U458" s="311">
        <f t="shared" ca="1" si="205"/>
        <v>0</v>
      </c>
      <c r="V458" s="306">
        <f t="shared" ca="1" si="206"/>
        <v>1.1022558302860654</v>
      </c>
      <c r="W458" s="304">
        <f t="shared" ca="1" si="207"/>
        <v>22.531419751475337</v>
      </c>
      <c r="Y458" s="314" t="str">
        <f t="shared" ca="1" si="225"/>
        <v/>
      </c>
      <c r="Z458" s="315" t="str">
        <f t="shared" ca="1" si="226"/>
        <v/>
      </c>
      <c r="AA458" s="316" t="str">
        <f t="shared" ca="1" si="227"/>
        <v/>
      </c>
      <c r="AC458" s="310" t="e">
        <f t="shared" ca="1" si="228"/>
        <v>#N/A</v>
      </c>
      <c r="AD458" s="323" t="e">
        <f t="shared" ca="1" si="229"/>
        <v>#N/A</v>
      </c>
      <c r="AE458" s="324">
        <f t="shared" ca="1" si="208"/>
        <v>1054.8403670673968</v>
      </c>
      <c r="AG458" s="306">
        <f t="shared" ca="1" si="230"/>
        <v>-11.951311040943793</v>
      </c>
      <c r="AH458" s="304">
        <f t="shared" ca="1" si="231"/>
        <v>-2.8901084320513069</v>
      </c>
    </row>
    <row r="459" spans="1:34" x14ac:dyDescent="0.2">
      <c r="A459" s="347">
        <f t="shared" ca="1" si="209"/>
        <v>0.1</v>
      </c>
      <c r="B459" s="304">
        <f t="shared" ca="1" si="210"/>
        <v>9.4999999999999396</v>
      </c>
      <c r="D459" s="306">
        <f t="shared" ca="1" si="211"/>
        <v>-1.0847878336776555</v>
      </c>
      <c r="E459" s="307">
        <f t="shared" ca="1" si="212"/>
        <v>-12.38753001338104</v>
      </c>
      <c r="F459" s="304">
        <f t="shared" ca="1" si="213"/>
        <v>12.434937252616562</v>
      </c>
      <c r="G459" s="306">
        <f t="shared" ca="1" si="214"/>
        <v>28.397639547276583</v>
      </c>
      <c r="H459" s="307">
        <f t="shared" ca="1" si="215"/>
        <v>66.493731896773724</v>
      </c>
      <c r="I459" s="304">
        <f t="shared" ca="1" si="216"/>
        <v>72.303819493973279</v>
      </c>
      <c r="J459" s="306">
        <f t="shared" ca="1" si="217"/>
        <v>288.04830920288197</v>
      </c>
      <c r="K459" s="307">
        <f t="shared" ca="1" si="218"/>
        <v>1061.5516779071411</v>
      </c>
      <c r="L459" s="304">
        <f t="shared" ca="1" si="203"/>
        <v>1099.9380861221716</v>
      </c>
      <c r="M459" s="306">
        <f t="shared" ca="1" si="219"/>
        <v>1.1671716243197785</v>
      </c>
      <c r="N459" s="304">
        <f t="shared" ca="1" si="220"/>
        <v>66.874008040952177</v>
      </c>
      <c r="P459" s="310">
        <f t="shared" ca="1" si="221"/>
        <v>23</v>
      </c>
      <c r="Q459" s="304">
        <f t="shared" ca="1" si="222"/>
        <v>0</v>
      </c>
      <c r="R459" s="306">
        <f t="shared" ca="1" si="223"/>
        <v>0</v>
      </c>
      <c r="S459" s="307">
        <f t="shared" ca="1" si="224"/>
        <v>8.0569999999999986</v>
      </c>
      <c r="T459" s="304">
        <f t="shared" ca="1" si="204"/>
        <v>79.039169999999984</v>
      </c>
      <c r="U459" s="311">
        <f t="shared" ca="1" si="205"/>
        <v>0</v>
      </c>
      <c r="V459" s="306">
        <f t="shared" ca="1" si="206"/>
        <v>1.101514244978415</v>
      </c>
      <c r="W459" s="304">
        <f t="shared" ca="1" si="207"/>
        <v>21.7972550564362</v>
      </c>
      <c r="Y459" s="314" t="str">
        <f t="shared" ca="1" si="225"/>
        <v/>
      </c>
      <c r="Z459" s="315" t="str">
        <f t="shared" ca="1" si="226"/>
        <v/>
      </c>
      <c r="AA459" s="316" t="str">
        <f t="shared" ca="1" si="227"/>
        <v/>
      </c>
      <c r="AC459" s="310" t="e">
        <f t="shared" ca="1" si="228"/>
        <v>#N/A</v>
      </c>
      <c r="AD459" s="323" t="e">
        <f t="shared" ca="1" si="229"/>
        <v>#N/A</v>
      </c>
      <c r="AE459" s="324">
        <f t="shared" ca="1" si="208"/>
        <v>1061.5516779071411</v>
      </c>
      <c r="AG459" s="306">
        <f t="shared" ca="1" si="230"/>
        <v>-11.838357503506108</v>
      </c>
      <c r="AH459" s="304">
        <f t="shared" ca="1" si="231"/>
        <v>-2.7965023894098722</v>
      </c>
    </row>
    <row r="460" spans="1:34" x14ac:dyDescent="0.2">
      <c r="A460" s="347">
        <f t="shared" ca="1" si="209"/>
        <v>0.1</v>
      </c>
      <c r="B460" s="304">
        <f t="shared" ca="1" si="210"/>
        <v>9.5999999999999392</v>
      </c>
      <c r="D460" s="306">
        <f t="shared" ca="1" si="211"/>
        <v>-1.0625501696881807</v>
      </c>
      <c r="E460" s="307">
        <f t="shared" ca="1" si="212"/>
        <v>-12.297985876167413</v>
      </c>
      <c r="F460" s="304">
        <f t="shared" ca="1" si="213"/>
        <v>12.343802877295049</v>
      </c>
      <c r="G460" s="306">
        <f t="shared" ca="1" si="214"/>
        <v>28.291384530307766</v>
      </c>
      <c r="H460" s="307">
        <f t="shared" ca="1" si="215"/>
        <v>65.263933309156982</v>
      </c>
      <c r="I460" s="304">
        <f t="shared" ca="1" si="216"/>
        <v>71.132154681436631</v>
      </c>
      <c r="J460" s="306">
        <f t="shared" ca="1" si="217"/>
        <v>290.88276040676118</v>
      </c>
      <c r="K460" s="307">
        <f t="shared" ca="1" si="218"/>
        <v>1068.1395611674377</v>
      </c>
      <c r="L460" s="304">
        <f t="shared" ca="1" si="203"/>
        <v>1107.0387989735607</v>
      </c>
      <c r="M460" s="306">
        <f t="shared" ca="1" si="219"/>
        <v>1.1617550317529892</v>
      </c>
      <c r="N460" s="304">
        <f t="shared" ca="1" si="220"/>
        <v>66.563660147533227</v>
      </c>
      <c r="P460" s="310">
        <f t="shared" ca="1" si="221"/>
        <v>23</v>
      </c>
      <c r="Q460" s="304">
        <f t="shared" ca="1" si="222"/>
        <v>0</v>
      </c>
      <c r="R460" s="306">
        <f t="shared" ca="1" si="223"/>
        <v>0</v>
      </c>
      <c r="S460" s="307">
        <f t="shared" ca="1" si="224"/>
        <v>8.0569999999999986</v>
      </c>
      <c r="T460" s="304">
        <f t="shared" ca="1" si="204"/>
        <v>79.039169999999984</v>
      </c>
      <c r="U460" s="311">
        <f t="shared" ca="1" si="205"/>
        <v>0</v>
      </c>
      <c r="V460" s="306">
        <f t="shared" ca="1" si="206"/>
        <v>1.1007867576649368</v>
      </c>
      <c r="W460" s="304">
        <f t="shared" ca="1" si="207"/>
        <v>21.082607984046959</v>
      </c>
      <c r="Y460" s="314" t="str">
        <f t="shared" ca="1" si="225"/>
        <v/>
      </c>
      <c r="Z460" s="315" t="str">
        <f t="shared" ca="1" si="226"/>
        <v/>
      </c>
      <c r="AA460" s="316" t="str">
        <f t="shared" ca="1" si="227"/>
        <v/>
      </c>
      <c r="AC460" s="310" t="e">
        <f t="shared" ca="1" si="228"/>
        <v>#N/A</v>
      </c>
      <c r="AD460" s="323" t="e">
        <f t="shared" ca="1" si="229"/>
        <v>#N/A</v>
      </c>
      <c r="AE460" s="324">
        <f t="shared" ca="1" si="208"/>
        <v>1068.1395611674377</v>
      </c>
      <c r="AG460" s="306">
        <f t="shared" ca="1" si="230"/>
        <v>-11.72708300023575</v>
      </c>
      <c r="AH460" s="304">
        <f t="shared" ca="1" si="231"/>
        <v>-2.7053810421293538</v>
      </c>
    </row>
    <row r="461" spans="1:34" x14ac:dyDescent="0.2">
      <c r="A461" s="347">
        <f t="shared" ca="1" si="209"/>
        <v>0.1</v>
      </c>
      <c r="B461" s="304">
        <f t="shared" ca="1" si="210"/>
        <v>9.6999999999999389</v>
      </c>
      <c r="D461" s="306">
        <f t="shared" ca="1" si="211"/>
        <v>-1.0407327162363882</v>
      </c>
      <c r="E461" s="307">
        <f t="shared" ca="1" si="212"/>
        <v>-12.210812534018835</v>
      </c>
      <c r="F461" s="304">
        <f t="shared" ca="1" si="213"/>
        <v>12.255083326016035</v>
      </c>
      <c r="G461" s="306">
        <f t="shared" ca="1" si="214"/>
        <v>28.187311258684126</v>
      </c>
      <c r="H461" s="307">
        <f t="shared" ca="1" si="215"/>
        <v>64.042852055755105</v>
      </c>
      <c r="I461" s="304">
        <f t="shared" ca="1" si="216"/>
        <v>69.971504310178133</v>
      </c>
      <c r="J461" s="306">
        <f t="shared" ca="1" si="217"/>
        <v>293.70669519621077</v>
      </c>
      <c r="K461" s="307">
        <f t="shared" ca="1" si="218"/>
        <v>1074.6049004356832</v>
      </c>
      <c r="L461" s="304">
        <f t="shared" ca="1" si="203"/>
        <v>1114.0194409629773</v>
      </c>
      <c r="M461" s="306">
        <f t="shared" ca="1" si="219"/>
        <v>1.1561788324918869</v>
      </c>
      <c r="N461" s="304">
        <f t="shared" ca="1" si="220"/>
        <v>66.244167464148092</v>
      </c>
      <c r="P461" s="310">
        <f t="shared" ca="1" si="221"/>
        <v>23</v>
      </c>
      <c r="Q461" s="304">
        <f t="shared" ca="1" si="222"/>
        <v>0</v>
      </c>
      <c r="R461" s="306">
        <f t="shared" ca="1" si="223"/>
        <v>0</v>
      </c>
      <c r="S461" s="307">
        <f t="shared" ca="1" si="224"/>
        <v>8.0569999999999986</v>
      </c>
      <c r="T461" s="304">
        <f t="shared" ca="1" si="204"/>
        <v>79.039169999999984</v>
      </c>
      <c r="U461" s="311">
        <f t="shared" ca="1" si="205"/>
        <v>0</v>
      </c>
      <c r="V461" s="306">
        <f t="shared" ca="1" si="206"/>
        <v>1.1000732448600736</v>
      </c>
      <c r="W461" s="304">
        <f t="shared" ca="1" si="207"/>
        <v>20.386995758019676</v>
      </c>
      <c r="Y461" s="314" t="str">
        <f t="shared" ca="1" si="225"/>
        <v/>
      </c>
      <c r="Z461" s="315" t="str">
        <f t="shared" ca="1" si="226"/>
        <v/>
      </c>
      <c r="AA461" s="316" t="str">
        <f t="shared" ca="1" si="227"/>
        <v/>
      </c>
      <c r="AC461" s="310" t="e">
        <f t="shared" ca="1" si="228"/>
        <v>#N/A</v>
      </c>
      <c r="AD461" s="323" t="e">
        <f t="shared" ca="1" si="229"/>
        <v>#N/A</v>
      </c>
      <c r="AE461" s="324">
        <f t="shared" ca="1" si="208"/>
        <v>1074.6049004356832</v>
      </c>
      <c r="AG461" s="306">
        <f t="shared" ca="1" si="230"/>
        <v>-11.617382153542389</v>
      </c>
      <c r="AH461" s="304">
        <f t="shared" ca="1" si="231"/>
        <v>-2.6166821377742289</v>
      </c>
    </row>
    <row r="462" spans="1:34" x14ac:dyDescent="0.2">
      <c r="A462" s="347">
        <f t="shared" ca="1" si="209"/>
        <v>0.1</v>
      </c>
      <c r="B462" s="304">
        <f t="shared" ca="1" si="210"/>
        <v>9.7999999999999385</v>
      </c>
      <c r="D462" s="306">
        <f t="shared" ca="1" si="211"/>
        <v>-1.0193241395387798</v>
      </c>
      <c r="E462" s="307">
        <f t="shared" ca="1" si="212"/>
        <v>-12.125950764733901</v>
      </c>
      <c r="F462" s="304">
        <f t="shared" ca="1" si="213"/>
        <v>12.168718241877292</v>
      </c>
      <c r="G462" s="306">
        <f t="shared" ca="1" si="214"/>
        <v>28.085378844730247</v>
      </c>
      <c r="H462" s="307">
        <f t="shared" ca="1" si="215"/>
        <v>62.830256979281714</v>
      </c>
      <c r="I462" s="304">
        <f t="shared" ca="1" si="216"/>
        <v>68.821724018906991</v>
      </c>
      <c r="J462" s="306">
        <f t="shared" ca="1" si="217"/>
        <v>296.52032970138151</v>
      </c>
      <c r="K462" s="307">
        <f t="shared" ca="1" si="218"/>
        <v>1080.9485558874351</v>
      </c>
      <c r="L462" s="304">
        <f t="shared" ca="1" si="203"/>
        <v>1120.8809421171134</v>
      </c>
      <c r="M462" s="306">
        <f t="shared" ca="1" si="219"/>
        <v>1.1504366328643825</v>
      </c>
      <c r="N462" s="304">
        <f t="shared" ca="1" si="220"/>
        <v>65.915163660370496</v>
      </c>
      <c r="P462" s="310">
        <f t="shared" ca="1" si="221"/>
        <v>23</v>
      </c>
      <c r="Q462" s="304">
        <f t="shared" ca="1" si="222"/>
        <v>0</v>
      </c>
      <c r="R462" s="306">
        <f t="shared" ca="1" si="223"/>
        <v>0</v>
      </c>
      <c r="S462" s="307">
        <f t="shared" ca="1" si="224"/>
        <v>8.0569999999999986</v>
      </c>
      <c r="T462" s="304">
        <f t="shared" ca="1" si="204"/>
        <v>79.039169999999984</v>
      </c>
      <c r="U462" s="311">
        <f t="shared" ca="1" si="205"/>
        <v>0</v>
      </c>
      <c r="V462" s="306">
        <f t="shared" ca="1" si="206"/>
        <v>1.0993735864207781</v>
      </c>
      <c r="W462" s="304">
        <f t="shared" ca="1" si="207"/>
        <v>19.709953623662383</v>
      </c>
      <c r="Y462" s="314" t="str">
        <f t="shared" ca="1" si="225"/>
        <v/>
      </c>
      <c r="Z462" s="315" t="str">
        <f t="shared" ca="1" si="226"/>
        <v/>
      </c>
      <c r="AA462" s="316" t="str">
        <f t="shared" ca="1" si="227"/>
        <v/>
      </c>
      <c r="AC462" s="310" t="e">
        <f t="shared" ca="1" si="228"/>
        <v>#N/A</v>
      </c>
      <c r="AD462" s="323" t="e">
        <f t="shared" ca="1" si="229"/>
        <v>#N/A</v>
      </c>
      <c r="AE462" s="324">
        <f t="shared" ca="1" si="208"/>
        <v>1080.9485558874351</v>
      </c>
      <c r="AG462" s="306">
        <f t="shared" ca="1" si="230"/>
        <v>-11.509149125707047</v>
      </c>
      <c r="AH462" s="304">
        <f t="shared" ca="1" si="231"/>
        <v>-2.5303457562392553</v>
      </c>
    </row>
    <row r="463" spans="1:34" x14ac:dyDescent="0.2">
      <c r="A463" s="347">
        <f t="shared" ca="1" si="209"/>
        <v>0.1</v>
      </c>
      <c r="B463" s="304">
        <f t="shared" ca="1" si="210"/>
        <v>9.8999999999999382</v>
      </c>
      <c r="D463" s="306">
        <f t="shared" ca="1" si="211"/>
        <v>-0.99831357696979517</v>
      </c>
      <c r="E463" s="307">
        <f t="shared" ca="1" si="212"/>
        <v>-12.043343510646194</v>
      </c>
      <c r="F463" s="304">
        <f t="shared" ca="1" si="213"/>
        <v>12.084649474162916</v>
      </c>
      <c r="G463" s="306">
        <f t="shared" ca="1" si="214"/>
        <v>27.985547487033269</v>
      </c>
      <c r="H463" s="307">
        <f t="shared" ca="1" si="215"/>
        <v>61.625922628217097</v>
      </c>
      <c r="I463" s="304">
        <f t="shared" ca="1" si="216"/>
        <v>67.682680265545002</v>
      </c>
      <c r="J463" s="306">
        <f t="shared" ca="1" si="217"/>
        <v>299.32387601796967</v>
      </c>
      <c r="K463" s="307">
        <f t="shared" ca="1" si="218"/>
        <v>1087.1713648678101</v>
      </c>
      <c r="L463" s="304">
        <f t="shared" ca="1" si="203"/>
        <v>1127.6242101617711</v>
      </c>
      <c r="M463" s="306">
        <f t="shared" ca="1" si="219"/>
        <v>1.1445217148423807</v>
      </c>
      <c r="N463" s="304">
        <f t="shared" ca="1" si="220"/>
        <v>65.576263821543932</v>
      </c>
      <c r="P463" s="310">
        <f t="shared" ca="1" si="221"/>
        <v>23</v>
      </c>
      <c r="Q463" s="304">
        <f t="shared" ca="1" si="222"/>
        <v>0</v>
      </c>
      <c r="R463" s="306">
        <f t="shared" ca="1" si="223"/>
        <v>0</v>
      </c>
      <c r="S463" s="307">
        <f t="shared" ca="1" si="224"/>
        <v>8.0569999999999986</v>
      </c>
      <c r="T463" s="304">
        <f t="shared" ca="1" si="204"/>
        <v>79.039169999999984</v>
      </c>
      <c r="U463" s="311">
        <f t="shared" ca="1" si="205"/>
        <v>0</v>
      </c>
      <c r="V463" s="306">
        <f t="shared" ca="1" si="206"/>
        <v>1.0986876654607285</v>
      </c>
      <c r="W463" s="304">
        <f t="shared" ca="1" si="207"/>
        <v>19.051034116206715</v>
      </c>
      <c r="Y463" s="314" t="str">
        <f t="shared" ca="1" si="225"/>
        <v/>
      </c>
      <c r="Z463" s="315" t="str">
        <f t="shared" ca="1" si="226"/>
        <v/>
      </c>
      <c r="AA463" s="316" t="str">
        <f t="shared" ca="1" si="227"/>
        <v/>
      </c>
      <c r="AC463" s="310" t="e">
        <f t="shared" ca="1" si="228"/>
        <v>#N/A</v>
      </c>
      <c r="AD463" s="323" t="e">
        <f t="shared" ca="1" si="229"/>
        <v>#N/A</v>
      </c>
      <c r="AE463" s="324">
        <f t="shared" ca="1" si="208"/>
        <v>1087.1713648678101</v>
      </c>
      <c r="AG463" s="306">
        <f t="shared" ca="1" si="230"/>
        <v>-11.402277316725119</v>
      </c>
      <c r="AH463" s="304">
        <f t="shared" ca="1" si="231"/>
        <v>-2.4463142141817533</v>
      </c>
    </row>
    <row r="464" spans="1:34" x14ac:dyDescent="0.2">
      <c r="A464" s="347">
        <f t="shared" ca="1" si="209"/>
        <v>0.1</v>
      </c>
      <c r="B464" s="304">
        <f t="shared" ca="1" si="210"/>
        <v>9.9999999999999378</v>
      </c>
      <c r="D464" s="306">
        <f t="shared" ca="1" si="211"/>
        <v>-0.97769062320272104</v>
      </c>
      <c r="E464" s="307">
        <f t="shared" ca="1" si="212"/>
        <v>-11.962935786864302</v>
      </c>
      <c r="F464" s="304">
        <f t="shared" ca="1" si="213"/>
        <v>12.00282098489089</v>
      </c>
      <c r="G464" s="306">
        <f t="shared" ca="1" si="214"/>
        <v>27.887778424712998</v>
      </c>
      <c r="H464" s="307">
        <f t="shared" ca="1" si="215"/>
        <v>60.429629049530668</v>
      </c>
      <c r="I464" s="304">
        <f t="shared" ca="1" si="216"/>
        <v>66.554250446757862</v>
      </c>
      <c r="J464" s="306">
        <f t="shared" ca="1" si="217"/>
        <v>302.11754231355695</v>
      </c>
      <c r="K464" s="307">
        <f t="shared" ca="1" si="218"/>
        <v>1093.2741424516976</v>
      </c>
      <c r="L464" s="304">
        <f t="shared" ca="1" si="203"/>
        <v>1134.2501311117749</v>
      </c>
      <c r="M464" s="306">
        <f t="shared" ca="1" si="219"/>
        <v>1.1384270172965001</v>
      </c>
      <c r="N464" s="304">
        <f t="shared" ca="1" si="220"/>
        <v>65.227063374756227</v>
      </c>
      <c r="P464" s="310">
        <f t="shared" ca="1" si="221"/>
        <v>23</v>
      </c>
      <c r="Q464" s="304">
        <f t="shared" ca="1" si="222"/>
        <v>0</v>
      </c>
      <c r="R464" s="306">
        <f t="shared" ca="1" si="223"/>
        <v>0</v>
      </c>
      <c r="S464" s="307">
        <f t="shared" ca="1" si="224"/>
        <v>8.0569999999999986</v>
      </c>
      <c r="T464" s="304">
        <f t="shared" ca="1" si="204"/>
        <v>79.039169999999984</v>
      </c>
      <c r="U464" s="311">
        <f t="shared" ca="1" si="205"/>
        <v>0</v>
      </c>
      <c r="V464" s="306">
        <f t="shared" ca="1" si="206"/>
        <v>1.0980153682677483</v>
      </c>
      <c r="W464" s="304">
        <f t="shared" ca="1" si="207"/>
        <v>18.409806365316626</v>
      </c>
      <c r="Y464" s="314" t="str">
        <f t="shared" ca="1" si="225"/>
        <v/>
      </c>
      <c r="Z464" s="315" t="str">
        <f t="shared" ca="1" si="226"/>
        <v/>
      </c>
      <c r="AA464" s="316" t="str">
        <f t="shared" ca="1" si="227"/>
        <v/>
      </c>
      <c r="AC464" s="310">
        <f t="shared" ca="1" si="228"/>
        <v>9.9999999999999378</v>
      </c>
      <c r="AD464" s="323">
        <f t="shared" ca="1" si="229"/>
        <v>302.11754231355695</v>
      </c>
      <c r="AE464" s="324">
        <f t="shared" ca="1" si="208"/>
        <v>1093.2741424516976</v>
      </c>
      <c r="AG464" s="306">
        <f t="shared" ca="1" si="230"/>
        <v>-11.296659050308357</v>
      </c>
      <c r="AH464" s="304">
        <f t="shared" ca="1" si="231"/>
        <v>-2.3645319742095965</v>
      </c>
    </row>
    <row r="465" spans="1:34" x14ac:dyDescent="0.2">
      <c r="A465" s="347">
        <f t="shared" ca="1" si="209"/>
        <v>0.1</v>
      </c>
      <c r="B465" s="304">
        <f t="shared" ca="1" si="210"/>
        <v>10.099999999999937</v>
      </c>
      <c r="D465" s="306">
        <f t="shared" ca="1" si="211"/>
        <v>-0.95744531749516637</v>
      </c>
      <c r="E465" s="307">
        <f t="shared" ca="1" si="212"/>
        <v>-11.884674593662563</v>
      </c>
      <c r="F465" s="304">
        <f t="shared" ca="1" si="213"/>
        <v>11.923178759594348</v>
      </c>
      <c r="G465" s="306">
        <f t="shared" ca="1" si="214"/>
        <v>27.792033892963481</v>
      </c>
      <c r="H465" s="307">
        <f t="shared" ca="1" si="215"/>
        <v>59.24116159016441</v>
      </c>
      <c r="I465" s="304">
        <f t="shared" ca="1" si="216"/>
        <v>65.436323051189248</v>
      </c>
      <c r="J465" s="306">
        <f t="shared" ca="1" si="217"/>
        <v>304.9015329294408</v>
      </c>
      <c r="K465" s="307">
        <f t="shared" ca="1" si="218"/>
        <v>1099.2576819836822</v>
      </c>
      <c r="L465" s="304">
        <f t="shared" ca="1" si="203"/>
        <v>1140.7595698405783</v>
      </c>
      <c r="M465" s="306">
        <f t="shared" ca="1" si="219"/>
        <v>1.1321451161419169</v>
      </c>
      <c r="N465" s="304">
        <f t="shared" ca="1" si="220"/>
        <v>64.867136951280244</v>
      </c>
      <c r="P465" s="310">
        <f t="shared" ca="1" si="221"/>
        <v>23</v>
      </c>
      <c r="Q465" s="304">
        <f t="shared" ca="1" si="222"/>
        <v>0</v>
      </c>
      <c r="R465" s="306">
        <f t="shared" ca="1" si="223"/>
        <v>0</v>
      </c>
      <c r="S465" s="307">
        <f t="shared" ca="1" si="224"/>
        <v>8.0569999999999986</v>
      </c>
      <c r="T465" s="304">
        <f t="shared" ca="1" si="204"/>
        <v>79.039169999999984</v>
      </c>
      <c r="U465" s="311">
        <f t="shared" ca="1" si="205"/>
        <v>0</v>
      </c>
      <c r="V465" s="306">
        <f t="shared" ca="1" si="206"/>
        <v>1.0973565842243025</v>
      </c>
      <c r="W465" s="304">
        <f t="shared" ca="1" si="207"/>
        <v>17.785855433776444</v>
      </c>
      <c r="Y465" s="314" t="str">
        <f t="shared" ca="1" si="225"/>
        <v/>
      </c>
      <c r="Z465" s="315" t="str">
        <f t="shared" ca="1" si="226"/>
        <v/>
      </c>
      <c r="AA465" s="316" t="str">
        <f t="shared" ca="1" si="227"/>
        <v/>
      </c>
      <c r="AC465" s="310" t="e">
        <f t="shared" ca="1" si="228"/>
        <v>#N/A</v>
      </c>
      <c r="AD465" s="323" t="e">
        <f t="shared" ca="1" si="229"/>
        <v>#N/A</v>
      </c>
      <c r="AE465" s="324">
        <f t="shared" ca="1" si="208"/>
        <v>1099.2576819836822</v>
      </c>
      <c r="AG465" s="306">
        <f t="shared" ca="1" si="230"/>
        <v>-11.192185246431261</v>
      </c>
      <c r="AH465" s="304">
        <f t="shared" ca="1" si="231"/>
        <v>-2.2849455585598397</v>
      </c>
    </row>
    <row r="466" spans="1:34" x14ac:dyDescent="0.2">
      <c r="A466" s="347">
        <f t="shared" ca="1" si="209"/>
        <v>0.1</v>
      </c>
      <c r="B466" s="304">
        <f t="shared" ca="1" si="210"/>
        <v>10.199999999999937</v>
      </c>
      <c r="D466" s="306">
        <f t="shared" ca="1" si="211"/>
        <v>-0.93756813209458723</v>
      </c>
      <c r="E466" s="307">
        <f t="shared" ca="1" si="212"/>
        <v>-11.80850883275105</v>
      </c>
      <c r="F466" s="304">
        <f t="shared" ca="1" si="213"/>
        <v>11.845670722060397</v>
      </c>
      <c r="G466" s="306">
        <f t="shared" ca="1" si="214"/>
        <v>27.698277079754021</v>
      </c>
      <c r="H466" s="307">
        <f t="shared" ca="1" si="215"/>
        <v>58.060310706889304</v>
      </c>
      <c r="I466" s="304">
        <f t="shared" ca="1" si="216"/>
        <v>64.328797847988355</v>
      </c>
      <c r="J466" s="306">
        <f t="shared" ca="1" si="217"/>
        <v>307.67604847807667</v>
      </c>
      <c r="K466" s="307">
        <f t="shared" ca="1" si="218"/>
        <v>1105.1227555985349</v>
      </c>
      <c r="L466" s="304">
        <f t="shared" ca="1" si="203"/>
        <v>1147.1533706304415</v>
      </c>
      <c r="M466" s="306">
        <f t="shared" ca="1" si="219"/>
        <v>1.1256682033248218</v>
      </c>
      <c r="N466" s="304">
        <f t="shared" ca="1" si="220"/>
        <v>64.496037182586505</v>
      </c>
      <c r="P466" s="310">
        <f t="shared" ca="1" si="221"/>
        <v>23</v>
      </c>
      <c r="Q466" s="304">
        <f t="shared" ca="1" si="222"/>
        <v>0</v>
      </c>
      <c r="R466" s="306">
        <f t="shared" ca="1" si="223"/>
        <v>0</v>
      </c>
      <c r="S466" s="307">
        <f t="shared" ca="1" si="224"/>
        <v>8.0569999999999986</v>
      </c>
      <c r="T466" s="304">
        <f t="shared" ca="1" si="204"/>
        <v>79.039169999999984</v>
      </c>
      <c r="U466" s="311">
        <f t="shared" ca="1" si="205"/>
        <v>0</v>
      </c>
      <c r="V466" s="306">
        <f t="shared" ca="1" si="206"/>
        <v>1.0967112057309318</v>
      </c>
      <c r="W466" s="304">
        <f t="shared" ca="1" si="207"/>
        <v>17.178781688479255</v>
      </c>
      <c r="Y466" s="314" t="str">
        <f t="shared" ca="1" si="225"/>
        <v/>
      </c>
      <c r="Z466" s="315" t="str">
        <f t="shared" ca="1" si="226"/>
        <v/>
      </c>
      <c r="AA466" s="316" t="str">
        <f t="shared" ca="1" si="227"/>
        <v/>
      </c>
      <c r="AC466" s="310" t="e">
        <f t="shared" ca="1" si="228"/>
        <v>#N/A</v>
      </c>
      <c r="AD466" s="323" t="e">
        <f t="shared" ca="1" si="229"/>
        <v>#N/A</v>
      </c>
      <c r="AE466" s="324">
        <f t="shared" ca="1" si="208"/>
        <v>1105.1227555985349</v>
      </c>
      <c r="AG466" s="306">
        <f t="shared" ca="1" si="230"/>
        <v>-11.088745078729429</v>
      </c>
      <c r="AH466" s="304">
        <f t="shared" ca="1" si="231"/>
        <v>-2.2075034670195417</v>
      </c>
    </row>
    <row r="467" spans="1:34" x14ac:dyDescent="0.2">
      <c r="A467" s="347">
        <f t="shared" ca="1" si="209"/>
        <v>0.1</v>
      </c>
      <c r="B467" s="304">
        <f t="shared" ca="1" si="210"/>
        <v>10.299999999999937</v>
      </c>
      <c r="D467" s="306">
        <f t="shared" ca="1" si="211"/>
        <v>-0.91804996174408571</v>
      </c>
      <c r="E467" s="307">
        <f t="shared" ca="1" si="212"/>
        <v>-11.734389227164986</v>
      </c>
      <c r="F467" s="304">
        <f t="shared" ca="1" si="213"/>
        <v>11.770246652762379</v>
      </c>
      <c r="G467" s="306">
        <f t="shared" ca="1" si="214"/>
        <v>27.606472083579611</v>
      </c>
      <c r="H467" s="307">
        <f t="shared" ca="1" si="215"/>
        <v>56.886871784172804</v>
      </c>
      <c r="I467" s="304">
        <f t="shared" ca="1" si="216"/>
        <v>63.231586112404109</v>
      </c>
      <c r="J467" s="306">
        <f t="shared" ca="1" si="217"/>
        <v>310.44128593624333</v>
      </c>
      <c r="K467" s="307">
        <f t="shared" ca="1" si="218"/>
        <v>1110.8701147230881</v>
      </c>
      <c r="L467" s="304">
        <f t="shared" ca="1" si="203"/>
        <v>1153.4323577040118</v>
      </c>
      <c r="M467" s="306">
        <f t="shared" ca="1" si="219"/>
        <v>1.1189880646009418</v>
      </c>
      <c r="N467" s="304">
        <f t="shared" ca="1" si="220"/>
        <v>64.113293427146274</v>
      </c>
      <c r="P467" s="310">
        <f t="shared" ca="1" si="221"/>
        <v>23</v>
      </c>
      <c r="Q467" s="304">
        <f t="shared" ca="1" si="222"/>
        <v>0</v>
      </c>
      <c r="R467" s="306">
        <f t="shared" ca="1" si="223"/>
        <v>0</v>
      </c>
      <c r="S467" s="307">
        <f t="shared" ca="1" si="224"/>
        <v>8.0569999999999986</v>
      </c>
      <c r="T467" s="304">
        <f t="shared" ca="1" si="204"/>
        <v>79.039169999999984</v>
      </c>
      <c r="U467" s="311">
        <f t="shared" ca="1" si="205"/>
        <v>0</v>
      </c>
      <c r="V467" s="306">
        <f t="shared" ca="1" si="206"/>
        <v>1.096079128132504</v>
      </c>
      <c r="W467" s="304">
        <f t="shared" ca="1" si="207"/>
        <v>16.588200201952183</v>
      </c>
      <c r="Y467" s="314" t="str">
        <f t="shared" ca="1" si="225"/>
        <v/>
      </c>
      <c r="Z467" s="315" t="str">
        <f t="shared" ca="1" si="226"/>
        <v/>
      </c>
      <c r="AA467" s="316" t="str">
        <f t="shared" ca="1" si="227"/>
        <v/>
      </c>
      <c r="AC467" s="310" t="e">
        <f t="shared" ca="1" si="228"/>
        <v>#N/A</v>
      </c>
      <c r="AD467" s="323" t="e">
        <f t="shared" ca="1" si="229"/>
        <v>#N/A</v>
      </c>
      <c r="AE467" s="324">
        <f t="shared" ca="1" si="208"/>
        <v>1110.8701147230881</v>
      </c>
      <c r="AG467" s="306">
        <f t="shared" ca="1" si="230"/>
        <v>-10.986225614976565</v>
      </c>
      <c r="AH467" s="304">
        <f t="shared" ca="1" si="231"/>
        <v>-2.1321560988555612</v>
      </c>
    </row>
    <row r="468" spans="1:34" x14ac:dyDescent="0.2">
      <c r="A468" s="347">
        <f t="shared" ca="1" si="209"/>
        <v>0.1</v>
      </c>
      <c r="B468" s="304">
        <f t="shared" ca="1" si="210"/>
        <v>10.399999999999936</v>
      </c>
      <c r="D468" s="306">
        <f t="shared" ca="1" si="211"/>
        <v>-0.898882114273443</v>
      </c>
      <c r="E468" s="307">
        <f t="shared" ca="1" si="212"/>
        <v>-11.662268244524244</v>
      </c>
      <c r="F468" s="304">
        <f t="shared" ca="1" si="213"/>
        <v>11.696858110732098</v>
      </c>
      <c r="G468" s="306">
        <f t="shared" ca="1" si="214"/>
        <v>27.516583872152268</v>
      </c>
      <c r="H468" s="307">
        <f t="shared" ca="1" si="215"/>
        <v>55.720644959720381</v>
      </c>
      <c r="I468" s="304">
        <f t="shared" ca="1" si="216"/>
        <v>62.144610890409496</v>
      </c>
      <c r="J468" s="306">
        <f t="shared" ca="1" si="217"/>
        <v>313.1974387340299</v>
      </c>
      <c r="K468" s="307">
        <f t="shared" ca="1" si="218"/>
        <v>1116.5004905602827</v>
      </c>
      <c r="L468" s="304">
        <f t="shared" ca="1" si="203"/>
        <v>1159.5973357381038</v>
      </c>
      <c r="M468" s="306">
        <f t="shared" ca="1" si="219"/>
        <v>1.1120960560608273</v>
      </c>
      <c r="N468" s="304">
        <f t="shared" ca="1" si="220"/>
        <v>63.718410425429596</v>
      </c>
      <c r="P468" s="310">
        <f t="shared" ca="1" si="221"/>
        <v>23</v>
      </c>
      <c r="Q468" s="304">
        <f t="shared" ca="1" si="222"/>
        <v>0</v>
      </c>
      <c r="R468" s="306">
        <f t="shared" ca="1" si="223"/>
        <v>0</v>
      </c>
      <c r="S468" s="307">
        <f t="shared" ca="1" si="224"/>
        <v>8.0569999999999986</v>
      </c>
      <c r="T468" s="304">
        <f t="shared" ca="1" si="204"/>
        <v>79.039169999999984</v>
      </c>
      <c r="U468" s="311">
        <f t="shared" ca="1" si="205"/>
        <v>0</v>
      </c>
      <c r="V468" s="306">
        <f t="shared" ca="1" si="206"/>
        <v>1.095460249647165</v>
      </c>
      <c r="W468" s="304">
        <f t="shared" ca="1" si="207"/>
        <v>16.013740182761737</v>
      </c>
      <c r="Y468" s="314" t="str">
        <f t="shared" ca="1" si="225"/>
        <v/>
      </c>
      <c r="Z468" s="315" t="str">
        <f t="shared" ca="1" si="226"/>
        <v/>
      </c>
      <c r="AA468" s="316" t="str">
        <f t="shared" ca="1" si="227"/>
        <v/>
      </c>
      <c r="AC468" s="310" t="e">
        <f t="shared" ca="1" si="228"/>
        <v>#N/A</v>
      </c>
      <c r="AD468" s="323" t="e">
        <f t="shared" ca="1" si="229"/>
        <v>#N/A</v>
      </c>
      <c r="AE468" s="324">
        <f t="shared" ca="1" si="208"/>
        <v>1116.5004905602827</v>
      </c>
      <c r="AG468" s="306">
        <f t="shared" ca="1" si="230"/>
        <v>-10.884511438785289</v>
      </c>
      <c r="AH468" s="304">
        <f t="shared" ca="1" si="231"/>
        <v>-2.0588556785344654</v>
      </c>
    </row>
    <row r="469" spans="1:34" x14ac:dyDescent="0.2">
      <c r="A469" s="347">
        <f t="shared" ca="1" si="209"/>
        <v>0.1</v>
      </c>
      <c r="B469" s="304">
        <f t="shared" ca="1" si="210"/>
        <v>10.499999999999936</v>
      </c>
      <c r="D469" s="306">
        <f t="shared" ca="1" si="211"/>
        <v>-0.88005630226494647</v>
      </c>
      <c r="E469" s="307">
        <f t="shared" ca="1" si="212"/>
        <v>-11.592100023422489</v>
      </c>
      <c r="F469" s="304">
        <f t="shared" ca="1" si="213"/>
        <v>11.625458358627753</v>
      </c>
      <c r="G469" s="306">
        <f t="shared" ca="1" si="214"/>
        <v>27.428578241925774</v>
      </c>
      <c r="H469" s="307">
        <f t="shared" ca="1" si="215"/>
        <v>54.561434957378133</v>
      </c>
      <c r="I469" s="304">
        <f t="shared" ca="1" si="216"/>
        <v>61.067807304517231</v>
      </c>
      <c r="J469" s="306">
        <f t="shared" ca="1" si="217"/>
        <v>315.94469683973381</v>
      </c>
      <c r="K469" s="307">
        <f t="shared" ca="1" si="218"/>
        <v>1122.0145945561376</v>
      </c>
      <c r="L469" s="304">
        <f t="shared" ca="1" si="203"/>
        <v>1165.6490903604417</v>
      </c>
      <c r="M469" s="306">
        <f t="shared" ca="1" si="219"/>
        <v>1.1049830793614344</v>
      </c>
      <c r="N469" s="304">
        <f t="shared" ca="1" si="220"/>
        <v>63.310866880779493</v>
      </c>
      <c r="P469" s="310">
        <f t="shared" ca="1" si="221"/>
        <v>23</v>
      </c>
      <c r="Q469" s="304">
        <f t="shared" ca="1" si="222"/>
        <v>0</v>
      </c>
      <c r="R469" s="306">
        <f t="shared" ca="1" si="223"/>
        <v>0</v>
      </c>
      <c r="S469" s="307">
        <f t="shared" ca="1" si="224"/>
        <v>8.0569999999999986</v>
      </c>
      <c r="T469" s="304">
        <f t="shared" ca="1" si="204"/>
        <v>79.039169999999984</v>
      </c>
      <c r="U469" s="311">
        <f t="shared" ca="1" si="205"/>
        <v>0</v>
      </c>
      <c r="V469" s="306">
        <f t="shared" ca="1" si="206"/>
        <v>1.0948544712978738</v>
      </c>
      <c r="W469" s="304">
        <f t="shared" ca="1" si="207"/>
        <v>15.455044433242241</v>
      </c>
      <c r="Y469" s="314" t="str">
        <f t="shared" ca="1" si="225"/>
        <v/>
      </c>
      <c r="Z469" s="315" t="str">
        <f t="shared" ca="1" si="226"/>
        <v/>
      </c>
      <c r="AA469" s="316" t="str">
        <f t="shared" ca="1" si="227"/>
        <v/>
      </c>
      <c r="AC469" s="310" t="e">
        <f t="shared" ca="1" si="228"/>
        <v>#N/A</v>
      </c>
      <c r="AD469" s="323" t="e">
        <f t="shared" ca="1" si="229"/>
        <v>#N/A</v>
      </c>
      <c r="AE469" s="324">
        <f t="shared" ca="1" si="208"/>
        <v>1122.0145945561376</v>
      </c>
      <c r="AG469" s="306">
        <f t="shared" ca="1" si="230"/>
        <v>-10.78348425059653</v>
      </c>
      <c r="AH469" s="304">
        <f t="shared" ca="1" si="231"/>
        <v>-1.9875561850269008</v>
      </c>
    </row>
    <row r="470" spans="1:34" x14ac:dyDescent="0.2">
      <c r="A470" s="347">
        <f t="shared" ca="1" si="209"/>
        <v>0.1</v>
      </c>
      <c r="B470" s="304">
        <f t="shared" ca="1" si="210"/>
        <v>10.599999999999936</v>
      </c>
      <c r="D470" s="306">
        <f t="shared" ca="1" si="211"/>
        <v>-0.86156463578815012</v>
      </c>
      <c r="E470" s="307">
        <f t="shared" ca="1" si="212"/>
        <v>-11.523840302713111</v>
      </c>
      <c r="F470" s="304">
        <f t="shared" ca="1" si="213"/>
        <v>11.5560022907611</v>
      </c>
      <c r="G470" s="306">
        <f t="shared" ca="1" si="214"/>
        <v>27.34242177834696</v>
      </c>
      <c r="H470" s="307">
        <f t="shared" ca="1" si="215"/>
        <v>53.409050927106819</v>
      </c>
      <c r="I470" s="304">
        <f t="shared" ca="1" si="216"/>
        <v>60.001122903153338</v>
      </c>
      <c r="J470" s="306">
        <f t="shared" ca="1" si="217"/>
        <v>318.68324684074747</v>
      </c>
      <c r="K470" s="307">
        <f t="shared" ca="1" si="218"/>
        <v>1127.4131188503618</v>
      </c>
      <c r="L470" s="304">
        <f t="shared" ca="1" si="203"/>
        <v>1171.5883886300942</v>
      </c>
      <c r="M470" s="306">
        <f t="shared" ca="1" si="219"/>
        <v>1.0976395556303513</v>
      </c>
      <c r="N470" s="304">
        <f t="shared" ca="1" si="220"/>
        <v>62.890113964234267</v>
      </c>
      <c r="P470" s="310">
        <f t="shared" ca="1" si="221"/>
        <v>23</v>
      </c>
      <c r="Q470" s="304">
        <f t="shared" ca="1" si="222"/>
        <v>0</v>
      </c>
      <c r="R470" s="306">
        <f t="shared" ca="1" si="223"/>
        <v>0</v>
      </c>
      <c r="S470" s="307">
        <f t="shared" ca="1" si="224"/>
        <v>8.0569999999999986</v>
      </c>
      <c r="T470" s="304">
        <f t="shared" ca="1" si="204"/>
        <v>79.039169999999984</v>
      </c>
      <c r="U470" s="311">
        <f t="shared" ca="1" si="205"/>
        <v>0</v>
      </c>
      <c r="V470" s="306">
        <f t="shared" ca="1" si="206"/>
        <v>1.0942616968464103</v>
      </c>
      <c r="W470" s="304">
        <f t="shared" ca="1" si="207"/>
        <v>14.911768833082792</v>
      </c>
      <c r="Y470" s="314" t="str">
        <f t="shared" ca="1" si="225"/>
        <v/>
      </c>
      <c r="Z470" s="315" t="str">
        <f t="shared" ca="1" si="226"/>
        <v/>
      </c>
      <c r="AA470" s="316" t="str">
        <f t="shared" ca="1" si="227"/>
        <v/>
      </c>
      <c r="AC470" s="310" t="e">
        <f t="shared" ca="1" si="228"/>
        <v>#N/A</v>
      </c>
      <c r="AD470" s="323" t="e">
        <f t="shared" ca="1" si="229"/>
        <v>#N/A</v>
      </c>
      <c r="AE470" s="324">
        <f t="shared" ca="1" si="208"/>
        <v>1127.4131188503618</v>
      </c>
      <c r="AG470" s="306">
        <f t="shared" ca="1" si="230"/>
        <v>-10.683022445946376</v>
      </c>
      <c r="AH470" s="304">
        <f t="shared" ca="1" si="231"/>
        <v>-1.9182132845031952</v>
      </c>
    </row>
    <row r="471" spans="1:34" x14ac:dyDescent="0.2">
      <c r="A471" s="347">
        <f t="shared" ca="1" si="209"/>
        <v>0.1</v>
      </c>
      <c r="B471" s="304">
        <f t="shared" ca="1" si="210"/>
        <v>10.699999999999935</v>
      </c>
      <c r="D471" s="306">
        <f t="shared" ca="1" si="211"/>
        <v>-0.84339961620216997</v>
      </c>
      <c r="E471" s="307">
        <f t="shared" ca="1" si="212"/>
        <v>-11.457446353465158</v>
      </c>
      <c r="F471" s="304">
        <f t="shared" ca="1" si="213"/>
        <v>11.488446363853646</v>
      </c>
      <c r="G471" s="306">
        <f t="shared" ca="1" si="214"/>
        <v>27.258081816726744</v>
      </c>
      <c r="H471" s="307">
        <f t="shared" ca="1" si="215"/>
        <v>52.263306291760301</v>
      </c>
      <c r="I471" s="304">
        <f t="shared" ca="1" si="216"/>
        <v>58.944518056166352</v>
      </c>
      <c r="J471" s="306">
        <f t="shared" ca="1" si="217"/>
        <v>321.41327202050115</v>
      </c>
      <c r="K471" s="307">
        <f t="shared" ca="1" si="218"/>
        <v>1132.6967367113052</v>
      </c>
      <c r="L471" s="304">
        <f t="shared" ca="1" si="203"/>
        <v>1177.4159795023018</v>
      </c>
      <c r="M471" s="306">
        <f t="shared" ca="1" si="219"/>
        <v>1.0900553980182421</v>
      </c>
      <c r="N471" s="304">
        <f t="shared" ca="1" si="220"/>
        <v>62.455573741898398</v>
      </c>
      <c r="P471" s="310">
        <f t="shared" ca="1" si="221"/>
        <v>23</v>
      </c>
      <c r="Q471" s="304">
        <f t="shared" ca="1" si="222"/>
        <v>0</v>
      </c>
      <c r="R471" s="306">
        <f t="shared" ca="1" si="223"/>
        <v>0</v>
      </c>
      <c r="S471" s="307">
        <f t="shared" ca="1" si="224"/>
        <v>8.0569999999999986</v>
      </c>
      <c r="T471" s="304">
        <f t="shared" ca="1" si="204"/>
        <v>79.039169999999984</v>
      </c>
      <c r="U471" s="311">
        <f t="shared" ca="1" si="205"/>
        <v>0</v>
      </c>
      <c r="V471" s="306">
        <f t="shared" ca="1" si="206"/>
        <v>1.0936818327297604</v>
      </c>
      <c r="W471" s="304">
        <f t="shared" ca="1" si="207"/>
        <v>14.383581847394586</v>
      </c>
      <c r="Y471" s="314" t="str">
        <f t="shared" ca="1" si="225"/>
        <v/>
      </c>
      <c r="Z471" s="315" t="str">
        <f t="shared" ca="1" si="226"/>
        <v/>
      </c>
      <c r="AA471" s="316" t="str">
        <f t="shared" ca="1" si="227"/>
        <v/>
      </c>
      <c r="AC471" s="310" t="e">
        <f t="shared" ca="1" si="228"/>
        <v>#N/A</v>
      </c>
      <c r="AD471" s="323" t="e">
        <f t="shared" ca="1" si="229"/>
        <v>#N/A</v>
      </c>
      <c r="AE471" s="324">
        <f t="shared" ca="1" si="208"/>
        <v>1132.6967367113052</v>
      </c>
      <c r="AG471" s="306">
        <f t="shared" ca="1" si="230"/>
        <v>-10.583000668931463</v>
      </c>
      <c r="AH471" s="304">
        <f t="shared" ca="1" si="231"/>
        <v>-1.8507842662384009</v>
      </c>
    </row>
    <row r="472" spans="1:34" x14ac:dyDescent="0.2">
      <c r="A472" s="347">
        <f t="shared" ca="1" si="209"/>
        <v>0.1</v>
      </c>
      <c r="B472" s="304">
        <f t="shared" ca="1" si="210"/>
        <v>10.799999999999935</v>
      </c>
      <c r="D472" s="306">
        <f t="shared" ca="1" si="211"/>
        <v>-0.82555413102857012</v>
      </c>
      <c r="E472" s="307">
        <f t="shared" ca="1" si="212"/>
        <v>-11.392876913367317</v>
      </c>
      <c r="F472" s="304">
        <f t="shared" ca="1" si="213"/>
        <v>11.42274853029674</v>
      </c>
      <c r="G472" s="306">
        <f t="shared" ca="1" si="214"/>
        <v>27.175526403623888</v>
      </c>
      <c r="H472" s="307">
        <f t="shared" ca="1" si="215"/>
        <v>51.124018600423568</v>
      </c>
      <c r="I472" s="304">
        <f t="shared" ca="1" si="216"/>
        <v>57.897966399265819</v>
      </c>
      <c r="J472" s="306">
        <f t="shared" ca="1" si="217"/>
        <v>324.13495243151868</v>
      </c>
      <c r="K472" s="307">
        <f t="shared" ca="1" si="218"/>
        <v>1137.8661029559144</v>
      </c>
      <c r="L472" s="304">
        <f t="shared" ca="1" si="203"/>
        <v>1183.1325942783683</v>
      </c>
      <c r="M472" s="306">
        <f t="shared" ca="1" si="219"/>
        <v>1.0822199828873085</v>
      </c>
      <c r="N472" s="304">
        <f t="shared" ca="1" si="220"/>
        <v>62.006637524162954</v>
      </c>
      <c r="P472" s="310">
        <f t="shared" ca="1" si="221"/>
        <v>23</v>
      </c>
      <c r="Q472" s="304">
        <f t="shared" ca="1" si="222"/>
        <v>0</v>
      </c>
      <c r="R472" s="306">
        <f t="shared" ca="1" si="223"/>
        <v>0</v>
      </c>
      <c r="S472" s="307">
        <f t="shared" ca="1" si="224"/>
        <v>8.0569999999999986</v>
      </c>
      <c r="T472" s="304">
        <f t="shared" ca="1" si="204"/>
        <v>79.039169999999984</v>
      </c>
      <c r="U472" s="311">
        <f t="shared" ca="1" si="205"/>
        <v>0</v>
      </c>
      <c r="V472" s="306">
        <f t="shared" ca="1" si="206"/>
        <v>1.0931147879987684</v>
      </c>
      <c r="W472" s="304">
        <f t="shared" ca="1" si="207"/>
        <v>13.87016405796072</v>
      </c>
      <c r="Y472" s="314" t="str">
        <f t="shared" ca="1" si="225"/>
        <v/>
      </c>
      <c r="Z472" s="315" t="str">
        <f t="shared" ca="1" si="226"/>
        <v/>
      </c>
      <c r="AA472" s="316" t="str">
        <f t="shared" ca="1" si="227"/>
        <v/>
      </c>
      <c r="AC472" s="310" t="e">
        <f t="shared" ca="1" si="228"/>
        <v>#N/A</v>
      </c>
      <c r="AD472" s="323" t="e">
        <f t="shared" ca="1" si="229"/>
        <v>#N/A</v>
      </c>
      <c r="AE472" s="324">
        <f t="shared" ca="1" si="208"/>
        <v>1137.8661029559144</v>
      </c>
      <c r="AG472" s="306">
        <f t="shared" ca="1" si="230"/>
        <v>-10.483289338739629</v>
      </c>
      <c r="AH472" s="304">
        <f t="shared" ca="1" si="231"/>
        <v>-1.785227981555739</v>
      </c>
    </row>
    <row r="473" spans="1:34" x14ac:dyDescent="0.2">
      <c r="A473" s="347">
        <f t="shared" ca="1" si="209"/>
        <v>0.1</v>
      </c>
      <c r="B473" s="304">
        <f t="shared" ca="1" si="210"/>
        <v>10.899999999999935</v>
      </c>
      <c r="D473" s="306">
        <f t="shared" ca="1" si="211"/>
        <v>-0.80802144990221536</v>
      </c>
      <c r="E473" s="307">
        <f t="shared" ca="1" si="212"/>
        <v>-11.330092123361167</v>
      </c>
      <c r="F473" s="304">
        <f t="shared" ca="1" si="213"/>
        <v>11.358868173693752</v>
      </c>
      <c r="G473" s="306">
        <f t="shared" ca="1" si="214"/>
        <v>27.094724258633665</v>
      </c>
      <c r="H473" s="307">
        <f t="shared" ca="1" si="215"/>
        <v>49.991009388087448</v>
      </c>
      <c r="I473" s="304">
        <f t="shared" ca="1" si="216"/>
        <v>56.861455330401448</v>
      </c>
      <c r="J473" s="306">
        <f t="shared" ca="1" si="217"/>
        <v>326.84846496463155</v>
      </c>
      <c r="K473" s="307">
        <f t="shared" ca="1" si="218"/>
        <v>1142.92185435534</v>
      </c>
      <c r="L473" s="304">
        <f t="shared" ca="1" si="203"/>
        <v>1188.7389470412691</v>
      </c>
      <c r="M473" s="306">
        <f t="shared" ca="1" si="219"/>
        <v>1.0741221196394095</v>
      </c>
      <c r="N473" s="304">
        <f t="shared" ca="1" si="220"/>
        <v>61.542664136984236</v>
      </c>
      <c r="P473" s="310">
        <f t="shared" ca="1" si="221"/>
        <v>23</v>
      </c>
      <c r="Q473" s="304">
        <f t="shared" ca="1" si="222"/>
        <v>0</v>
      </c>
      <c r="R473" s="306">
        <f t="shared" ca="1" si="223"/>
        <v>0</v>
      </c>
      <c r="S473" s="307">
        <f t="shared" ca="1" si="224"/>
        <v>8.0569999999999986</v>
      </c>
      <c r="T473" s="304">
        <f t="shared" ca="1" si="204"/>
        <v>79.039169999999984</v>
      </c>
      <c r="U473" s="311">
        <f t="shared" ca="1" si="205"/>
        <v>0</v>
      </c>
      <c r="V473" s="306">
        <f t="shared" ca="1" si="206"/>
        <v>1.0925604742589652</v>
      </c>
      <c r="W473" s="304">
        <f t="shared" ca="1" si="207"/>
        <v>13.371207716445278</v>
      </c>
      <c r="Y473" s="314" t="str">
        <f t="shared" ca="1" si="225"/>
        <v/>
      </c>
      <c r="Z473" s="315" t="str">
        <f t="shared" ca="1" si="226"/>
        <v/>
      </c>
      <c r="AA473" s="316" t="str">
        <f t="shared" ca="1" si="227"/>
        <v/>
      </c>
      <c r="AC473" s="310" t="e">
        <f t="shared" ca="1" si="228"/>
        <v>#N/A</v>
      </c>
      <c r="AD473" s="323" t="e">
        <f t="shared" ca="1" si="229"/>
        <v>#N/A</v>
      </c>
      <c r="AE473" s="324">
        <f t="shared" ca="1" si="208"/>
        <v>1142.92185435534</v>
      </c>
      <c r="AG473" s="306">
        <f t="shared" ca="1" si="230"/>
        <v>-10.383754147077685</v>
      </c>
      <c r="AH473" s="304">
        <f t="shared" ca="1" si="231"/>
        <v>-1.7215047856473529</v>
      </c>
    </row>
    <row r="474" spans="1:34" x14ac:dyDescent="0.2">
      <c r="A474" s="347">
        <f t="shared" ca="1" si="209"/>
        <v>0.1</v>
      </c>
      <c r="B474" s="304">
        <f t="shared" ca="1" si="210"/>
        <v>10.999999999999934</v>
      </c>
      <c r="D474" s="306">
        <f t="shared" ca="1" si="211"/>
        <v>-0.79079522161171822</v>
      </c>
      <c r="E474" s="307">
        <f t="shared" ca="1" si="212"/>
        <v>-11.269053466286859</v>
      </c>
      <c r="F474" s="304">
        <f t="shared" ca="1" si="213"/>
        <v>11.296766046464617</v>
      </c>
      <c r="G474" s="306">
        <f t="shared" ca="1" si="214"/>
        <v>27.015644736472492</v>
      </c>
      <c r="H474" s="307">
        <f t="shared" ca="1" si="215"/>
        <v>48.864104041458759</v>
      </c>
      <c r="I474" s="304">
        <f t="shared" ca="1" si="216"/>
        <v>55.834986561311176</v>
      </c>
      <c r="J474" s="306">
        <f t="shared" ca="1" si="217"/>
        <v>329.55398341438683</v>
      </c>
      <c r="K474" s="307">
        <f t="shared" ca="1" si="218"/>
        <v>1147.8646100268172</v>
      </c>
      <c r="L474" s="304">
        <f t="shared" ca="1" si="203"/>
        <v>1194.2357350775881</v>
      </c>
      <c r="M474" s="306">
        <f t="shared" ca="1" si="219"/>
        <v>1.0657500192077438</v>
      </c>
      <c r="N474" s="304">
        <f t="shared" ca="1" si="220"/>
        <v>61.062978116590138</v>
      </c>
      <c r="P474" s="310">
        <f t="shared" ca="1" si="221"/>
        <v>23</v>
      </c>
      <c r="Q474" s="304">
        <f t="shared" ca="1" si="222"/>
        <v>0</v>
      </c>
      <c r="R474" s="306">
        <f t="shared" ca="1" si="223"/>
        <v>0</v>
      </c>
      <c r="S474" s="307">
        <f t="shared" ca="1" si="224"/>
        <v>8.0569999999999986</v>
      </c>
      <c r="T474" s="304">
        <f t="shared" ca="1" si="204"/>
        <v>79.039169999999984</v>
      </c>
      <c r="U474" s="311">
        <f t="shared" ca="1" si="205"/>
        <v>0</v>
      </c>
      <c r="V474" s="306">
        <f t="shared" ca="1" si="206"/>
        <v>1.0920188056134841</v>
      </c>
      <c r="W474" s="304">
        <f t="shared" ca="1" si="207"/>
        <v>12.886416318408077</v>
      </c>
      <c r="Y474" s="314" t="str">
        <f t="shared" ca="1" si="225"/>
        <v/>
      </c>
      <c r="Z474" s="315" t="str">
        <f t="shared" ca="1" si="226"/>
        <v/>
      </c>
      <c r="AA474" s="316" t="str">
        <f t="shared" ca="1" si="227"/>
        <v/>
      </c>
      <c r="AC474" s="310">
        <f t="shared" ca="1" si="228"/>
        <v>10.999999999999934</v>
      </c>
      <c r="AD474" s="323">
        <f t="shared" ca="1" si="229"/>
        <v>329.55398341438683</v>
      </c>
      <c r="AE474" s="324">
        <f t="shared" ca="1" si="208"/>
        <v>1147.8646100268172</v>
      </c>
      <c r="AG474" s="306">
        <f t="shared" ca="1" si="230"/>
        <v>-10.284255524321132</v>
      </c>
      <c r="AH474" s="304">
        <f t="shared" ca="1" si="231"/>
        <v>-1.6595764821205512</v>
      </c>
    </row>
    <row r="475" spans="1:34" x14ac:dyDescent="0.2">
      <c r="A475" s="347">
        <f t="shared" ca="1" si="209"/>
        <v>0.1</v>
      </c>
      <c r="B475" s="304">
        <f t="shared" ca="1" si="210"/>
        <v>11.099999999999934</v>
      </c>
      <c r="D475" s="306">
        <f t="shared" ca="1" si="211"/>
        <v>-0.77386947224520997</v>
      </c>
      <c r="E475" s="307">
        <f t="shared" ca="1" si="212"/>
        <v>-11.209723707324569</v>
      </c>
      <c r="F475" s="304">
        <f t="shared" ca="1" si="213"/>
        <v>11.23640420929345</v>
      </c>
      <c r="G475" s="306">
        <f t="shared" ca="1" si="214"/>
        <v>26.93825778924797</v>
      </c>
      <c r="H475" s="307">
        <f t="shared" ca="1" si="215"/>
        <v>47.743131670726299</v>
      </c>
      <c r="I475" s="304">
        <f t="shared" ca="1" si="216"/>
        <v>54.818576727677701</v>
      </c>
      <c r="J475" s="306">
        <f t="shared" ca="1" si="217"/>
        <v>332.25167854067286</v>
      </c>
      <c r="K475" s="307">
        <f t="shared" ca="1" si="218"/>
        <v>1152.6949718124265</v>
      </c>
      <c r="L475" s="304">
        <f t="shared" ca="1" si="203"/>
        <v>1199.6236392863993</v>
      </c>
      <c r="M475" s="306">
        <f t="shared" ca="1" si="219"/>
        <v>1.0570912612615866</v>
      </c>
      <c r="N475" s="304">
        <f t="shared" ca="1" si="220"/>
        <v>60.566867830449965</v>
      </c>
      <c r="P475" s="310">
        <f t="shared" ca="1" si="221"/>
        <v>23</v>
      </c>
      <c r="Q475" s="304">
        <f t="shared" ca="1" si="222"/>
        <v>0</v>
      </c>
      <c r="R475" s="306">
        <f t="shared" ca="1" si="223"/>
        <v>0</v>
      </c>
      <c r="S475" s="307">
        <f t="shared" ca="1" si="224"/>
        <v>8.0569999999999986</v>
      </c>
      <c r="T475" s="304">
        <f t="shared" ca="1" si="204"/>
        <v>79.039169999999984</v>
      </c>
      <c r="U475" s="311">
        <f t="shared" ca="1" si="205"/>
        <v>0</v>
      </c>
      <c r="V475" s="306">
        <f t="shared" ca="1" si="206"/>
        <v>1.0914896986079659</v>
      </c>
      <c r="W475" s="304">
        <f t="shared" ca="1" si="207"/>
        <v>12.41550419703603</v>
      </c>
      <c r="Y475" s="314" t="str">
        <f t="shared" ca="1" si="225"/>
        <v/>
      </c>
      <c r="Z475" s="315" t="str">
        <f t="shared" ca="1" si="226"/>
        <v/>
      </c>
      <c r="AA475" s="316" t="str">
        <f t="shared" ca="1" si="227"/>
        <v/>
      </c>
      <c r="AC475" s="310" t="e">
        <f t="shared" ca="1" si="228"/>
        <v>#N/A</v>
      </c>
      <c r="AD475" s="323" t="e">
        <f t="shared" ca="1" si="229"/>
        <v>#N/A</v>
      </c>
      <c r="AE475" s="324">
        <f t="shared" ca="1" si="208"/>
        <v>1152.6949718124265</v>
      </c>
      <c r="AG475" s="306">
        <f t="shared" ca="1" si="230"/>
        <v>-10.184648072241583</v>
      </c>
      <c r="AH475" s="304">
        <f t="shared" ca="1" si="231"/>
        <v>-1.5994062701263596</v>
      </c>
    </row>
    <row r="476" spans="1:34" x14ac:dyDescent="0.2">
      <c r="A476" s="347">
        <f t="shared" ca="1" si="209"/>
        <v>0.1</v>
      </c>
      <c r="B476" s="304">
        <f t="shared" ca="1" si="210"/>
        <v>11.199999999999934</v>
      </c>
      <c r="D476" s="306">
        <f t="shared" ca="1" si="211"/>
        <v>-0.75723860446108715</v>
      </c>
      <c r="E476" s="307">
        <f t="shared" ca="1" si="212"/>
        <v>-11.152066836013898</v>
      </c>
      <c r="F476" s="304">
        <f t="shared" ca="1" si="213"/>
        <v>11.177745972198831</v>
      </c>
      <c r="G476" s="306">
        <f t="shared" ca="1" si="214"/>
        <v>26.862533928801863</v>
      </c>
      <c r="H476" s="307">
        <f t="shared" ca="1" si="215"/>
        <v>46.627924987124906</v>
      </c>
      <c r="I476" s="304">
        <f t="shared" ca="1" si="216"/>
        <v>53.812258061532582</v>
      </c>
      <c r="J476" s="306">
        <f t="shared" ca="1" si="217"/>
        <v>334.94171812657532</v>
      </c>
      <c r="K476" s="307">
        <f t="shared" ca="1" si="218"/>
        <v>1157.4135246453191</v>
      </c>
      <c r="L476" s="304">
        <f t="shared" ca="1" si="203"/>
        <v>1204.9033245756618</v>
      </c>
      <c r="M476" s="306">
        <f t="shared" ca="1" si="219"/>
        <v>1.0481327602056127</v>
      </c>
      <c r="N476" s="304">
        <f t="shared" ca="1" si="220"/>
        <v>60.053583529179171</v>
      </c>
      <c r="P476" s="310">
        <f t="shared" ca="1" si="221"/>
        <v>23</v>
      </c>
      <c r="Q476" s="304">
        <f t="shared" ca="1" si="222"/>
        <v>0</v>
      </c>
      <c r="R476" s="306">
        <f t="shared" ca="1" si="223"/>
        <v>0</v>
      </c>
      <c r="S476" s="307">
        <f t="shared" ca="1" si="224"/>
        <v>8.0569999999999986</v>
      </c>
      <c r="T476" s="304">
        <f t="shared" ca="1" si="204"/>
        <v>79.039169999999984</v>
      </c>
      <c r="U476" s="311">
        <f t="shared" ca="1" si="205"/>
        <v>0</v>
      </c>
      <c r="V476" s="306">
        <f t="shared" ca="1" si="206"/>
        <v>1.0909730721773767</v>
      </c>
      <c r="W476" s="304">
        <f t="shared" ca="1" si="207"/>
        <v>11.958196135562229</v>
      </c>
      <c r="Y476" s="314" t="str">
        <f t="shared" ca="1" si="225"/>
        <v/>
      </c>
      <c r="Z476" s="315" t="str">
        <f t="shared" ca="1" si="226"/>
        <v/>
      </c>
      <c r="AA476" s="316" t="str">
        <f t="shared" ca="1" si="227"/>
        <v/>
      </c>
      <c r="AC476" s="310" t="e">
        <f t="shared" ca="1" si="228"/>
        <v>#N/A</v>
      </c>
      <c r="AD476" s="323" t="e">
        <f t="shared" ca="1" si="229"/>
        <v>#N/A</v>
      </c>
      <c r="AE476" s="324">
        <f t="shared" ca="1" si="208"/>
        <v>1157.4135246453191</v>
      </c>
      <c r="AG476" s="306">
        <f t="shared" ca="1" si="230"/>
        <v>-10.08477996124936</v>
      </c>
      <c r="AH476" s="304">
        <f t="shared" ca="1" si="231"/>
        <v>-1.5409586939352156</v>
      </c>
    </row>
    <row r="477" spans="1:34" x14ac:dyDescent="0.2">
      <c r="A477" s="347">
        <f t="shared" ca="1" si="209"/>
        <v>0.1</v>
      </c>
      <c r="B477" s="304">
        <f t="shared" ca="1" si="210"/>
        <v>11.299999999999933</v>
      </c>
      <c r="D477" s="306">
        <f t="shared" ca="1" si="211"/>
        <v>-0.74089739790703324</v>
      </c>
      <c r="E477" s="307">
        <f t="shared" ca="1" si="212"/>
        <v>-11.096048009630417</v>
      </c>
      <c r="F477" s="304">
        <f t="shared" ca="1" si="213"/>
        <v>11.120755837003552</v>
      </c>
      <c r="G477" s="306">
        <f t="shared" ca="1" si="214"/>
        <v>26.788444189011159</v>
      </c>
      <c r="H477" s="307">
        <f t="shared" ca="1" si="215"/>
        <v>45.518320186161866</v>
      </c>
      <c r="I477" s="304">
        <f t="shared" ca="1" si="216"/>
        <v>52.816079129728251</v>
      </c>
      <c r="J477" s="306">
        <f t="shared" ca="1" si="217"/>
        <v>337.62426703246598</v>
      </c>
      <c r="K477" s="307">
        <f t="shared" ca="1" si="218"/>
        <v>1162.0208369039833</v>
      </c>
      <c r="L477" s="304">
        <f t="shared" ca="1" si="203"/>
        <v>1210.0754402466996</v>
      </c>
      <c r="M477" s="306">
        <f t="shared" ca="1" si="219"/>
        <v>1.0388607300950652</v>
      </c>
      <c r="N477" s="304">
        <f t="shared" ca="1" si="220"/>
        <v>59.522335336326577</v>
      </c>
      <c r="P477" s="310">
        <f t="shared" ca="1" si="221"/>
        <v>23</v>
      </c>
      <c r="Q477" s="304">
        <f t="shared" ca="1" si="222"/>
        <v>0</v>
      </c>
      <c r="R477" s="306">
        <f t="shared" ca="1" si="223"/>
        <v>0</v>
      </c>
      <c r="S477" s="307">
        <f t="shared" ca="1" si="224"/>
        <v>8.0569999999999986</v>
      </c>
      <c r="T477" s="304">
        <f t="shared" ca="1" si="204"/>
        <v>79.039169999999984</v>
      </c>
      <c r="U477" s="311">
        <f t="shared" ca="1" si="205"/>
        <v>0</v>
      </c>
      <c r="V477" s="306">
        <f t="shared" ca="1" si="206"/>
        <v>1.0904688475946485</v>
      </c>
      <c r="W477" s="304">
        <f t="shared" ca="1" si="207"/>
        <v>11.51422699739962</v>
      </c>
      <c r="Y477" s="314" t="str">
        <f t="shared" ca="1" si="225"/>
        <v/>
      </c>
      <c r="Z477" s="315" t="str">
        <f t="shared" ca="1" si="226"/>
        <v/>
      </c>
      <c r="AA477" s="316" t="str">
        <f t="shared" ca="1" si="227"/>
        <v/>
      </c>
      <c r="AC477" s="310" t="e">
        <f t="shared" ca="1" si="228"/>
        <v>#N/A</v>
      </c>
      <c r="AD477" s="323" t="e">
        <f t="shared" ca="1" si="229"/>
        <v>#N/A</v>
      </c>
      <c r="AE477" s="324">
        <f t="shared" ca="1" si="208"/>
        <v>1162.0208369039833</v>
      </c>
      <c r="AG477" s="306">
        <f t="shared" ca="1" si="230"/>
        <v>-9.9844922902371209</v>
      </c>
      <c r="AH477" s="304">
        <f t="shared" ca="1" si="231"/>
        <v>-1.4841995948321001</v>
      </c>
    </row>
    <row r="478" spans="1:34" x14ac:dyDescent="0.2">
      <c r="A478" s="347">
        <f t="shared" ca="1" si="209"/>
        <v>0.1</v>
      </c>
      <c r="B478" s="304">
        <f t="shared" ca="1" si="210"/>
        <v>11.399999999999933</v>
      </c>
      <c r="D478" s="306">
        <f t="shared" ca="1" si="211"/>
        <v>-0.72484101081396046</v>
      </c>
      <c r="E478" s="307">
        <f t="shared" ca="1" si="212"/>
        <v>-11.041633497693955</v>
      </c>
      <c r="F478" s="304">
        <f t="shared" ca="1" si="213"/>
        <v>11.065399440976138</v>
      </c>
      <c r="G478" s="306">
        <f t="shared" ca="1" si="214"/>
        <v>26.715960087929762</v>
      </c>
      <c r="H478" s="307">
        <f t="shared" ca="1" si="215"/>
        <v>44.414156836392472</v>
      </c>
      <c r="I478" s="304">
        <f t="shared" ca="1" si="216"/>
        <v>51.830105642449972</v>
      </c>
      <c r="J478" s="306">
        <f t="shared" ca="1" si="217"/>
        <v>340.29948724631305</v>
      </c>
      <c r="K478" s="307">
        <f t="shared" ca="1" si="218"/>
        <v>1166.517460755111</v>
      </c>
      <c r="L478" s="304">
        <f t="shared" ca="1" si="203"/>
        <v>1215.1406203673118</v>
      </c>
      <c r="M478" s="306">
        <f t="shared" ca="1" si="219"/>
        <v>1.0292606486370131</v>
      </c>
      <c r="N478" s="304">
        <f t="shared" ca="1" si="220"/>
        <v>58.972291185798397</v>
      </c>
      <c r="P478" s="310">
        <f t="shared" ca="1" si="221"/>
        <v>23</v>
      </c>
      <c r="Q478" s="304">
        <f t="shared" ca="1" si="222"/>
        <v>0</v>
      </c>
      <c r="R478" s="306">
        <f t="shared" ca="1" si="223"/>
        <v>0</v>
      </c>
      <c r="S478" s="307">
        <f t="shared" ca="1" si="224"/>
        <v>8.0569999999999986</v>
      </c>
      <c r="T478" s="304">
        <f t="shared" ca="1" si="204"/>
        <v>79.039169999999984</v>
      </c>
      <c r="U478" s="311">
        <f t="shared" ca="1" si="205"/>
        <v>0</v>
      </c>
      <c r="V478" s="306">
        <f t="shared" ca="1" si="206"/>
        <v>1.0899769484210624</v>
      </c>
      <c r="W478" s="304">
        <f t="shared" ca="1" si="207"/>
        <v>11.083341373067855</v>
      </c>
      <c r="Y478" s="314" t="str">
        <f t="shared" ca="1" si="225"/>
        <v/>
      </c>
      <c r="Z478" s="315" t="str">
        <f t="shared" ca="1" si="226"/>
        <v/>
      </c>
      <c r="AA478" s="316" t="str">
        <f t="shared" ca="1" si="227"/>
        <v/>
      </c>
      <c r="AC478" s="310" t="e">
        <f t="shared" ca="1" si="228"/>
        <v>#N/A</v>
      </c>
      <c r="AD478" s="323" t="e">
        <f t="shared" ca="1" si="229"/>
        <v>#N/A</v>
      </c>
      <c r="AE478" s="324">
        <f t="shared" ca="1" si="208"/>
        <v>1166.517460755111</v>
      </c>
      <c r="AG478" s="306">
        <f t="shared" ca="1" si="230"/>
        <v>-9.8836184073451445</v>
      </c>
      <c r="AH478" s="304">
        <f t="shared" ca="1" si="231"/>
        <v>-1.4290960652103291</v>
      </c>
    </row>
    <row r="479" spans="1:34" x14ac:dyDescent="0.2">
      <c r="A479" s="347">
        <f t="shared" ca="1" si="209"/>
        <v>0.1</v>
      </c>
      <c r="B479" s="304">
        <f t="shared" ca="1" si="210"/>
        <v>11.499999999999932</v>
      </c>
      <c r="D479" s="306">
        <f t="shared" ca="1" si="211"/>
        <v>-0.70906498279434427</v>
      </c>
      <c r="E479" s="307">
        <f t="shared" ca="1" si="212"/>
        <v>-10.988790627376714</v>
      </c>
      <c r="F479" s="304">
        <f t="shared" ca="1" si="213"/>
        <v>11.011643501410108</v>
      </c>
      <c r="G479" s="306">
        <f t="shared" ca="1" si="214"/>
        <v>26.645053589650328</v>
      </c>
      <c r="H479" s="307">
        <f t="shared" ca="1" si="215"/>
        <v>43.315277773654799</v>
      </c>
      <c r="I479" s="304">
        <f t="shared" ca="1" si="216"/>
        <v>50.854421335850546</v>
      </c>
      <c r="J479" s="306">
        <f t="shared" ca="1" si="217"/>
        <v>342.96753793019207</v>
      </c>
      <c r="K479" s="307">
        <f t="shared" ca="1" si="218"/>
        <v>1170.9039324856133</v>
      </c>
      <c r="L479" s="304">
        <f t="shared" ca="1" si="203"/>
        <v>1220.0994841340485</v>
      </c>
      <c r="M479" s="306">
        <f t="shared" ca="1" si="219"/>
        <v>1.0193172205078891</v>
      </c>
      <c r="N479" s="304">
        <f t="shared" ca="1" si="220"/>
        <v>58.402574720107928</v>
      </c>
      <c r="P479" s="310">
        <f t="shared" ca="1" si="221"/>
        <v>23</v>
      </c>
      <c r="Q479" s="304">
        <f t="shared" ca="1" si="222"/>
        <v>0</v>
      </c>
      <c r="R479" s="306">
        <f t="shared" ca="1" si="223"/>
        <v>0</v>
      </c>
      <c r="S479" s="307">
        <f t="shared" ca="1" si="224"/>
        <v>8.0569999999999986</v>
      </c>
      <c r="T479" s="304">
        <f t="shared" ca="1" si="204"/>
        <v>79.039169999999984</v>
      </c>
      <c r="U479" s="311">
        <f t="shared" ca="1" si="205"/>
        <v>0</v>
      </c>
      <c r="V479" s="306">
        <f t="shared" ca="1" si="206"/>
        <v>1.089497300458302</v>
      </c>
      <c r="W479" s="304">
        <f t="shared" ca="1" si="207"/>
        <v>10.665293243039859</v>
      </c>
      <c r="Y479" s="314" t="str">
        <f t="shared" ca="1" si="225"/>
        <v/>
      </c>
      <c r="Z479" s="315" t="str">
        <f t="shared" ca="1" si="226"/>
        <v/>
      </c>
      <c r="AA479" s="316" t="str">
        <f t="shared" ca="1" si="227"/>
        <v/>
      </c>
      <c r="AC479" s="310" t="e">
        <f t="shared" ca="1" si="228"/>
        <v>#N/A</v>
      </c>
      <c r="AD479" s="323" t="e">
        <f t="shared" ca="1" si="229"/>
        <v>#N/A</v>
      </c>
      <c r="AE479" s="324">
        <f t="shared" ca="1" si="208"/>
        <v>1170.9039324856133</v>
      </c>
      <c r="AG479" s="306">
        <f t="shared" ca="1" si="230"/>
        <v>-9.7819831903145182</v>
      </c>
      <c r="AH479" s="304">
        <f t="shared" ca="1" si="231"/>
        <v>-1.3756164047496409</v>
      </c>
    </row>
    <row r="480" spans="1:34" x14ac:dyDescent="0.2">
      <c r="A480" s="347">
        <f t="shared" ca="1" si="209"/>
        <v>0.1</v>
      </c>
      <c r="B480" s="304">
        <f t="shared" ca="1" si="210"/>
        <v>11.599999999999932</v>
      </c>
      <c r="D480" s="306">
        <f t="shared" ca="1" si="211"/>
        <v>-0.6935652388766741</v>
      </c>
      <c r="E480" s="307">
        <f t="shared" ca="1" si="212"/>
        <v>-10.937487729571073</v>
      </c>
      <c r="F480" s="304">
        <f t="shared" ca="1" si="213"/>
        <v>10.959455760898706</v>
      </c>
      <c r="G480" s="306">
        <f t="shared" ca="1" si="214"/>
        <v>26.575697065762661</v>
      </c>
      <c r="H480" s="307">
        <f t="shared" ca="1" si="215"/>
        <v>42.221529000697693</v>
      </c>
      <c r="I480" s="304">
        <f t="shared" ca="1" si="216"/>
        <v>49.889128932944324</v>
      </c>
      <c r="J480" s="306">
        <f t="shared" ca="1" si="217"/>
        <v>345.62857546296271</v>
      </c>
      <c r="K480" s="307">
        <f t="shared" ca="1" si="218"/>
        <v>1175.1807728243309</v>
      </c>
      <c r="L480" s="304">
        <f t="shared" ca="1" si="203"/>
        <v>1224.952636224172</v>
      </c>
      <c r="M480" s="306">
        <f t="shared" ca="1" si="219"/>
        <v>1.0090143402904796</v>
      </c>
      <c r="N480" s="304">
        <f t="shared" ca="1" si="220"/>
        <v>57.812263166821538</v>
      </c>
      <c r="P480" s="310">
        <f t="shared" ca="1" si="221"/>
        <v>23</v>
      </c>
      <c r="Q480" s="304">
        <f t="shared" ca="1" si="222"/>
        <v>0</v>
      </c>
      <c r="R480" s="306">
        <f t="shared" ca="1" si="223"/>
        <v>0</v>
      </c>
      <c r="S480" s="307">
        <f t="shared" ca="1" si="224"/>
        <v>8.0569999999999986</v>
      </c>
      <c r="T480" s="304">
        <f t="shared" ca="1" si="204"/>
        <v>79.039169999999984</v>
      </c>
      <c r="U480" s="311">
        <f t="shared" ca="1" si="205"/>
        <v>0</v>
      </c>
      <c r="V480" s="306">
        <f t="shared" ca="1" si="206"/>
        <v>1.0890298317020894</v>
      </c>
      <c r="W480" s="304">
        <f t="shared" ca="1" si="207"/>
        <v>10.259845655678912</v>
      </c>
      <c r="Y480" s="314" t="str">
        <f t="shared" ca="1" si="225"/>
        <v/>
      </c>
      <c r="Z480" s="315" t="str">
        <f t="shared" ca="1" si="226"/>
        <v/>
      </c>
      <c r="AA480" s="316" t="str">
        <f t="shared" ca="1" si="227"/>
        <v/>
      </c>
      <c r="AC480" s="310" t="e">
        <f t="shared" ca="1" si="228"/>
        <v>#N/A</v>
      </c>
      <c r="AD480" s="323" t="e">
        <f t="shared" ca="1" si="229"/>
        <v>#N/A</v>
      </c>
      <c r="AE480" s="324">
        <f t="shared" ca="1" si="208"/>
        <v>1175.1807728243309</v>
      </c>
      <c r="AG480" s="306">
        <f t="shared" ca="1" si="230"/>
        <v>-9.6794022855803821</v>
      </c>
      <c r="AH480" s="304">
        <f t="shared" ca="1" si="231"/>
        <v>-1.32373007857017</v>
      </c>
    </row>
    <row r="481" spans="1:34" x14ac:dyDescent="0.2">
      <c r="A481" s="347">
        <f t="shared" ca="1" si="209"/>
        <v>0.1</v>
      </c>
      <c r="B481" s="304">
        <f t="shared" ca="1" si="210"/>
        <v>11.699999999999932</v>
      </c>
      <c r="D481" s="306">
        <f t="shared" ca="1" si="211"/>
        <v>-0.67833809480916107</v>
      </c>
      <c r="E481" s="307">
        <f t="shared" ca="1" si="212"/>
        <v>-10.887694085366453</v>
      </c>
      <c r="F481" s="304">
        <f t="shared" ca="1" si="213"/>
        <v>10.908804933052611</v>
      </c>
      <c r="G481" s="306">
        <f t="shared" ca="1" si="214"/>
        <v>26.507863256281745</v>
      </c>
      <c r="H481" s="307">
        <f t="shared" ca="1" si="215"/>
        <v>41.132759592161051</v>
      </c>
      <c r="I481" s="304">
        <f t="shared" ca="1" si="216"/>
        <v>48.934351186873307</v>
      </c>
      <c r="J481" s="306">
        <f t="shared" ca="1" si="217"/>
        <v>348.28275347906492</v>
      </c>
      <c r="K481" s="307">
        <f t="shared" ca="1" si="218"/>
        <v>1179.3484872539739</v>
      </c>
      <c r="L481" s="304">
        <f t="shared" ca="1" si="203"/>
        <v>1229.7006671378185</v>
      </c>
      <c r="M481" s="306">
        <f t="shared" ca="1" si="219"/>
        <v>0.99833505542186662</v>
      </c>
      <c r="N481" s="304">
        <f t="shared" ca="1" si="220"/>
        <v>57.200385215632089</v>
      </c>
      <c r="P481" s="310">
        <f t="shared" ca="1" si="221"/>
        <v>23</v>
      </c>
      <c r="Q481" s="304">
        <f t="shared" ca="1" si="222"/>
        <v>0</v>
      </c>
      <c r="R481" s="306">
        <f t="shared" ca="1" si="223"/>
        <v>0</v>
      </c>
      <c r="S481" s="307">
        <f t="shared" ca="1" si="224"/>
        <v>8.0569999999999986</v>
      </c>
      <c r="T481" s="304">
        <f t="shared" ca="1" si="204"/>
        <v>79.039169999999984</v>
      </c>
      <c r="U481" s="311">
        <f t="shared" ca="1" si="205"/>
        <v>0</v>
      </c>
      <c r="V481" s="306">
        <f t="shared" ca="1" si="206"/>
        <v>1.0885744722973363</v>
      </c>
      <c r="W481" s="304">
        <f t="shared" ca="1" si="207"/>
        <v>9.8667704194777599</v>
      </c>
      <c r="Y481" s="314" t="str">
        <f t="shared" ca="1" si="225"/>
        <v/>
      </c>
      <c r="Z481" s="315" t="str">
        <f t="shared" ca="1" si="226"/>
        <v/>
      </c>
      <c r="AA481" s="316" t="str">
        <f t="shared" ca="1" si="227"/>
        <v/>
      </c>
      <c r="AC481" s="310" t="e">
        <f t="shared" ca="1" si="228"/>
        <v>#N/A</v>
      </c>
      <c r="AD481" s="323" t="e">
        <f t="shared" ca="1" si="229"/>
        <v>#N/A</v>
      </c>
      <c r="AE481" s="324">
        <f t="shared" ca="1" si="208"/>
        <v>1179.3484872539739</v>
      </c>
      <c r="AG481" s="306">
        <f t="shared" ca="1" si="230"/>
        <v>-9.5756813059202326</v>
      </c>
      <c r="AH481" s="304">
        <f t="shared" ca="1" si="231"/>
        <v>-1.2734076772593912</v>
      </c>
    </row>
    <row r="482" spans="1:34" x14ac:dyDescent="0.2">
      <c r="A482" s="347">
        <f t="shared" ca="1" si="209"/>
        <v>0.1</v>
      </c>
      <c r="B482" s="304">
        <f t="shared" ca="1" si="210"/>
        <v>11.799999999999931</v>
      </c>
      <c r="D482" s="306">
        <f t="shared" ca="1" si="211"/>
        <v>-0.66338026366619951</v>
      </c>
      <c r="E482" s="307">
        <f t="shared" ca="1" si="212"/>
        <v>-10.839379872672307</v>
      </c>
      <c r="F482" s="304">
        <f t="shared" ca="1" si="213"/>
        <v>10.859660648395757</v>
      </c>
      <c r="G482" s="306">
        <f t="shared" ca="1" si="214"/>
        <v>26.441525229915126</v>
      </c>
      <c r="H482" s="307">
        <f t="shared" ca="1" si="215"/>
        <v>40.048821604893817</v>
      </c>
      <c r="I482" s="304">
        <f t="shared" ca="1" si="216"/>
        <v>47.990232010533646</v>
      </c>
      <c r="J482" s="306">
        <f t="shared" ca="1" si="217"/>
        <v>350.93022290337478</v>
      </c>
      <c r="K482" s="307">
        <f t="shared" ca="1" si="218"/>
        <v>1183.4075663138267</v>
      </c>
      <c r="L482" s="304">
        <f t="shared" ca="1" si="203"/>
        <v>1234.3441535308646</v>
      </c>
      <c r="M482" s="306">
        <f t="shared" ca="1" si="219"/>
        <v>0.98726152965018221</v>
      </c>
      <c r="N482" s="304">
        <f t="shared" ca="1" si="220"/>
        <v>56.565918924585226</v>
      </c>
      <c r="P482" s="310">
        <f t="shared" ca="1" si="221"/>
        <v>23</v>
      </c>
      <c r="Q482" s="304">
        <f t="shared" ca="1" si="222"/>
        <v>0</v>
      </c>
      <c r="R482" s="306">
        <f t="shared" ca="1" si="223"/>
        <v>0</v>
      </c>
      <c r="S482" s="307">
        <f t="shared" ca="1" si="224"/>
        <v>8.0569999999999986</v>
      </c>
      <c r="T482" s="304">
        <f t="shared" ca="1" si="204"/>
        <v>79.039169999999984</v>
      </c>
      <c r="U482" s="311">
        <f t="shared" ca="1" si="205"/>
        <v>0</v>
      </c>
      <c r="V482" s="306">
        <f t="shared" ca="1" si="206"/>
        <v>1.0881311544947345</v>
      </c>
      <c r="W482" s="304">
        <f t="shared" ca="1" si="207"/>
        <v>9.4858478088489644</v>
      </c>
      <c r="Y482" s="314" t="str">
        <f t="shared" ca="1" si="225"/>
        <v/>
      </c>
      <c r="Z482" s="315" t="str">
        <f t="shared" ca="1" si="226"/>
        <v/>
      </c>
      <c r="AA482" s="316" t="str">
        <f t="shared" ca="1" si="227"/>
        <v/>
      </c>
      <c r="AC482" s="310" t="e">
        <f t="shared" ca="1" si="228"/>
        <v>#N/A</v>
      </c>
      <c r="AD482" s="323" t="e">
        <f t="shared" ca="1" si="229"/>
        <v>#N/A</v>
      </c>
      <c r="AE482" s="324">
        <f t="shared" ca="1" si="208"/>
        <v>1183.4075663138267</v>
      </c>
      <c r="AG482" s="306">
        <f t="shared" ca="1" si="230"/>
        <v>-9.4706149873554839</v>
      </c>
      <c r="AH482" s="304">
        <f t="shared" ca="1" si="231"/>
        <v>-1.2246208786741668</v>
      </c>
    </row>
    <row r="483" spans="1:34" x14ac:dyDescent="0.2">
      <c r="A483" s="347">
        <f t="shared" ca="1" si="209"/>
        <v>0.1</v>
      </c>
      <c r="B483" s="304">
        <f t="shared" ca="1" si="210"/>
        <v>11.899999999999931</v>
      </c>
      <c r="D483" s="306">
        <f t="shared" ca="1" si="211"/>
        <v>-0.64868886379008928</v>
      </c>
      <c r="E483" s="307">
        <f t="shared" ca="1" si="212"/>
        <v>-10.792516112709658</v>
      </c>
      <c r="F483" s="304">
        <f t="shared" ca="1" si="213"/>
        <v>10.811993400159976</v>
      </c>
      <c r="G483" s="306">
        <f t="shared" ca="1" si="214"/>
        <v>26.376656343536116</v>
      </c>
      <c r="H483" s="307">
        <f t="shared" ca="1" si="215"/>
        <v>38.969569993622848</v>
      </c>
      <c r="I483" s="304">
        <f t="shared" ca="1" si="216"/>
        <v>47.05693769629378</v>
      </c>
      <c r="J483" s="306">
        <f t="shared" ca="1" si="217"/>
        <v>353.57113198204735</v>
      </c>
      <c r="K483" s="307">
        <f t="shared" ca="1" si="218"/>
        <v>1187.3584858937525</v>
      </c>
      <c r="L483" s="304">
        <f t="shared" ca="1" si="203"/>
        <v>1238.8836585389972</v>
      </c>
      <c r="M483" s="306">
        <f t="shared" ca="1" si="219"/>
        <v>0.97577500762541403</v>
      </c>
      <c r="N483" s="304">
        <f t="shared" ca="1" si="220"/>
        <v>55.907789691281941</v>
      </c>
      <c r="P483" s="310">
        <f t="shared" ca="1" si="221"/>
        <v>23</v>
      </c>
      <c r="Q483" s="304">
        <f t="shared" ca="1" si="222"/>
        <v>0</v>
      </c>
      <c r="R483" s="306">
        <f t="shared" ca="1" si="223"/>
        <v>0</v>
      </c>
      <c r="S483" s="307">
        <f t="shared" ca="1" si="224"/>
        <v>8.0569999999999986</v>
      </c>
      <c r="T483" s="304">
        <f t="shared" ca="1" si="204"/>
        <v>79.039169999999984</v>
      </c>
      <c r="U483" s="311">
        <f t="shared" ca="1" si="205"/>
        <v>0</v>
      </c>
      <c r="V483" s="306">
        <f t="shared" ca="1" si="206"/>
        <v>1.0876998126087079</v>
      </c>
      <c r="W483" s="304">
        <f t="shared" ca="1" si="207"/>
        <v>9.1168662827497791</v>
      </c>
      <c r="Y483" s="314" t="str">
        <f t="shared" ca="1" si="225"/>
        <v/>
      </c>
      <c r="Z483" s="315" t="str">
        <f t="shared" ca="1" si="226"/>
        <v/>
      </c>
      <c r="AA483" s="316" t="str">
        <f t="shared" ca="1" si="227"/>
        <v/>
      </c>
      <c r="AC483" s="310" t="e">
        <f t="shared" ca="1" si="228"/>
        <v>#N/A</v>
      </c>
      <c r="AD483" s="323" t="e">
        <f t="shared" ca="1" si="229"/>
        <v>#N/A</v>
      </c>
      <c r="AE483" s="324">
        <f t="shared" ca="1" si="208"/>
        <v>1187.3584858937525</v>
      </c>
      <c r="AG483" s="306">
        <f t="shared" ca="1" si="230"/>
        <v>-9.3639863071611078</v>
      </c>
      <c r="AH483" s="304">
        <f t="shared" ca="1" si="231"/>
        <v>-1.1773424114247197</v>
      </c>
    </row>
    <row r="484" spans="1:34" x14ac:dyDescent="0.2">
      <c r="A484" s="347">
        <f t="shared" ca="1" si="209"/>
        <v>0.1</v>
      </c>
      <c r="B484" s="304">
        <f t="shared" ca="1" si="210"/>
        <v>11.999999999999931</v>
      </c>
      <c r="D484" s="306">
        <f t="shared" ca="1" si="211"/>
        <v>-0.63426142809775898</v>
      </c>
      <c r="E484" s="307">
        <f t="shared" ca="1" si="212"/>
        <v>-10.747074616076876</v>
      </c>
      <c r="F484" s="304">
        <f t="shared" ca="1" si="213"/>
        <v>10.765774489682409</v>
      </c>
      <c r="G484" s="306">
        <f t="shared" ca="1" si="214"/>
        <v>26.313230200726341</v>
      </c>
      <c r="H484" s="307">
        <f t="shared" ca="1" si="215"/>
        <v>37.894862532015161</v>
      </c>
      <c r="I484" s="304">
        <f t="shared" ca="1" si="216"/>
        <v>46.134658229109526</v>
      </c>
      <c r="J484" s="306">
        <f t="shared" ca="1" si="217"/>
        <v>356.20562630926048</v>
      </c>
      <c r="K484" s="307">
        <f t="shared" ca="1" si="218"/>
        <v>1191.2017075200345</v>
      </c>
      <c r="L484" s="304">
        <f t="shared" ca="1" si="203"/>
        <v>1243.3197320934862</v>
      </c>
      <c r="M484" s="306">
        <f t="shared" ca="1" si="219"/>
        <v>0.96385578140122619</v>
      </c>
      <c r="N484" s="304">
        <f t="shared" ca="1" si="220"/>
        <v>55.224868333574328</v>
      </c>
      <c r="P484" s="310">
        <f t="shared" ca="1" si="221"/>
        <v>23</v>
      </c>
      <c r="Q484" s="304">
        <f t="shared" ca="1" si="222"/>
        <v>0</v>
      </c>
      <c r="R484" s="306">
        <f t="shared" ca="1" si="223"/>
        <v>0</v>
      </c>
      <c r="S484" s="307">
        <f t="shared" ca="1" si="224"/>
        <v>8.0569999999999986</v>
      </c>
      <c r="T484" s="304">
        <f t="shared" ca="1" si="204"/>
        <v>79.039169999999984</v>
      </c>
      <c r="U484" s="311">
        <f t="shared" ca="1" si="205"/>
        <v>0</v>
      </c>
      <c r="V484" s="306">
        <f t="shared" ca="1" si="206"/>
        <v>1.0872803829766564</v>
      </c>
      <c r="W484" s="304">
        <f t="shared" ca="1" si="207"/>
        <v>8.7596222154562557</v>
      </c>
      <c r="Y484" s="314" t="str">
        <f t="shared" ca="1" si="225"/>
        <v/>
      </c>
      <c r="Z484" s="315" t="str">
        <f t="shared" ca="1" si="226"/>
        <v/>
      </c>
      <c r="AA484" s="316" t="str">
        <f t="shared" ca="1" si="227"/>
        <v/>
      </c>
      <c r="AC484" s="310">
        <f t="shared" ca="1" si="228"/>
        <v>11.999999999999931</v>
      </c>
      <c r="AD484" s="323">
        <f t="shared" ca="1" si="229"/>
        <v>356.20562630926048</v>
      </c>
      <c r="AE484" s="324">
        <f t="shared" ca="1" si="208"/>
        <v>1191.2017075200345</v>
      </c>
      <c r="AG484" s="306">
        <f t="shared" ca="1" si="230"/>
        <v>-9.2555655663307945</v>
      </c>
      <c r="AH484" s="304">
        <f t="shared" ca="1" si="231"/>
        <v>-1.1315460199515677</v>
      </c>
    </row>
    <row r="485" spans="1:34" x14ac:dyDescent="0.2">
      <c r="A485" s="347">
        <f t="shared" ca="1" si="209"/>
        <v>0.1</v>
      </c>
      <c r="B485" s="304">
        <f t="shared" ca="1" si="210"/>
        <v>12.09999999999993</v>
      </c>
      <c r="D485" s="306">
        <f t="shared" ca="1" si="211"/>
        <v>-0.6200959147772902</v>
      </c>
      <c r="E485" s="307">
        <f t="shared" ca="1" si="212"/>
        <v>-10.70302792807631</v>
      </c>
      <c r="F485" s="304">
        <f t="shared" ca="1" si="213"/>
        <v>10.720975971090736</v>
      </c>
      <c r="G485" s="306">
        <f t="shared" ca="1" si="214"/>
        <v>26.251220609248612</v>
      </c>
      <c r="H485" s="307">
        <f t="shared" ca="1" si="215"/>
        <v>36.82455973920753</v>
      </c>
      <c r="I485" s="304">
        <f t="shared" ca="1" si="216"/>
        <v>45.223608695701223</v>
      </c>
      <c r="J485" s="306">
        <f t="shared" ca="1" si="217"/>
        <v>358.83384884975925</v>
      </c>
      <c r="K485" s="307">
        <f t="shared" ca="1" si="218"/>
        <v>1194.9376786335956</v>
      </c>
      <c r="L485" s="304">
        <f t="shared" ca="1" si="203"/>
        <v>1247.6529112291519</v>
      </c>
      <c r="M485" s="306">
        <f t="shared" ca="1" si="219"/>
        <v>0.95148315980449105</v>
      </c>
      <c r="N485" s="304">
        <f t="shared" ca="1" si="220"/>
        <v>54.515969334568993</v>
      </c>
      <c r="P485" s="310">
        <f t="shared" ca="1" si="221"/>
        <v>23</v>
      </c>
      <c r="Q485" s="304">
        <f t="shared" ca="1" si="222"/>
        <v>0</v>
      </c>
      <c r="R485" s="306">
        <f t="shared" ca="1" si="223"/>
        <v>0</v>
      </c>
      <c r="S485" s="307">
        <f t="shared" ca="1" si="224"/>
        <v>8.0569999999999986</v>
      </c>
      <c r="T485" s="304">
        <f t="shared" ca="1" si="204"/>
        <v>79.039169999999984</v>
      </c>
      <c r="U485" s="311">
        <f t="shared" ca="1" si="205"/>
        <v>0</v>
      </c>
      <c r="V485" s="306">
        <f t="shared" ca="1" si="206"/>
        <v>1.0868728039194193</v>
      </c>
      <c r="W485" s="304">
        <f t="shared" ca="1" si="207"/>
        <v>8.4139196388294248</v>
      </c>
      <c r="Y485" s="314" t="str">
        <f t="shared" ca="1" si="225"/>
        <v/>
      </c>
      <c r="Z485" s="315" t="str">
        <f t="shared" ca="1" si="226"/>
        <v/>
      </c>
      <c r="AA485" s="316" t="str">
        <f t="shared" ca="1" si="227"/>
        <v/>
      </c>
      <c r="AC485" s="310" t="e">
        <f t="shared" ca="1" si="228"/>
        <v>#N/A</v>
      </c>
      <c r="AD485" s="323" t="e">
        <f t="shared" ca="1" si="229"/>
        <v>#N/A</v>
      </c>
      <c r="AE485" s="324">
        <f t="shared" ca="1" si="208"/>
        <v>1194.9376786335956</v>
      </c>
      <c r="AG485" s="306">
        <f t="shared" ca="1" si="230"/>
        <v>-9.1451094417477616</v>
      </c>
      <c r="AH485" s="304">
        <f t="shared" ca="1" si="231"/>
        <v>-1.0872064311103709</v>
      </c>
    </row>
    <row r="486" spans="1:34" x14ac:dyDescent="0.2">
      <c r="A486" s="347">
        <f t="shared" ca="1" si="209"/>
        <v>0.1</v>
      </c>
      <c r="B486" s="304">
        <f t="shared" ca="1" si="210"/>
        <v>12.19999999999993</v>
      </c>
      <c r="D486" s="306">
        <f t="shared" ca="1" si="211"/>
        <v>-0.60619071939130431</v>
      </c>
      <c r="E486" s="307">
        <f t="shared" ca="1" si="212"/>
        <v>-10.660349272967283</v>
      </c>
      <c r="F486" s="304">
        <f t="shared" ca="1" si="213"/>
        <v>10.677570594940134</v>
      </c>
      <c r="G486" s="306">
        <f t="shared" ca="1" si="214"/>
        <v>26.190601537309483</v>
      </c>
      <c r="H486" s="307">
        <f t="shared" ca="1" si="215"/>
        <v>35.758524811910803</v>
      </c>
      <c r="I486" s="304">
        <f t="shared" ca="1" si="216"/>
        <v>44.324030791548715</v>
      </c>
      <c r="J486" s="306">
        <f t="shared" ca="1" si="217"/>
        <v>361.45593995708714</v>
      </c>
      <c r="K486" s="307">
        <f t="shared" ca="1" si="218"/>
        <v>1198.5668328611516</v>
      </c>
      <c r="L486" s="304">
        <f t="shared" ca="1" si="203"/>
        <v>1251.8837203850337</v>
      </c>
      <c r="M486" s="306">
        <f t="shared" ca="1" si="219"/>
        <v>0.93863544184081649</v>
      </c>
      <c r="N486" s="304">
        <f t="shared" ca="1" si="220"/>
        <v>53.779849318876025</v>
      </c>
      <c r="P486" s="310">
        <f t="shared" ca="1" si="221"/>
        <v>23</v>
      </c>
      <c r="Q486" s="304">
        <f t="shared" ca="1" si="222"/>
        <v>0</v>
      </c>
      <c r="R486" s="306">
        <f t="shared" ca="1" si="223"/>
        <v>0</v>
      </c>
      <c r="S486" s="307">
        <f t="shared" ca="1" si="224"/>
        <v>8.0569999999999986</v>
      </c>
      <c r="T486" s="304">
        <f t="shared" ca="1" si="204"/>
        <v>79.039169999999984</v>
      </c>
      <c r="U486" s="311">
        <f t="shared" ca="1" si="205"/>
        <v>0</v>
      </c>
      <c r="V486" s="306">
        <f t="shared" ca="1" si="206"/>
        <v>1.0864770157028827</v>
      </c>
      <c r="W486" s="304">
        <f t="shared" ca="1" si="207"/>
        <v>8.0795699954417977</v>
      </c>
      <c r="Y486" s="314" t="str">
        <f t="shared" ca="1" si="225"/>
        <v/>
      </c>
      <c r="Z486" s="315" t="str">
        <f t="shared" ca="1" si="226"/>
        <v/>
      </c>
      <c r="AA486" s="316" t="str">
        <f t="shared" ca="1" si="227"/>
        <v/>
      </c>
      <c r="AC486" s="310" t="e">
        <f t="shared" ca="1" si="228"/>
        <v>#N/A</v>
      </c>
      <c r="AD486" s="323" t="e">
        <f t="shared" ca="1" si="229"/>
        <v>#N/A</v>
      </c>
      <c r="AE486" s="324">
        <f t="shared" ca="1" si="208"/>
        <v>1198.5668328611516</v>
      </c>
      <c r="AG486" s="306">
        <f t="shared" ca="1" si="230"/>
        <v>-9.0323600157112107</v>
      </c>
      <c r="AH486" s="304">
        <f t="shared" ca="1" si="231"/>
        <v>-1.0442993221831236</v>
      </c>
    </row>
    <row r="487" spans="1:34" x14ac:dyDescent="0.2">
      <c r="A487" s="347">
        <f t="shared" ca="1" si="209"/>
        <v>0.1</v>
      </c>
      <c r="B487" s="304">
        <f t="shared" ca="1" si="210"/>
        <v>12.29999999999993</v>
      </c>
      <c r="D487" s="306">
        <f t="shared" ca="1" si="211"/>
        <v>-0.59254468839310337</v>
      </c>
      <c r="E487" s="307">
        <f t="shared" ca="1" si="212"/>
        <v>-10.619012496787709</v>
      </c>
      <c r="F487" s="304">
        <f t="shared" ca="1" si="213"/>
        <v>10.635531750442778</v>
      </c>
      <c r="G487" s="306">
        <f t="shared" ca="1" si="214"/>
        <v>26.131347068470173</v>
      </c>
      <c r="H487" s="307">
        <f t="shared" ca="1" si="215"/>
        <v>34.696623562232034</v>
      </c>
      <c r="I487" s="304">
        <f t="shared" ca="1" si="216"/>
        <v>43.436194426216488</v>
      </c>
      <c r="J487" s="306">
        <f t="shared" ca="1" si="217"/>
        <v>364.0720373873761</v>
      </c>
      <c r="K487" s="307">
        <f t="shared" ca="1" si="218"/>
        <v>1202.0895902798588</v>
      </c>
      <c r="L487" s="304">
        <f t="shared" ca="1" si="203"/>
        <v>1256.0126716982572</v>
      </c>
      <c r="M487" s="306">
        <f t="shared" ca="1" si="219"/>
        <v>0.92528989555184293</v>
      </c>
      <c r="N487" s="304">
        <f t="shared" ca="1" si="220"/>
        <v>53.015205841221366</v>
      </c>
      <c r="P487" s="310">
        <f t="shared" ca="1" si="221"/>
        <v>23</v>
      </c>
      <c r="Q487" s="304">
        <f t="shared" ca="1" si="222"/>
        <v>0</v>
      </c>
      <c r="R487" s="306">
        <f t="shared" ca="1" si="223"/>
        <v>0</v>
      </c>
      <c r="S487" s="307">
        <f t="shared" ca="1" si="224"/>
        <v>8.0569999999999986</v>
      </c>
      <c r="T487" s="304">
        <f t="shared" ca="1" si="204"/>
        <v>79.039169999999984</v>
      </c>
      <c r="U487" s="311">
        <f t="shared" ca="1" si="205"/>
        <v>0</v>
      </c>
      <c r="V487" s="306">
        <f t="shared" ca="1" si="206"/>
        <v>1.0860929605006551</v>
      </c>
      <c r="W487" s="304">
        <f t="shared" ca="1" si="207"/>
        <v>7.7563919019548218</v>
      </c>
      <c r="Y487" s="314" t="str">
        <f t="shared" ca="1" si="225"/>
        <v/>
      </c>
      <c r="Z487" s="315" t="str">
        <f t="shared" ca="1" si="226"/>
        <v/>
      </c>
      <c r="AA487" s="316" t="str">
        <f t="shared" ca="1" si="227"/>
        <v/>
      </c>
      <c r="AC487" s="310" t="e">
        <f t="shared" ca="1" si="228"/>
        <v>#N/A</v>
      </c>
      <c r="AD487" s="323" t="e">
        <f t="shared" ca="1" si="229"/>
        <v>#N/A</v>
      </c>
      <c r="AE487" s="324">
        <f t="shared" ca="1" si="208"/>
        <v>1202.0895902798588</v>
      </c>
      <c r="AG487" s="306">
        <f t="shared" ca="1" si="230"/>
        <v>-8.9170437934649129</v>
      </c>
      <c r="AH487" s="304">
        <f t="shared" ca="1" si="231"/>
        <v>-1.0028012902372843</v>
      </c>
    </row>
    <row r="488" spans="1:34" x14ac:dyDescent="0.2">
      <c r="A488" s="347">
        <f t="shared" ca="1" si="209"/>
        <v>0.1</v>
      </c>
      <c r="B488" s="304">
        <f t="shared" ca="1" si="210"/>
        <v>12.399999999999929</v>
      </c>
      <c r="D488" s="306">
        <f t="shared" ca="1" si="211"/>
        <v>-0.57915713404600588</v>
      </c>
      <c r="E488" s="307">
        <f t="shared" ca="1" si="212"/>
        <v>-10.578992008361544</v>
      </c>
      <c r="F488" s="304">
        <f t="shared" ca="1" si="213"/>
        <v>10.594833405905625</v>
      </c>
      <c r="G488" s="306">
        <f t="shared" ca="1" si="214"/>
        <v>26.073431355065573</v>
      </c>
      <c r="H488" s="307">
        <f t="shared" ca="1" si="215"/>
        <v>33.63872436139588</v>
      </c>
      <c r="I488" s="304">
        <f t="shared" ca="1" si="216"/>
        <v>42.560399425866358</v>
      </c>
      <c r="J488" s="306">
        <f t="shared" ca="1" si="217"/>
        <v>366.6822763085529</v>
      </c>
      <c r="K488" s="307">
        <f t="shared" ca="1" si="218"/>
        <v>1205.5063576760401</v>
      </c>
      <c r="L488" s="304">
        <f t="shared" ca="1" si="203"/>
        <v>1260.0402652916193</v>
      </c>
      <c r="M488" s="306">
        <f t="shared" ca="1" si="219"/>
        <v>0.91142274402741141</v>
      </c>
      <c r="N488" s="304">
        <f t="shared" ca="1" si="220"/>
        <v>52.220676585003034</v>
      </c>
      <c r="P488" s="310">
        <f t="shared" ca="1" si="221"/>
        <v>23</v>
      </c>
      <c r="Q488" s="304">
        <f t="shared" ca="1" si="222"/>
        <v>0</v>
      </c>
      <c r="R488" s="306">
        <f t="shared" ca="1" si="223"/>
        <v>0</v>
      </c>
      <c r="S488" s="307">
        <f t="shared" ca="1" si="224"/>
        <v>8.0569999999999986</v>
      </c>
      <c r="T488" s="304">
        <f t="shared" ca="1" si="204"/>
        <v>79.039169999999984</v>
      </c>
      <c r="U488" s="311">
        <f t="shared" ca="1" si="205"/>
        <v>0</v>
      </c>
      <c r="V488" s="306">
        <f t="shared" ca="1" si="206"/>
        <v>1.0857205823577432</v>
      </c>
      <c r="W488" s="304">
        <f t="shared" ca="1" si="207"/>
        <v>7.4442109221577262</v>
      </c>
      <c r="Y488" s="314" t="str">
        <f t="shared" ca="1" si="225"/>
        <v/>
      </c>
      <c r="Z488" s="315" t="str">
        <f t="shared" ca="1" si="226"/>
        <v/>
      </c>
      <c r="AA488" s="316" t="str">
        <f t="shared" ca="1" si="227"/>
        <v/>
      </c>
      <c r="AC488" s="310" t="e">
        <f t="shared" ca="1" si="228"/>
        <v>#N/A</v>
      </c>
      <c r="AD488" s="323" t="e">
        <f t="shared" ca="1" si="229"/>
        <v>#N/A</v>
      </c>
      <c r="AE488" s="324">
        <f t="shared" ca="1" si="208"/>
        <v>1205.5063576760401</v>
      </c>
      <c r="AG488" s="306">
        <f t="shared" ca="1" si="230"/>
        <v>-8.7988707230816416</v>
      </c>
      <c r="AH488" s="304">
        <f t="shared" ca="1" si="231"/>
        <v>-0.96268982275720782</v>
      </c>
    </row>
    <row r="489" spans="1:34" x14ac:dyDescent="0.2">
      <c r="A489" s="347">
        <f t="shared" ca="1" si="209"/>
        <v>0.1</v>
      </c>
      <c r="B489" s="304">
        <f t="shared" ca="1" si="210"/>
        <v>12.499999999999929</v>
      </c>
      <c r="D489" s="306">
        <f t="shared" ca="1" si="211"/>
        <v>-0.5660278507156723</v>
      </c>
      <c r="E489" s="307">
        <f t="shared" ca="1" si="212"/>
        <v>-10.540262718082891</v>
      </c>
      <c r="F489" s="304">
        <f t="shared" ca="1" si="213"/>
        <v>10.555450046965971</v>
      </c>
      <c r="G489" s="306">
        <f t="shared" ca="1" si="214"/>
        <v>26.016828569994004</v>
      </c>
      <c r="H489" s="307">
        <f t="shared" ca="1" si="215"/>
        <v>32.58469808958759</v>
      </c>
      <c r="I489" s="304">
        <f t="shared" ca="1" si="216"/>
        <v>41.696977329658196</v>
      </c>
      <c r="J489" s="306">
        <f t="shared" ca="1" si="217"/>
        <v>369.28678930480589</v>
      </c>
      <c r="K489" s="307">
        <f t="shared" ca="1" si="218"/>
        <v>1208.8175287985894</v>
      </c>
      <c r="L489" s="304">
        <f t="shared" ca="1" si="203"/>
        <v>1263.9669895554157</v>
      </c>
      <c r="M489" s="306">
        <f t="shared" ca="1" si="219"/>
        <v>0.89700916060652458</v>
      </c>
      <c r="N489" s="304">
        <f t="shared" ca="1" si="220"/>
        <v>51.394839087326481</v>
      </c>
      <c r="P489" s="310">
        <f t="shared" ca="1" si="221"/>
        <v>23</v>
      </c>
      <c r="Q489" s="304">
        <f t="shared" ca="1" si="222"/>
        <v>0</v>
      </c>
      <c r="R489" s="306">
        <f t="shared" ca="1" si="223"/>
        <v>0</v>
      </c>
      <c r="S489" s="307">
        <f t="shared" ca="1" si="224"/>
        <v>8.0569999999999986</v>
      </c>
      <c r="T489" s="304">
        <f t="shared" ca="1" si="204"/>
        <v>79.039169999999984</v>
      </c>
      <c r="U489" s="311">
        <f t="shared" ca="1" si="205"/>
        <v>0</v>
      </c>
      <c r="V489" s="306">
        <f t="shared" ca="1" si="206"/>
        <v>1.0853598271551395</v>
      </c>
      <c r="W489" s="304">
        <f t="shared" ca="1" si="207"/>
        <v>7.142859349094822</v>
      </c>
      <c r="Y489" s="314" t="str">
        <f t="shared" ca="1" si="225"/>
        <v/>
      </c>
      <c r="Z489" s="315" t="str">
        <f t="shared" ca="1" si="226"/>
        <v/>
      </c>
      <c r="AA489" s="316" t="str">
        <f t="shared" ca="1" si="227"/>
        <v/>
      </c>
      <c r="AC489" s="310" t="e">
        <f t="shared" ca="1" si="228"/>
        <v>#N/A</v>
      </c>
      <c r="AD489" s="323" t="e">
        <f t="shared" ca="1" si="229"/>
        <v>#N/A</v>
      </c>
      <c r="AE489" s="324">
        <f t="shared" ca="1" si="208"/>
        <v>1208.8175287985894</v>
      </c>
      <c r="AG489" s="306">
        <f t="shared" ca="1" si="230"/>
        <v>-8.677533236601203</v>
      </c>
      <c r="AH489" s="304">
        <f t="shared" ca="1" si="231"/>
        <v>-0.92394326947470862</v>
      </c>
    </row>
    <row r="490" spans="1:34" x14ac:dyDescent="0.2">
      <c r="A490" s="347">
        <f t="shared" ca="1" si="209"/>
        <v>0.1</v>
      </c>
      <c r="B490" s="304">
        <f t="shared" ca="1" si="210"/>
        <v>12.599999999999929</v>
      </c>
      <c r="D490" s="306">
        <f t="shared" ca="1" si="211"/>
        <v>-0.55315713247819454</v>
      </c>
      <c r="E490" s="307">
        <f t="shared" ca="1" si="212"/>
        <v>-10.502799974040347</v>
      </c>
      <c r="F490" s="304">
        <f t="shared" ca="1" si="213"/>
        <v>10.51735661218699</v>
      </c>
      <c r="G490" s="306">
        <f t="shared" ca="1" si="214"/>
        <v>25.961512856746186</v>
      </c>
      <c r="H490" s="307">
        <f t="shared" ca="1" si="215"/>
        <v>31.534418092183557</v>
      </c>
      <c r="I490" s="304">
        <f t="shared" ca="1" si="216"/>
        <v>40.846293273975682</v>
      </c>
      <c r="J490" s="306">
        <f t="shared" ca="1" si="217"/>
        <v>371.88570637614288</v>
      </c>
      <c r="K490" s="307">
        <f t="shared" ca="1" si="218"/>
        <v>1212.023484607678</v>
      </c>
      <c r="L490" s="304">
        <f t="shared" ca="1" si="203"/>
        <v>1267.7933214240486</v>
      </c>
      <c r="M490" s="306">
        <f t="shared" ca="1" si="219"/>
        <v>0.88202327567822325</v>
      </c>
      <c r="N490" s="304">
        <f t="shared" ca="1" si="220"/>
        <v>50.536211128666103</v>
      </c>
      <c r="P490" s="310">
        <f t="shared" ca="1" si="221"/>
        <v>23</v>
      </c>
      <c r="Q490" s="304">
        <f t="shared" ca="1" si="222"/>
        <v>0</v>
      </c>
      <c r="R490" s="306">
        <f t="shared" ca="1" si="223"/>
        <v>0</v>
      </c>
      <c r="S490" s="307">
        <f t="shared" ca="1" si="224"/>
        <v>8.0569999999999986</v>
      </c>
      <c r="T490" s="304">
        <f t="shared" ca="1" si="204"/>
        <v>79.039169999999984</v>
      </c>
      <c r="U490" s="311">
        <f t="shared" ca="1" si="205"/>
        <v>0</v>
      </c>
      <c r="V490" s="306">
        <f t="shared" ca="1" si="206"/>
        <v>1.0850106425752559</v>
      </c>
      <c r="W490" s="304">
        <f t="shared" ca="1" si="207"/>
        <v>6.85217599572265</v>
      </c>
      <c r="Y490" s="314" t="str">
        <f t="shared" ca="1" si="225"/>
        <v/>
      </c>
      <c r="Z490" s="315" t="str">
        <f t="shared" ca="1" si="226"/>
        <v/>
      </c>
      <c r="AA490" s="316" t="str">
        <f t="shared" ca="1" si="227"/>
        <v/>
      </c>
      <c r="AC490" s="310" t="e">
        <f t="shared" ca="1" si="228"/>
        <v>#N/A</v>
      </c>
      <c r="AD490" s="323" t="e">
        <f t="shared" ca="1" si="229"/>
        <v>#N/A</v>
      </c>
      <c r="AE490" s="324">
        <f t="shared" ca="1" si="208"/>
        <v>1212.023484607678</v>
      </c>
      <c r="AG490" s="306">
        <f t="shared" ca="1" si="230"/>
        <v>-8.5527053368381676</v>
      </c>
      <c r="AH490" s="304">
        <f t="shared" ca="1" si="231"/>
        <v>-0.88654081532764339</v>
      </c>
    </row>
    <row r="491" spans="1:34" x14ac:dyDescent="0.2">
      <c r="A491" s="347">
        <f t="shared" ca="1" si="209"/>
        <v>0.1</v>
      </c>
      <c r="B491" s="304">
        <f t="shared" ca="1" si="210"/>
        <v>12.699999999999928</v>
      </c>
      <c r="D491" s="306">
        <f t="shared" ca="1" si="211"/>
        <v>-0.54054579195210839</v>
      </c>
      <c r="E491" s="307">
        <f t="shared" ca="1" si="212"/>
        <v>-10.466579495018099</v>
      </c>
      <c r="F491" s="304">
        <f t="shared" ca="1" si="213"/>
        <v>10.480528425548515</v>
      </c>
      <c r="G491" s="306">
        <f t="shared" ca="1" si="214"/>
        <v>25.907458277550976</v>
      </c>
      <c r="H491" s="307">
        <f t="shared" ca="1" si="215"/>
        <v>30.487760142681747</v>
      </c>
      <c r="I491" s="304">
        <f t="shared" ca="1" si="216"/>
        <v>40.00874795492529</v>
      </c>
      <c r="J491" s="306">
        <f t="shared" ca="1" si="217"/>
        <v>374.47915493285774</v>
      </c>
      <c r="K491" s="307">
        <f t="shared" ca="1" si="218"/>
        <v>1215.1245935194213</v>
      </c>
      <c r="L491" s="304">
        <f t="shared" ca="1" si="203"/>
        <v>1271.519726647985</v>
      </c>
      <c r="M491" s="306">
        <f t="shared" ca="1" si="219"/>
        <v>0.86643819791870569</v>
      </c>
      <c r="N491" s="304">
        <f t="shared" ca="1" si="220"/>
        <v>49.643251949662542</v>
      </c>
      <c r="P491" s="310">
        <f t="shared" ca="1" si="221"/>
        <v>23</v>
      </c>
      <c r="Q491" s="304">
        <f t="shared" ca="1" si="222"/>
        <v>0</v>
      </c>
      <c r="R491" s="306">
        <f t="shared" ca="1" si="223"/>
        <v>0</v>
      </c>
      <c r="S491" s="307">
        <f t="shared" ca="1" si="224"/>
        <v>8.0569999999999986</v>
      </c>
      <c r="T491" s="304">
        <f t="shared" ca="1" si="204"/>
        <v>79.039169999999984</v>
      </c>
      <c r="U491" s="311">
        <f t="shared" ca="1" si="205"/>
        <v>0</v>
      </c>
      <c r="V491" s="306">
        <f t="shared" ca="1" si="206"/>
        <v>1.0846729780681099</v>
      </c>
      <c r="W491" s="304">
        <f t="shared" ca="1" si="207"/>
        <v>6.5720059935494151</v>
      </c>
      <c r="Y491" s="314" t="str">
        <f t="shared" ca="1" si="225"/>
        <v/>
      </c>
      <c r="Z491" s="315" t="str">
        <f t="shared" ca="1" si="226"/>
        <v/>
      </c>
      <c r="AA491" s="316" t="str">
        <f t="shared" ca="1" si="227"/>
        <v/>
      </c>
      <c r="AC491" s="310" t="e">
        <f t="shared" ca="1" si="228"/>
        <v>#N/A</v>
      </c>
      <c r="AD491" s="323" t="e">
        <f t="shared" ca="1" si="229"/>
        <v>#N/A</v>
      </c>
      <c r="AE491" s="324">
        <f t="shared" ca="1" si="208"/>
        <v>1215.1245935194213</v>
      </c>
      <c r="AG491" s="306">
        <f t="shared" ca="1" si="230"/>
        <v>-8.4240417609112832</v>
      </c>
      <c r="AH491" s="304">
        <f t="shared" ca="1" si="231"/>
        <v>-0.8504624544771815</v>
      </c>
    </row>
    <row r="492" spans="1:34" x14ac:dyDescent="0.2">
      <c r="A492" s="347">
        <f t="shared" ca="1" si="209"/>
        <v>0.1</v>
      </c>
      <c r="B492" s="304">
        <f t="shared" ca="1" si="210"/>
        <v>12.799999999999928</v>
      </c>
      <c r="D492" s="306">
        <f t="shared" ca="1" si="211"/>
        <v>-0.5281951802187389</v>
      </c>
      <c r="E492" s="307">
        <f t="shared" ca="1" si="212"/>
        <v>-10.431577299884461</v>
      </c>
      <c r="F492" s="304">
        <f t="shared" ca="1" si="213"/>
        <v>10.444941125342503</v>
      </c>
      <c r="G492" s="306">
        <f t="shared" ca="1" si="214"/>
        <v>25.854638759529102</v>
      </c>
      <c r="H492" s="307">
        <f t="shared" ca="1" si="215"/>
        <v>29.4446024126933</v>
      </c>
      <c r="I492" s="304">
        <f t="shared" ca="1" si="216"/>
        <v>39.18477965520961</v>
      </c>
      <c r="J492" s="306">
        <f t="shared" ca="1" si="217"/>
        <v>377.06725978471172</v>
      </c>
      <c r="K492" s="307">
        <f t="shared" ca="1" si="218"/>
        <v>1218.12121164719</v>
      </c>
      <c r="L492" s="304">
        <f t="shared" ca="1" si="203"/>
        <v>1275.1466600616454</v>
      </c>
      <c r="M492" s="306">
        <f t="shared" ca="1" si="219"/>
        <v>0.85022605327375322</v>
      </c>
      <c r="N492" s="304">
        <f t="shared" ca="1" si="220"/>
        <v>48.714364484651149</v>
      </c>
      <c r="P492" s="310">
        <f t="shared" ca="1" si="221"/>
        <v>23</v>
      </c>
      <c r="Q492" s="304">
        <f t="shared" ca="1" si="222"/>
        <v>0</v>
      </c>
      <c r="R492" s="306">
        <f t="shared" ca="1" si="223"/>
        <v>0</v>
      </c>
      <c r="S492" s="307">
        <f t="shared" ca="1" si="224"/>
        <v>8.0569999999999986</v>
      </c>
      <c r="T492" s="304">
        <f t="shared" ca="1" si="204"/>
        <v>79.039169999999984</v>
      </c>
      <c r="U492" s="311">
        <f t="shared" ca="1" si="205"/>
        <v>0</v>
      </c>
      <c r="V492" s="306">
        <f t="shared" ca="1" si="206"/>
        <v>1.0843467848181865</v>
      </c>
      <c r="W492" s="304">
        <f t="shared" ca="1" si="207"/>
        <v>6.3022005987178664</v>
      </c>
      <c r="Y492" s="314" t="str">
        <f t="shared" ca="1" si="225"/>
        <v/>
      </c>
      <c r="Z492" s="315" t="str">
        <f t="shared" ca="1" si="226"/>
        <v/>
      </c>
      <c r="AA492" s="316" t="str">
        <f t="shared" ca="1" si="227"/>
        <v/>
      </c>
      <c r="AC492" s="310" t="e">
        <f t="shared" ca="1" si="228"/>
        <v>#N/A</v>
      </c>
      <c r="AD492" s="323" t="e">
        <f t="shared" ca="1" si="229"/>
        <v>#N/A</v>
      </c>
      <c r="AE492" s="324">
        <f t="shared" ca="1" si="208"/>
        <v>1218.12121164719</v>
      </c>
      <c r="AG492" s="306">
        <f t="shared" ca="1" si="230"/>
        <v>-8.2911772594424615</v>
      </c>
      <c r="AH492" s="304">
        <f t="shared" ca="1" si="231"/>
        <v>-0.81568896531580193</v>
      </c>
    </row>
    <row r="493" spans="1:34" x14ac:dyDescent="0.2">
      <c r="A493" s="347">
        <f t="shared" ca="1" si="209"/>
        <v>0.1</v>
      </c>
      <c r="B493" s="304">
        <f t="shared" ca="1" si="210"/>
        <v>12.899999999999928</v>
      </c>
      <c r="D493" s="306">
        <f t="shared" ca="1" si="211"/>
        <v>-0.51610720764084372</v>
      </c>
      <c r="E493" s="307">
        <f t="shared" ca="1" si="212"/>
        <v>-10.397769632855887</v>
      </c>
      <c r="F493" s="304">
        <f t="shared" ca="1" si="213"/>
        <v>10.410570588959997</v>
      </c>
      <c r="G493" s="306">
        <f t="shared" ca="1" si="214"/>
        <v>25.803028038765017</v>
      </c>
      <c r="H493" s="307">
        <f t="shared" ca="1" si="215"/>
        <v>28.40482544940771</v>
      </c>
      <c r="I493" s="304">
        <f t="shared" ca="1" si="216"/>
        <v>38.374866316126933</v>
      </c>
      <c r="J493" s="306">
        <f t="shared" ca="1" si="217"/>
        <v>379.65014312462642</v>
      </c>
      <c r="K493" s="307">
        <f t="shared" ca="1" si="218"/>
        <v>1221.0136830402951</v>
      </c>
      <c r="L493" s="304">
        <f t="shared" ca="1" si="203"/>
        <v>1278.6745658478451</v>
      </c>
      <c r="M493" s="306">
        <f t="shared" ca="1" si="219"/>
        <v>0.83335804551223291</v>
      </c>
      <c r="N493" s="304">
        <f t="shared" ca="1" si="220"/>
        <v>47.747898831122122</v>
      </c>
      <c r="P493" s="310">
        <f t="shared" ca="1" si="221"/>
        <v>23</v>
      </c>
      <c r="Q493" s="304">
        <f t="shared" ca="1" si="222"/>
        <v>0</v>
      </c>
      <c r="R493" s="306">
        <f t="shared" ca="1" si="223"/>
        <v>0</v>
      </c>
      <c r="S493" s="307">
        <f t="shared" ca="1" si="224"/>
        <v>8.0569999999999986</v>
      </c>
      <c r="T493" s="304">
        <f t="shared" ca="1" si="204"/>
        <v>79.039169999999984</v>
      </c>
      <c r="U493" s="311">
        <f t="shared" ca="1" si="205"/>
        <v>0</v>
      </c>
      <c r="V493" s="306">
        <f t="shared" ca="1" si="206"/>
        <v>1.0840320157118839</v>
      </c>
      <c r="W493" s="304">
        <f t="shared" ca="1" si="207"/>
        <v>6.0426170049983829</v>
      </c>
      <c r="Y493" s="314" t="str">
        <f t="shared" ca="1" si="225"/>
        <v/>
      </c>
      <c r="Z493" s="315" t="str">
        <f t="shared" ca="1" si="226"/>
        <v/>
      </c>
      <c r="AA493" s="316" t="str">
        <f t="shared" ca="1" si="227"/>
        <v/>
      </c>
      <c r="AC493" s="310" t="e">
        <f t="shared" ca="1" si="228"/>
        <v>#N/A</v>
      </c>
      <c r="AD493" s="323" t="e">
        <f t="shared" ca="1" si="229"/>
        <v>#N/A</v>
      </c>
      <c r="AE493" s="324">
        <f t="shared" ca="1" si="208"/>
        <v>1221.0136830402951</v>
      </c>
      <c r="AG493" s="306">
        <f t="shared" ca="1" si="230"/>
        <v>-8.1537260396584408</v>
      </c>
      <c r="AH493" s="304">
        <f t="shared" ca="1" si="231"/>
        <v>-0.78220188639913957</v>
      </c>
    </row>
    <row r="494" spans="1:34" x14ac:dyDescent="0.2">
      <c r="A494" s="347">
        <f t="shared" ca="1" si="209"/>
        <v>0.1</v>
      </c>
      <c r="B494" s="304">
        <f t="shared" ca="1" si="210"/>
        <v>12.999999999999927</v>
      </c>
      <c r="D494" s="306">
        <f t="shared" ca="1" si="211"/>
        <v>-0.50428436532256671</v>
      </c>
      <c r="E494" s="307">
        <f t="shared" ca="1" si="212"/>
        <v>-10.365132884106979</v>
      </c>
      <c r="F494" s="304">
        <f t="shared" ca="1" si="213"/>
        <v>10.377392853038987</v>
      </c>
      <c r="G494" s="306">
        <f t="shared" ca="1" si="214"/>
        <v>25.75259960223276</v>
      </c>
      <c r="H494" s="307">
        <f t="shared" ca="1" si="215"/>
        <v>27.368312160997011</v>
      </c>
      <c r="I494" s="304">
        <f t="shared" ca="1" si="216"/>
        <v>37.579527628945733</v>
      </c>
      <c r="J494" s="306">
        <f t="shared" ca="1" si="217"/>
        <v>382.22792450667629</v>
      </c>
      <c r="K494" s="307">
        <f t="shared" ca="1" si="218"/>
        <v>1223.8023399208153</v>
      </c>
      <c r="L494" s="304">
        <f t="shared" ca="1" si="203"/>
        <v>1282.1038777994333</v>
      </c>
      <c r="M494" s="306">
        <f t="shared" ca="1" si="219"/>
        <v>0.81580454272912584</v>
      </c>
      <c r="N494" s="304">
        <f t="shared" ca="1" si="220"/>
        <v>46.742157205978941</v>
      </c>
      <c r="P494" s="310">
        <f t="shared" ca="1" si="221"/>
        <v>23</v>
      </c>
      <c r="Q494" s="304">
        <f t="shared" ca="1" si="222"/>
        <v>0</v>
      </c>
      <c r="R494" s="306">
        <f t="shared" ca="1" si="223"/>
        <v>0</v>
      </c>
      <c r="S494" s="307">
        <f t="shared" ca="1" si="224"/>
        <v>8.0569999999999986</v>
      </c>
      <c r="T494" s="304">
        <f t="shared" ca="1" si="204"/>
        <v>79.039169999999984</v>
      </c>
      <c r="U494" s="311">
        <f t="shared" ca="1" si="205"/>
        <v>0</v>
      </c>
      <c r="V494" s="306">
        <f t="shared" ca="1" si="206"/>
        <v>1.0837286253054512</v>
      </c>
      <c r="W494" s="304">
        <f t="shared" ca="1" si="207"/>
        <v>5.7931181631620197</v>
      </c>
      <c r="Y494" s="314" t="str">
        <f t="shared" ca="1" si="225"/>
        <v/>
      </c>
      <c r="Z494" s="315" t="str">
        <f t="shared" ca="1" si="226"/>
        <v/>
      </c>
      <c r="AA494" s="316" t="str">
        <f t="shared" ca="1" si="227"/>
        <v/>
      </c>
      <c r="AC494" s="310">
        <f t="shared" ca="1" si="228"/>
        <v>12.999999999999927</v>
      </c>
      <c r="AD494" s="323">
        <f t="shared" ca="1" si="229"/>
        <v>382.22792450667629</v>
      </c>
      <c r="AE494" s="324">
        <f t="shared" ca="1" si="208"/>
        <v>1223.8023399208153</v>
      </c>
      <c r="AG494" s="306">
        <f t="shared" ca="1" si="230"/>
        <v>-8.0112814314015264</v>
      </c>
      <c r="AH494" s="304">
        <f t="shared" ca="1" si="231"/>
        <v>-0.74998349323549507</v>
      </c>
    </row>
    <row r="495" spans="1:34" x14ac:dyDescent="0.2">
      <c r="A495" s="347">
        <f t="shared" ca="1" si="209"/>
        <v>0.1</v>
      </c>
      <c r="B495" s="304">
        <f t="shared" ca="1" si="210"/>
        <v>13.099999999999927</v>
      </c>
      <c r="D495" s="306">
        <f t="shared" ca="1" si="211"/>
        <v>-0.49272974687244026</v>
      </c>
      <c r="E495" s="307">
        <f t="shared" ca="1" si="212"/>
        <v>-10.333643505187911</v>
      </c>
      <c r="F495" s="304">
        <f t="shared" ca="1" si="213"/>
        <v>10.34538402843342</v>
      </c>
      <c r="G495" s="306">
        <f t="shared" ca="1" si="214"/>
        <v>25.703326627545515</v>
      </c>
      <c r="H495" s="307">
        <f t="shared" ca="1" si="215"/>
        <v>26.334947810478219</v>
      </c>
      <c r="I495" s="304">
        <f t="shared" ca="1" si="216"/>
        <v>36.799327112094076</v>
      </c>
      <c r="J495" s="306">
        <f t="shared" ca="1" si="217"/>
        <v>384.80072081816519</v>
      </c>
      <c r="K495" s="307">
        <f t="shared" ca="1" si="218"/>
        <v>1226.487502919389</v>
      </c>
      <c r="L495" s="304">
        <f t="shared" ca="1" si="203"/>
        <v>1285.4350195788265</v>
      </c>
      <c r="M495" s="306">
        <f t="shared" ca="1" si="219"/>
        <v>0.79753519475106982</v>
      </c>
      <c r="N495" s="304">
        <f t="shared" ca="1" si="220"/>
        <v>45.695400672380465</v>
      </c>
      <c r="P495" s="310">
        <f t="shared" ca="1" si="221"/>
        <v>23</v>
      </c>
      <c r="Q495" s="304">
        <f t="shared" ca="1" si="222"/>
        <v>0</v>
      </c>
      <c r="R495" s="306">
        <f t="shared" ca="1" si="223"/>
        <v>0</v>
      </c>
      <c r="S495" s="307">
        <f t="shared" ca="1" si="224"/>
        <v>8.0569999999999986</v>
      </c>
      <c r="T495" s="304">
        <f t="shared" ca="1" si="204"/>
        <v>79.039169999999984</v>
      </c>
      <c r="U495" s="311">
        <f t="shared" ca="1" si="205"/>
        <v>0</v>
      </c>
      <c r="V495" s="306">
        <f t="shared" ca="1" si="206"/>
        <v>1.0834365697933195</v>
      </c>
      <c r="W495" s="304">
        <f t="shared" ca="1" si="207"/>
        <v>5.5535726062035193</v>
      </c>
      <c r="Y495" s="314" t="str">
        <f t="shared" ca="1" si="225"/>
        <v/>
      </c>
      <c r="Z495" s="315" t="str">
        <f t="shared" ca="1" si="226"/>
        <v/>
      </c>
      <c r="AA495" s="316" t="str">
        <f t="shared" ca="1" si="227"/>
        <v/>
      </c>
      <c r="AC495" s="310" t="e">
        <f t="shared" ca="1" si="228"/>
        <v>#N/A</v>
      </c>
      <c r="AD495" s="323" t="e">
        <f t="shared" ca="1" si="229"/>
        <v>#N/A</v>
      </c>
      <c r="AE495" s="324">
        <f t="shared" ca="1" si="208"/>
        <v>1226.487502919389</v>
      </c>
      <c r="AG495" s="306">
        <f t="shared" ca="1" si="230"/>
        <v>-7.8634158473600717</v>
      </c>
      <c r="AH495" s="304">
        <f t="shared" ca="1" si="231"/>
        <v>-0.71901677586719881</v>
      </c>
    </row>
    <row r="496" spans="1:34" x14ac:dyDescent="0.2">
      <c r="A496" s="347">
        <f t="shared" ca="1" si="209"/>
        <v>0.1</v>
      </c>
      <c r="B496" s="304">
        <f t="shared" ca="1" si="210"/>
        <v>13.199999999999926</v>
      </c>
      <c r="D496" s="306">
        <f t="shared" ca="1" si="211"/>
        <v>-0.48144707003375192</v>
      </c>
      <c r="E496" s="307">
        <f t="shared" ca="1" si="212"/>
        <v>-10.303277918713405</v>
      </c>
      <c r="F496" s="304">
        <f t="shared" ca="1" si="213"/>
        <v>10.314520209466426</v>
      </c>
      <c r="G496" s="306">
        <f t="shared" ca="1" si="214"/>
        <v>25.655181920542141</v>
      </c>
      <c r="H496" s="307">
        <f t="shared" ca="1" si="215"/>
        <v>25.304620018606879</v>
      </c>
      <c r="I496" s="304">
        <f t="shared" ca="1" si="216"/>
        <v>36.034874131349376</v>
      </c>
      <c r="J496" s="306">
        <f t="shared" ca="1" si="217"/>
        <v>387.36864624556955</v>
      </c>
      <c r="K496" s="307">
        <f t="shared" ca="1" si="218"/>
        <v>1229.0694813108432</v>
      </c>
      <c r="L496" s="304">
        <f t="shared" ca="1" si="203"/>
        <v>1288.6684049761716</v>
      </c>
      <c r="M496" s="306">
        <f t="shared" ca="1" si="219"/>
        <v>0.77851908697150562</v>
      </c>
      <c r="N496" s="304">
        <f t="shared" ca="1" si="220"/>
        <v>44.60585795384555</v>
      </c>
      <c r="P496" s="310">
        <f t="shared" ca="1" si="221"/>
        <v>23</v>
      </c>
      <c r="Q496" s="304">
        <f t="shared" ca="1" si="222"/>
        <v>0</v>
      </c>
      <c r="R496" s="306">
        <f t="shared" ca="1" si="223"/>
        <v>0</v>
      </c>
      <c r="S496" s="307">
        <f t="shared" ca="1" si="224"/>
        <v>8.0569999999999986</v>
      </c>
      <c r="T496" s="304">
        <f t="shared" ca="1" si="204"/>
        <v>79.039169999999984</v>
      </c>
      <c r="U496" s="311">
        <f t="shared" ca="1" si="205"/>
        <v>0</v>
      </c>
      <c r="V496" s="306">
        <f t="shared" ca="1" si="206"/>
        <v>1.0831558069767255</v>
      </c>
      <c r="W496" s="304">
        <f t="shared" ca="1" si="207"/>
        <v>5.3238542798818207</v>
      </c>
      <c r="Y496" s="314" t="str">
        <f t="shared" ca="1" si="225"/>
        <v/>
      </c>
      <c r="Z496" s="315" t="str">
        <f t="shared" ca="1" si="226"/>
        <v/>
      </c>
      <c r="AA496" s="316" t="str">
        <f t="shared" ca="1" si="227"/>
        <v/>
      </c>
      <c r="AC496" s="310" t="e">
        <f t="shared" ca="1" si="228"/>
        <v>#N/A</v>
      </c>
      <c r="AD496" s="323" t="e">
        <f t="shared" ca="1" si="229"/>
        <v>#N/A</v>
      </c>
      <c r="AE496" s="324">
        <f t="shared" ca="1" si="208"/>
        <v>1229.0694813108432</v>
      </c>
      <c r="AG496" s="306">
        <f t="shared" ca="1" si="230"/>
        <v>-7.7096811226170772</v>
      </c>
      <c r="AH496" s="304">
        <f t="shared" ca="1" si="231"/>
        <v>-0.68928541717804648</v>
      </c>
    </row>
    <row r="497" spans="1:34" x14ac:dyDescent="0.2">
      <c r="A497" s="347">
        <f t="shared" ca="1" si="209"/>
        <v>0.1</v>
      </c>
      <c r="B497" s="304">
        <f t="shared" ca="1" si="210"/>
        <v>13.299999999999926</v>
      </c>
      <c r="D497" s="306">
        <f t="shared" ca="1" si="211"/>
        <v>-0.4704406976313415</v>
      </c>
      <c r="E497" s="307">
        <f t="shared" ca="1" si="212"/>
        <v>-10.274012421806981</v>
      </c>
      <c r="F497" s="304">
        <f t="shared" ca="1" si="213"/>
        <v>10.284777376950462</v>
      </c>
      <c r="G497" s="306">
        <f t="shared" ca="1" si="214"/>
        <v>25.608137850779006</v>
      </c>
      <c r="H497" s="307">
        <f t="shared" ca="1" si="215"/>
        <v>24.277218776426182</v>
      </c>
      <c r="I497" s="304">
        <f t="shared" ca="1" si="216"/>
        <v>35.28682580940032</v>
      </c>
      <c r="J497" s="306">
        <f t="shared" ca="1" si="217"/>
        <v>389.93181223413563</v>
      </c>
      <c r="K497" s="307">
        <f t="shared" ca="1" si="218"/>
        <v>1231.5485732505949</v>
      </c>
      <c r="L497" s="304">
        <f t="shared" ca="1" si="203"/>
        <v>1291.8044381669283</v>
      </c>
      <c r="M497" s="306">
        <f t="shared" ca="1" si="219"/>
        <v>0.75872493668332652</v>
      </c>
      <c r="N497" s="304">
        <f t="shared" ca="1" si="220"/>
        <v>43.471736683285222</v>
      </c>
      <c r="P497" s="310">
        <f t="shared" ca="1" si="221"/>
        <v>23</v>
      </c>
      <c r="Q497" s="304">
        <f t="shared" ca="1" si="222"/>
        <v>0</v>
      </c>
      <c r="R497" s="306">
        <f t="shared" ca="1" si="223"/>
        <v>0</v>
      </c>
      <c r="S497" s="307">
        <f t="shared" ca="1" si="224"/>
        <v>8.0569999999999986</v>
      </c>
      <c r="T497" s="304">
        <f t="shared" ca="1" si="204"/>
        <v>79.039169999999984</v>
      </c>
      <c r="U497" s="311">
        <f t="shared" ca="1" si="205"/>
        <v>0</v>
      </c>
      <c r="V497" s="306">
        <f t="shared" ca="1" si="206"/>
        <v>1.0828862962325125</v>
      </c>
      <c r="W497" s="304">
        <f t="shared" ca="1" si="207"/>
        <v>5.1038423780404747</v>
      </c>
      <c r="Y497" s="314" t="str">
        <f t="shared" ca="1" si="225"/>
        <v/>
      </c>
      <c r="Z497" s="315" t="str">
        <f t="shared" ca="1" si="226"/>
        <v/>
      </c>
      <c r="AA497" s="316" t="str">
        <f t="shared" ca="1" si="227"/>
        <v/>
      </c>
      <c r="AC497" s="310" t="e">
        <f t="shared" ca="1" si="228"/>
        <v>#N/A</v>
      </c>
      <c r="AD497" s="323" t="e">
        <f t="shared" ca="1" si="229"/>
        <v>#N/A</v>
      </c>
      <c r="AE497" s="324">
        <f t="shared" ca="1" si="208"/>
        <v>1231.5485732505949</v>
      </c>
      <c r="AG497" s="306">
        <f t="shared" ca="1" si="230"/>
        <v>-7.5496093337025423</v>
      </c>
      <c r="AH497" s="304">
        <f t="shared" ca="1" si="231"/>
        <v>-0.66077377186072006</v>
      </c>
    </row>
    <row r="498" spans="1:34" x14ac:dyDescent="0.2">
      <c r="A498" s="347">
        <f t="shared" ca="1" si="209"/>
        <v>0.1</v>
      </c>
      <c r="B498" s="304">
        <f t="shared" ca="1" si="210"/>
        <v>13.399999999999926</v>
      </c>
      <c r="D498" s="306">
        <f t="shared" ca="1" si="211"/>
        <v>-0.45971565714952378</v>
      </c>
      <c r="E498" s="307">
        <f t="shared" ca="1" si="212"/>
        <v>-10.245823082826307</v>
      </c>
      <c r="F498" s="304">
        <f t="shared" ca="1" si="213"/>
        <v>10.256131294499149</v>
      </c>
      <c r="G498" s="306">
        <f t="shared" ca="1" si="214"/>
        <v>25.562166285064052</v>
      </c>
      <c r="H498" s="307">
        <f t="shared" ca="1" si="215"/>
        <v>23.25263646814355</v>
      </c>
      <c r="I498" s="304">
        <f t="shared" ca="1" si="216"/>
        <v>34.555888758718169</v>
      </c>
      <c r="J498" s="306">
        <f t="shared" ca="1" si="217"/>
        <v>392.49032744092779</v>
      </c>
      <c r="K498" s="307">
        <f t="shared" ca="1" si="218"/>
        <v>1233.9250660128234</v>
      </c>
      <c r="L498" s="304">
        <f t="shared" ca="1" si="203"/>
        <v>1294.8435139697142</v>
      </c>
      <c r="M498" s="306">
        <f t="shared" ca="1" si="219"/>
        <v>0.7381213384383033</v>
      </c>
      <c r="N498" s="304">
        <f t="shared" ca="1" si="220"/>
        <v>42.291237461062245</v>
      </c>
      <c r="P498" s="310">
        <f t="shared" ca="1" si="221"/>
        <v>23</v>
      </c>
      <c r="Q498" s="304">
        <f t="shared" ca="1" si="222"/>
        <v>0</v>
      </c>
      <c r="R498" s="306">
        <f t="shared" ca="1" si="223"/>
        <v>0</v>
      </c>
      <c r="S498" s="307">
        <f t="shared" ca="1" si="224"/>
        <v>8.0569999999999986</v>
      </c>
      <c r="T498" s="304">
        <f t="shared" ca="1" si="204"/>
        <v>79.039169999999984</v>
      </c>
      <c r="U498" s="311">
        <f t="shared" ca="1" si="205"/>
        <v>0</v>
      </c>
      <c r="V498" s="306">
        <f t="shared" ca="1" si="206"/>
        <v>1.0826279984820029</v>
      </c>
      <c r="W498" s="304">
        <f t="shared" ca="1" si="207"/>
        <v>4.8934211821629852</v>
      </c>
      <c r="Y498" s="314" t="str">
        <f t="shared" ca="1" si="225"/>
        <v/>
      </c>
      <c r="Z498" s="315" t="str">
        <f t="shared" ca="1" si="226"/>
        <v/>
      </c>
      <c r="AA498" s="316" t="str">
        <f t="shared" ca="1" si="227"/>
        <v/>
      </c>
      <c r="AC498" s="310" t="e">
        <f t="shared" ca="1" si="228"/>
        <v>#N/A</v>
      </c>
      <c r="AD498" s="323" t="e">
        <f t="shared" ca="1" si="229"/>
        <v>#N/A</v>
      </c>
      <c r="AE498" s="324">
        <f t="shared" ca="1" si="208"/>
        <v>1233.9250660128234</v>
      </c>
      <c r="AG498" s="306">
        <f t="shared" ca="1" si="230"/>
        <v>-7.3827142133418571</v>
      </c>
      <c r="AH498" s="304">
        <f t="shared" ca="1" si="231"/>
        <v>-0.63346684597746994</v>
      </c>
    </row>
    <row r="499" spans="1:34" x14ac:dyDescent="0.2">
      <c r="A499" s="347">
        <f t="shared" ca="1" si="209"/>
        <v>0.1</v>
      </c>
      <c r="B499" s="304">
        <f t="shared" ca="1" si="210"/>
        <v>13.499999999999925</v>
      </c>
      <c r="D499" s="306">
        <f t="shared" ca="1" si="211"/>
        <v>-0.44927765810171405</v>
      </c>
      <c r="E499" s="307">
        <f t="shared" ca="1" si="212"/>
        <v>-10.218685630967128</v>
      </c>
      <c r="F499" s="304">
        <f t="shared" ca="1" si="213"/>
        <v>10.228557397727375</v>
      </c>
      <c r="G499" s="306">
        <f t="shared" ca="1" si="214"/>
        <v>25.51723851925388</v>
      </c>
      <c r="H499" s="307">
        <f t="shared" ca="1" si="215"/>
        <v>22.230767905046836</v>
      </c>
      <c r="I499" s="304">
        <f t="shared" ca="1" si="216"/>
        <v>33.842820557639023</v>
      </c>
      <c r="J499" s="306">
        <f t="shared" ca="1" si="217"/>
        <v>395.04429768114369</v>
      </c>
      <c r="K499" s="307">
        <f t="shared" ca="1" si="218"/>
        <v>1236.1992362314829</v>
      </c>
      <c r="L499" s="304">
        <f t="shared" ca="1" si="203"/>
        <v>1297.7860181053306</v>
      </c>
      <c r="M499" s="306">
        <f t="shared" ca="1" si="219"/>
        <v>0.71667706528225206</v>
      </c>
      <c r="N499" s="304">
        <f t="shared" ca="1" si="220"/>
        <v>41.062571114494823</v>
      </c>
      <c r="P499" s="310">
        <f t="shared" ca="1" si="221"/>
        <v>23</v>
      </c>
      <c r="Q499" s="304">
        <f t="shared" ca="1" si="222"/>
        <v>0</v>
      </c>
      <c r="R499" s="306">
        <f t="shared" ca="1" si="223"/>
        <v>0</v>
      </c>
      <c r="S499" s="307">
        <f t="shared" ca="1" si="224"/>
        <v>8.0569999999999986</v>
      </c>
      <c r="T499" s="304">
        <f t="shared" ca="1" si="204"/>
        <v>79.039169999999984</v>
      </c>
      <c r="U499" s="311">
        <f t="shared" ca="1" si="205"/>
        <v>0</v>
      </c>
      <c r="V499" s="306">
        <f t="shared" ca="1" si="206"/>
        <v>1.0823808761598062</v>
      </c>
      <c r="W499" s="304">
        <f t="shared" ca="1" si="207"/>
        <v>4.6924799046082439</v>
      </c>
      <c r="Y499" s="314" t="str">
        <f t="shared" ca="1" si="225"/>
        <v/>
      </c>
      <c r="Z499" s="315" t="str">
        <f t="shared" ca="1" si="226"/>
        <v/>
      </c>
      <c r="AA499" s="316" t="str">
        <f t="shared" ca="1" si="227"/>
        <v/>
      </c>
      <c r="AC499" s="310" t="e">
        <f t="shared" ca="1" si="228"/>
        <v>#N/A</v>
      </c>
      <c r="AD499" s="323" t="e">
        <f t="shared" ca="1" si="229"/>
        <v>#N/A</v>
      </c>
      <c r="AE499" s="324">
        <f t="shared" ca="1" si="208"/>
        <v>1236.1992362314829</v>
      </c>
      <c r="AG499" s="306">
        <f t="shared" ca="1" si="230"/>
        <v>-7.208493293370613</v>
      </c>
      <c r="AH499" s="304">
        <f t="shared" ca="1" si="231"/>
        <v>-0.60735027704641753</v>
      </c>
    </row>
    <row r="500" spans="1:34" x14ac:dyDescent="0.2">
      <c r="A500" s="347">
        <f t="shared" ca="1" si="209"/>
        <v>0.1</v>
      </c>
      <c r="B500" s="304">
        <f t="shared" ca="1" si="210"/>
        <v>13.599999999999925</v>
      </c>
      <c r="D500" s="306">
        <f t="shared" ca="1" si="211"/>
        <v>-0.43913310617884554</v>
      </c>
      <c r="E500" s="307">
        <f t="shared" ca="1" si="212"/>
        <v>-10.192575338452794</v>
      </c>
      <c r="F500" s="304">
        <f t="shared" ca="1" si="213"/>
        <v>10.202030676045744</v>
      </c>
      <c r="G500" s="306">
        <f t="shared" ca="1" si="214"/>
        <v>25.473325208635995</v>
      </c>
      <c r="H500" s="307">
        <f t="shared" ca="1" si="215"/>
        <v>21.211510371201555</v>
      </c>
      <c r="I500" s="304">
        <f t="shared" ca="1" si="216"/>
        <v>33.148430874062818</v>
      </c>
      <c r="J500" s="306">
        <f t="shared" ca="1" si="217"/>
        <v>397.59382586753816</v>
      </c>
      <c r="K500" s="307">
        <f t="shared" ca="1" si="218"/>
        <v>1238.3713501452953</v>
      </c>
      <c r="L500" s="304">
        <f t="shared" ca="1" si="203"/>
        <v>1300.6323274579438</v>
      </c>
      <c r="M500" s="306">
        <f t="shared" ca="1" si="219"/>
        <v>0.69436143281203899</v>
      </c>
      <c r="N500" s="304">
        <f t="shared" ca="1" si="220"/>
        <v>39.783979556786512</v>
      </c>
      <c r="P500" s="310">
        <f t="shared" ca="1" si="221"/>
        <v>23</v>
      </c>
      <c r="Q500" s="304">
        <f t="shared" ca="1" si="222"/>
        <v>0</v>
      </c>
      <c r="R500" s="306">
        <f t="shared" ca="1" si="223"/>
        <v>0</v>
      </c>
      <c r="S500" s="307">
        <f t="shared" ca="1" si="224"/>
        <v>8.0569999999999986</v>
      </c>
      <c r="T500" s="304">
        <f t="shared" ca="1" si="204"/>
        <v>79.039169999999984</v>
      </c>
      <c r="U500" s="311">
        <f t="shared" ca="1" si="205"/>
        <v>0</v>
      </c>
      <c r="V500" s="306">
        <f t="shared" ca="1" si="206"/>
        <v>1.082144893182442</v>
      </c>
      <c r="W500" s="304">
        <f t="shared" ca="1" si="207"/>
        <v>4.500912534959796</v>
      </c>
      <c r="Y500" s="314" t="str">
        <f t="shared" ca="1" si="225"/>
        <v/>
      </c>
      <c r="Z500" s="315" t="str">
        <f t="shared" ca="1" si="226"/>
        <v/>
      </c>
      <c r="AA500" s="316" t="str">
        <f t="shared" ca="1" si="227"/>
        <v/>
      </c>
      <c r="AC500" s="310" t="e">
        <f t="shared" ca="1" si="228"/>
        <v>#N/A</v>
      </c>
      <c r="AD500" s="323" t="e">
        <f t="shared" ca="1" si="229"/>
        <v>#N/A</v>
      </c>
      <c r="AE500" s="324">
        <f t="shared" ca="1" si="208"/>
        <v>1238.3713501452953</v>
      </c>
      <c r="AG500" s="306">
        <f t="shared" ca="1" si="230"/>
        <v>-7.026430923832665</v>
      </c>
      <c r="AH500" s="304">
        <f t="shared" ca="1" si="231"/>
        <v>-0.58241031458461523</v>
      </c>
    </row>
    <row r="501" spans="1:34" x14ac:dyDescent="0.2">
      <c r="A501" s="347">
        <f t="shared" ca="1" si="209"/>
        <v>0.1</v>
      </c>
      <c r="B501" s="304">
        <f t="shared" ca="1" si="210"/>
        <v>13.699999999999925</v>
      </c>
      <c r="D501" s="306">
        <f t="shared" ca="1" si="211"/>
        <v>-0.42928911297280525</v>
      </c>
      <c r="E501" s="307">
        <f t="shared" ca="1" si="212"/>
        <v>-10.167466895173131</v>
      </c>
      <c r="F501" s="304">
        <f t="shared" ca="1" si="213"/>
        <v>10.176525546912293</v>
      </c>
      <c r="G501" s="306">
        <f t="shared" ca="1" si="214"/>
        <v>25.430396297338714</v>
      </c>
      <c r="H501" s="307">
        <f t="shared" ca="1" si="215"/>
        <v>20.194763681684243</v>
      </c>
      <c r="I501" s="304">
        <f t="shared" ca="1" si="216"/>
        <v>32.473582124532726</v>
      </c>
      <c r="J501" s="306">
        <f t="shared" ca="1" si="217"/>
        <v>400.13901194283687</v>
      </c>
      <c r="K501" s="307">
        <f t="shared" ca="1" si="218"/>
        <v>1240.4416638479397</v>
      </c>
      <c r="L501" s="304">
        <f t="shared" ca="1" si="203"/>
        <v>1303.3828103394776</v>
      </c>
      <c r="M501" s="306">
        <f t="shared" ca="1" si="219"/>
        <v>0.67114473277356024</v>
      </c>
      <c r="N501" s="304">
        <f t="shared" ca="1" si="220"/>
        <v>38.453760630360463</v>
      </c>
      <c r="P501" s="310">
        <f t="shared" ca="1" si="221"/>
        <v>23</v>
      </c>
      <c r="Q501" s="304">
        <f t="shared" ca="1" si="222"/>
        <v>0</v>
      </c>
      <c r="R501" s="306">
        <f t="shared" ca="1" si="223"/>
        <v>0</v>
      </c>
      <c r="S501" s="307">
        <f t="shared" ca="1" si="224"/>
        <v>8.0569999999999986</v>
      </c>
      <c r="T501" s="304">
        <f t="shared" ca="1" si="204"/>
        <v>79.039169999999984</v>
      </c>
      <c r="U501" s="311">
        <f t="shared" ca="1" si="205"/>
        <v>0</v>
      </c>
      <c r="V501" s="306">
        <f t="shared" ca="1" si="206"/>
        <v>1.081920014916635</v>
      </c>
      <c r="W501" s="304">
        <f t="shared" ca="1" si="207"/>
        <v>4.3186176889096544</v>
      </c>
      <c r="Y501" s="314" t="str">
        <f t="shared" ca="1" si="225"/>
        <v/>
      </c>
      <c r="Z501" s="315" t="str">
        <f t="shared" ca="1" si="226"/>
        <v/>
      </c>
      <c r="AA501" s="316" t="str">
        <f t="shared" ca="1" si="227"/>
        <v/>
      </c>
      <c r="AC501" s="310" t="e">
        <f t="shared" ca="1" si="228"/>
        <v>#N/A</v>
      </c>
      <c r="AD501" s="323" t="e">
        <f t="shared" ca="1" si="229"/>
        <v>#N/A</v>
      </c>
      <c r="AE501" s="324">
        <f t="shared" ca="1" si="208"/>
        <v>1240.4416638479397</v>
      </c>
      <c r="AG501" s="306">
        <f t="shared" ca="1" si="230"/>
        <v>-6.8360023296427928</v>
      </c>
      <c r="AH501" s="304">
        <f t="shared" ca="1" si="231"/>
        <v>-0.55863380103758187</v>
      </c>
    </row>
    <row r="502" spans="1:34" x14ac:dyDescent="0.2">
      <c r="A502" s="347">
        <f t="shared" ca="1" si="209"/>
        <v>0.1</v>
      </c>
      <c r="B502" s="304">
        <f t="shared" ca="1" si="210"/>
        <v>13.799999999999924</v>
      </c>
      <c r="D502" s="306">
        <f t="shared" ca="1" si="211"/>
        <v>-0.41975349986696786</v>
      </c>
      <c r="E502" s="307">
        <f t="shared" ca="1" si="212"/>
        <v>-10.14333427585084</v>
      </c>
      <c r="F502" s="304">
        <f t="shared" ca="1" si="213"/>
        <v>10.152015722618886</v>
      </c>
      <c r="G502" s="306">
        <f t="shared" ca="1" si="214"/>
        <v>25.388420947352017</v>
      </c>
      <c r="H502" s="307">
        <f t="shared" ca="1" si="215"/>
        <v>19.180430254099161</v>
      </c>
      <c r="I502" s="304">
        <f t="shared" ca="1" si="216"/>
        <v>31.819189539212104</v>
      </c>
      <c r="J502" s="306">
        <f t="shared" ca="1" si="217"/>
        <v>402.67995280507142</v>
      </c>
      <c r="K502" s="307">
        <f t="shared" ca="1" si="218"/>
        <v>1242.4104235447289</v>
      </c>
      <c r="L502" s="304">
        <f t="shared" ca="1" si="203"/>
        <v>1306.0378267583551</v>
      </c>
      <c r="M502" s="306">
        <f t="shared" ca="1" si="219"/>
        <v>0.64699874224634724</v>
      </c>
      <c r="N502" s="304">
        <f t="shared" ca="1" si="220"/>
        <v>37.070297280988292</v>
      </c>
      <c r="P502" s="310">
        <f t="shared" ca="1" si="221"/>
        <v>23</v>
      </c>
      <c r="Q502" s="304">
        <f t="shared" ca="1" si="222"/>
        <v>0</v>
      </c>
      <c r="R502" s="306">
        <f t="shared" ca="1" si="223"/>
        <v>0</v>
      </c>
      <c r="S502" s="307">
        <f t="shared" ca="1" si="224"/>
        <v>8.0569999999999986</v>
      </c>
      <c r="T502" s="304">
        <f t="shared" ca="1" si="204"/>
        <v>79.039169999999984</v>
      </c>
      <c r="U502" s="311">
        <f t="shared" ca="1" si="205"/>
        <v>0</v>
      </c>
      <c r="V502" s="306">
        <f t="shared" ca="1" si="206"/>
        <v>1.0817062081471331</v>
      </c>
      <c r="W502" s="304">
        <f t="shared" ca="1" si="207"/>
        <v>4.1454984590836634</v>
      </c>
      <c r="Y502" s="314" t="str">
        <f t="shared" ca="1" si="225"/>
        <v/>
      </c>
      <c r="Z502" s="315" t="str">
        <f t="shared" ca="1" si="226"/>
        <v/>
      </c>
      <c r="AA502" s="316" t="str">
        <f t="shared" ca="1" si="227"/>
        <v/>
      </c>
      <c r="AC502" s="310" t="e">
        <f t="shared" ca="1" si="228"/>
        <v>#N/A</v>
      </c>
      <c r="AD502" s="323" t="e">
        <f t="shared" ca="1" si="229"/>
        <v>#N/A</v>
      </c>
      <c r="AE502" s="324">
        <f t="shared" ca="1" si="208"/>
        <v>1242.4104235447289</v>
      </c>
      <c r="AG502" s="306">
        <f t="shared" ca="1" si="230"/>
        <v>-6.6366788753844181</v>
      </c>
      <c r="AH502" s="304">
        <f t="shared" ca="1" si="231"/>
        <v>-0.53600815302341509</v>
      </c>
    </row>
    <row r="503" spans="1:34" x14ac:dyDescent="0.2">
      <c r="A503" s="347">
        <f t="shared" ca="1" si="209"/>
        <v>0.1</v>
      </c>
      <c r="B503" s="304">
        <f t="shared" ca="1" si="210"/>
        <v>13.899999999999924</v>
      </c>
      <c r="D503" s="306">
        <f t="shared" ca="1" si="211"/>
        <v>-0.41053479447549207</v>
      </c>
      <c r="E503" s="307">
        <f t="shared" ca="1" si="212"/>
        <v>-10.120150600096277</v>
      </c>
      <c r="F503" s="304">
        <f t="shared" ca="1" si="213"/>
        <v>10.128474069972439</v>
      </c>
      <c r="G503" s="306">
        <f t="shared" ca="1" si="214"/>
        <v>25.347367467904469</v>
      </c>
      <c r="H503" s="307">
        <f t="shared" ca="1" si="215"/>
        <v>18.168415194089533</v>
      </c>
      <c r="I503" s="304">
        <f t="shared" ca="1" si="216"/>
        <v>31.186220486262926</v>
      </c>
      <c r="J503" s="306">
        <f t="shared" ca="1" si="217"/>
        <v>405.21674222583425</v>
      </c>
      <c r="K503" s="307">
        <f t="shared" ca="1" si="218"/>
        <v>1244.2778658171383</v>
      </c>
      <c r="L503" s="304">
        <f t="shared" ca="1" si="203"/>
        <v>1308.5977286937994</v>
      </c>
      <c r="M503" s="306">
        <f t="shared" ca="1" si="219"/>
        <v>0.62189731319907327</v>
      </c>
      <c r="N503" s="304">
        <f t="shared" ca="1" si="220"/>
        <v>35.632091336832403</v>
      </c>
      <c r="P503" s="310">
        <f t="shared" ca="1" si="221"/>
        <v>23</v>
      </c>
      <c r="Q503" s="304">
        <f t="shared" ca="1" si="222"/>
        <v>0</v>
      </c>
      <c r="R503" s="306">
        <f t="shared" ca="1" si="223"/>
        <v>0</v>
      </c>
      <c r="S503" s="307">
        <f t="shared" ca="1" si="224"/>
        <v>8.0569999999999986</v>
      </c>
      <c r="T503" s="304">
        <f t="shared" ca="1" si="204"/>
        <v>79.039169999999984</v>
      </c>
      <c r="U503" s="311">
        <f t="shared" ca="1" si="205"/>
        <v>0</v>
      </c>
      <c r="V503" s="306">
        <f t="shared" ca="1" si="206"/>
        <v>1.0815034410439006</v>
      </c>
      <c r="W503" s="304">
        <f t="shared" ca="1" si="207"/>
        <v>3.9814622672019508</v>
      </c>
      <c r="Y503" s="314" t="str">
        <f t="shared" ca="1" si="225"/>
        <v/>
      </c>
      <c r="Z503" s="315" t="str">
        <f t="shared" ca="1" si="226"/>
        <v/>
      </c>
      <c r="AA503" s="316" t="str">
        <f t="shared" ca="1" si="227"/>
        <v/>
      </c>
      <c r="AC503" s="310" t="e">
        <f t="shared" ca="1" si="228"/>
        <v>#N/A</v>
      </c>
      <c r="AD503" s="323" t="e">
        <f t="shared" ca="1" si="229"/>
        <v>#N/A</v>
      </c>
      <c r="AE503" s="324">
        <f t="shared" ca="1" si="208"/>
        <v>1244.2778658171383</v>
      </c>
      <c r="AG503" s="306">
        <f t="shared" ca="1" si="230"/>
        <v>-6.4279347112141876</v>
      </c>
      <c r="AH503" s="304">
        <f t="shared" ca="1" si="231"/>
        <v>-0.51452134281788064</v>
      </c>
    </row>
    <row r="504" spans="1:34" x14ac:dyDescent="0.2">
      <c r="A504" s="347">
        <f t="shared" ca="1" si="209"/>
        <v>0.1</v>
      </c>
      <c r="B504" s="304">
        <f t="shared" ca="1" si="210"/>
        <v>13.999999999999924</v>
      </c>
      <c r="D504" s="306">
        <f t="shared" ca="1" si="211"/>
        <v>-0.40164221780705622</v>
      </c>
      <c r="E504" s="307">
        <f t="shared" ca="1" si="212"/>
        <v>-10.097887986073246</v>
      </c>
      <c r="F504" s="304">
        <f t="shared" ca="1" si="213"/>
        <v>10.105872463593007</v>
      </c>
      <c r="G504" s="306">
        <f t="shared" ca="1" si="214"/>
        <v>25.307203246123763</v>
      </c>
      <c r="H504" s="307">
        <f t="shared" ca="1" si="215"/>
        <v>17.158626395482209</v>
      </c>
      <c r="I504" s="304">
        <f t="shared" ca="1" si="216"/>
        <v>30.575692893544634</v>
      </c>
      <c r="J504" s="306">
        <f t="shared" ca="1" si="217"/>
        <v>407.74947076153569</v>
      </c>
      <c r="K504" s="307">
        <f t="shared" ca="1" si="218"/>
        <v>1246.0442178966168</v>
      </c>
      <c r="L504" s="304">
        <f t="shared" ca="1" si="203"/>
        <v>1311.0628603769935</v>
      </c>
      <c r="M504" s="306">
        <f t="shared" ca="1" si="219"/>
        <v>0.59581704519675183</v>
      </c>
      <c r="N504" s="304">
        <f t="shared" ca="1" si="220"/>
        <v>34.137802051729295</v>
      </c>
      <c r="P504" s="310">
        <f t="shared" ca="1" si="221"/>
        <v>23</v>
      </c>
      <c r="Q504" s="304">
        <f t="shared" ca="1" si="222"/>
        <v>0</v>
      </c>
      <c r="R504" s="306">
        <f t="shared" ca="1" si="223"/>
        <v>0</v>
      </c>
      <c r="S504" s="307">
        <f t="shared" ca="1" si="224"/>
        <v>8.0569999999999986</v>
      </c>
      <c r="T504" s="304">
        <f t="shared" ca="1" si="204"/>
        <v>79.039169999999984</v>
      </c>
      <c r="U504" s="311">
        <f t="shared" ca="1" si="205"/>
        <v>0</v>
      </c>
      <c r="V504" s="306">
        <f t="shared" ca="1" si="206"/>
        <v>1.0813116831285148</v>
      </c>
      <c r="W504" s="304">
        <f t="shared" ca="1" si="207"/>
        <v>3.8264207169554565</v>
      </c>
      <c r="Y504" s="314" t="str">
        <f t="shared" ca="1" si="225"/>
        <v/>
      </c>
      <c r="Z504" s="315" t="str">
        <f t="shared" ca="1" si="226"/>
        <v/>
      </c>
      <c r="AA504" s="316" t="str">
        <f t="shared" ca="1" si="227"/>
        <v/>
      </c>
      <c r="AC504" s="310">
        <f t="shared" ca="1" si="228"/>
        <v>13.999999999999924</v>
      </c>
      <c r="AD504" s="323">
        <f t="shared" ca="1" si="229"/>
        <v>407.74947076153569</v>
      </c>
      <c r="AE504" s="324">
        <f t="shared" ca="1" si="208"/>
        <v>1246.0442178966168</v>
      </c>
      <c r="AG504" s="306">
        <f t="shared" ca="1" si="230"/>
        <v>-6.2092549651877151</v>
      </c>
      <c r="AH504" s="304">
        <f t="shared" ca="1" si="231"/>
        <v>-0.49416188000520683</v>
      </c>
    </row>
    <row r="505" spans="1:34" x14ac:dyDescent="0.2">
      <c r="A505" s="347">
        <f t="shared" ca="1" si="209"/>
        <v>0.1</v>
      </c>
      <c r="B505" s="304">
        <f t="shared" ca="1" si="210"/>
        <v>14.099999999999923</v>
      </c>
      <c r="D505" s="306">
        <f t="shared" ca="1" si="211"/>
        <v>-0.39308566014224577</v>
      </c>
      <c r="E505" s="307">
        <f t="shared" ca="1" si="212"/>
        <v>-10.076517398947882</v>
      </c>
      <c r="F505" s="304">
        <f t="shared" ca="1" si="213"/>
        <v>10.084181634000295</v>
      </c>
      <c r="G505" s="306">
        <f t="shared" ca="1" si="214"/>
        <v>25.267894680109539</v>
      </c>
      <c r="H505" s="307">
        <f t="shared" ca="1" si="215"/>
        <v>16.150974655587419</v>
      </c>
      <c r="I505" s="304">
        <f t="shared" ca="1" si="216"/>
        <v>29.988672593006431</v>
      </c>
      <c r="J505" s="306">
        <f t="shared" ca="1" si="217"/>
        <v>410.27822565784737</v>
      </c>
      <c r="K505" s="307">
        <f t="shared" ca="1" si="218"/>
        <v>1247.7096979491703</v>
      </c>
      <c r="L505" s="304">
        <f t="shared" ca="1" si="203"/>
        <v>1313.4335585804718</v>
      </c>
      <c r="M505" s="306">
        <f t="shared" ca="1" si="219"/>
        <v>0.56873804113906767</v>
      </c>
      <c r="N505" s="304">
        <f t="shared" ca="1" si="220"/>
        <v>32.586289405806362</v>
      </c>
      <c r="P505" s="310">
        <f t="shared" ca="1" si="221"/>
        <v>23</v>
      </c>
      <c r="Q505" s="304">
        <f t="shared" ca="1" si="222"/>
        <v>0</v>
      </c>
      <c r="R505" s="306">
        <f t="shared" ca="1" si="223"/>
        <v>0</v>
      </c>
      <c r="S505" s="307">
        <f t="shared" ca="1" si="224"/>
        <v>8.0569999999999986</v>
      </c>
      <c r="T505" s="304">
        <f t="shared" ca="1" si="204"/>
        <v>79.039169999999984</v>
      </c>
      <c r="U505" s="311">
        <f t="shared" ca="1" si="205"/>
        <v>0</v>
      </c>
      <c r="V505" s="306">
        <f t="shared" ca="1" si="206"/>
        <v>1.0811309052396121</v>
      </c>
      <c r="W505" s="304">
        <f t="shared" ca="1" si="207"/>
        <v>3.6802894469698648</v>
      </c>
      <c r="Y505" s="314" t="str">
        <f t="shared" ca="1" si="225"/>
        <v/>
      </c>
      <c r="Z505" s="315" t="str">
        <f t="shared" ca="1" si="226"/>
        <v/>
      </c>
      <c r="AA505" s="316" t="str">
        <f t="shared" ca="1" si="227"/>
        <v/>
      </c>
      <c r="AC505" s="310" t="e">
        <f t="shared" ca="1" si="228"/>
        <v>#N/A</v>
      </c>
      <c r="AD505" s="323" t="e">
        <f t="shared" ca="1" si="229"/>
        <v>#N/A</v>
      </c>
      <c r="AE505" s="324">
        <f t="shared" ca="1" si="208"/>
        <v>1247.7096979491703</v>
      </c>
      <c r="AG505" s="306">
        <f t="shared" ca="1" si="230"/>
        <v>-5.9801456257131438</v>
      </c>
      <c r="AH505" s="304">
        <f t="shared" ca="1" si="231"/>
        <v>-0.47491879321775565</v>
      </c>
    </row>
    <row r="506" spans="1:34" x14ac:dyDescent="0.2">
      <c r="A506" s="347">
        <f t="shared" ca="1" si="209"/>
        <v>0.1</v>
      </c>
      <c r="B506" s="304">
        <f t="shared" ca="1" si="210"/>
        <v>14.199999999999923</v>
      </c>
      <c r="D506" s="306">
        <f t="shared" ca="1" si="211"/>
        <v>-0.38487564346717562</v>
      </c>
      <c r="E506" s="307">
        <f t="shared" ca="1" si="212"/>
        <v>-10.056008495835805</v>
      </c>
      <c r="F506" s="304">
        <f t="shared" ca="1" si="213"/>
        <v>10.063371012203424</v>
      </c>
      <c r="G506" s="306">
        <f t="shared" ca="1" si="214"/>
        <v>25.229407115762822</v>
      </c>
      <c r="H506" s="307">
        <f t="shared" ca="1" si="215"/>
        <v>15.145373806003839</v>
      </c>
      <c r="I506" s="304">
        <f t="shared" ca="1" si="216"/>
        <v>29.426269405694139</v>
      </c>
      <c r="J506" s="306">
        <f t="shared" ca="1" si="217"/>
        <v>412.80309074764097</v>
      </c>
      <c r="K506" s="307">
        <f t="shared" ca="1" si="218"/>
        <v>1249.2745153722499</v>
      </c>
      <c r="L506" s="304">
        <f t="shared" ca="1" si="203"/>
        <v>1315.7101529171898</v>
      </c>
      <c r="M506" s="306">
        <f t="shared" ca="1" si="219"/>
        <v>0.54064474197118917</v>
      </c>
      <c r="N506" s="304">
        <f t="shared" ca="1" si="220"/>
        <v>30.97666193088854</v>
      </c>
      <c r="P506" s="310">
        <f t="shared" ca="1" si="221"/>
        <v>23</v>
      </c>
      <c r="Q506" s="304">
        <f t="shared" ca="1" si="222"/>
        <v>0</v>
      </c>
      <c r="R506" s="306">
        <f t="shared" ca="1" si="223"/>
        <v>0</v>
      </c>
      <c r="S506" s="307">
        <f t="shared" ca="1" si="224"/>
        <v>8.0569999999999986</v>
      </c>
      <c r="T506" s="304">
        <f t="shared" ca="1" si="204"/>
        <v>79.039169999999984</v>
      </c>
      <c r="U506" s="311">
        <f t="shared" ca="1" si="205"/>
        <v>0</v>
      </c>
      <c r="V506" s="306">
        <f t="shared" ca="1" si="206"/>
        <v>1.0809610794971938</v>
      </c>
      <c r="W506" s="304">
        <f t="shared" ca="1" si="207"/>
        <v>3.5429879832224072</v>
      </c>
      <c r="Y506" s="314" t="str">
        <f t="shared" ca="1" si="225"/>
        <v/>
      </c>
      <c r="Z506" s="315" t="str">
        <f t="shared" ca="1" si="226"/>
        <v/>
      </c>
      <c r="AA506" s="316" t="str">
        <f t="shared" ca="1" si="227"/>
        <v/>
      </c>
      <c r="AC506" s="310" t="e">
        <f t="shared" ca="1" si="228"/>
        <v>#N/A</v>
      </c>
      <c r="AD506" s="323" t="e">
        <f t="shared" ca="1" si="229"/>
        <v>#N/A</v>
      </c>
      <c r="AE506" s="324">
        <f t="shared" ca="1" si="208"/>
        <v>1249.2745153722499</v>
      </c>
      <c r="AG506" s="306">
        <f t="shared" ca="1" si="230"/>
        <v>-5.7401452179256474</v>
      </c>
      <c r="AH506" s="304">
        <f t="shared" ca="1" si="231"/>
        <v>-0.45678161188654159</v>
      </c>
    </row>
    <row r="507" spans="1:34" x14ac:dyDescent="0.2">
      <c r="A507" s="347">
        <f t="shared" ca="1" si="209"/>
        <v>0.1</v>
      </c>
      <c r="B507" s="304">
        <f t="shared" ca="1" si="210"/>
        <v>14.299999999999923</v>
      </c>
      <c r="D507" s="306">
        <f t="shared" ca="1" si="211"/>
        <v>-0.3770232682247861</v>
      </c>
      <c r="E507" s="307">
        <f t="shared" ca="1" si="212"/>
        <v>-10.036329469599705</v>
      </c>
      <c r="F507" s="304">
        <f t="shared" ca="1" si="213"/>
        <v>10.043408573145792</v>
      </c>
      <c r="G507" s="306">
        <f t="shared" ca="1" si="214"/>
        <v>25.191704788940342</v>
      </c>
      <c r="H507" s="307">
        <f t="shared" ca="1" si="215"/>
        <v>14.141740859043868</v>
      </c>
      <c r="I507" s="304">
        <f t="shared" ca="1" si="216"/>
        <v>28.889631785425554</v>
      </c>
      <c r="J507" s="306">
        <f t="shared" ca="1" si="217"/>
        <v>415.32414634287613</v>
      </c>
      <c r="K507" s="307">
        <f t="shared" ca="1" si="218"/>
        <v>1250.7388711055023</v>
      </c>
      <c r="L507" s="304">
        <f t="shared" ca="1" si="203"/>
        <v>1317.8929661507816</v>
      </c>
      <c r="M507" s="306">
        <f t="shared" ca="1" si="219"/>
        <v>0.5115268312380703</v>
      </c>
      <c r="N507" s="304">
        <f t="shared" ca="1" si="220"/>
        <v>29.308328537642147</v>
      </c>
      <c r="P507" s="310">
        <f t="shared" ca="1" si="221"/>
        <v>23</v>
      </c>
      <c r="Q507" s="304">
        <f t="shared" ca="1" si="222"/>
        <v>0</v>
      </c>
      <c r="R507" s="306">
        <f t="shared" ca="1" si="223"/>
        <v>0</v>
      </c>
      <c r="S507" s="307">
        <f t="shared" ca="1" si="224"/>
        <v>8.0569999999999986</v>
      </c>
      <c r="T507" s="304">
        <f t="shared" ca="1" si="204"/>
        <v>79.039169999999984</v>
      </c>
      <c r="U507" s="311">
        <f t="shared" ca="1" si="205"/>
        <v>0</v>
      </c>
      <c r="V507" s="306">
        <f t="shared" ca="1" si="206"/>
        <v>1.0808021792656348</v>
      </c>
      <c r="W507" s="304">
        <f t="shared" ca="1" si="207"/>
        <v>3.4144395902776643</v>
      </c>
      <c r="Y507" s="314" t="str">
        <f t="shared" ca="1" si="225"/>
        <v/>
      </c>
      <c r="Z507" s="315" t="str">
        <f t="shared" ca="1" si="226"/>
        <v/>
      </c>
      <c r="AA507" s="316" t="str">
        <f t="shared" ca="1" si="227"/>
        <v/>
      </c>
      <c r="AC507" s="310" t="e">
        <f t="shared" ca="1" si="228"/>
        <v>#N/A</v>
      </c>
      <c r="AD507" s="323" t="e">
        <f t="shared" ca="1" si="229"/>
        <v>#N/A</v>
      </c>
      <c r="AE507" s="324">
        <f t="shared" ca="1" si="208"/>
        <v>1250.7388711055023</v>
      </c>
      <c r="AG507" s="306">
        <f t="shared" ca="1" si="230"/>
        <v>-5.4888383150670181</v>
      </c>
      <c r="AH507" s="304">
        <f t="shared" ca="1" si="231"/>
        <v>-0.43974034792384359</v>
      </c>
    </row>
    <row r="508" spans="1:34" x14ac:dyDescent="0.2">
      <c r="A508" s="347">
        <f t="shared" ca="1" si="209"/>
        <v>0.1</v>
      </c>
      <c r="B508" s="304">
        <f t="shared" ca="1" si="210"/>
        <v>14.399999999999922</v>
      </c>
      <c r="D508" s="306">
        <f t="shared" ca="1" si="211"/>
        <v>-0.36954014216064557</v>
      </c>
      <c r="E508" s="307">
        <f t="shared" ca="1" si="212"/>
        <v>-10.017446894572391</v>
      </c>
      <c r="F508" s="304">
        <f t="shared" ca="1" si="213"/>
        <v>10.024260681079983</v>
      </c>
      <c r="G508" s="306">
        <f t="shared" ca="1" si="214"/>
        <v>25.154750774724278</v>
      </c>
      <c r="H508" s="307">
        <f t="shared" ca="1" si="215"/>
        <v>13.139996169586629</v>
      </c>
      <c r="I508" s="304">
        <f t="shared" ca="1" si="216"/>
        <v>28.379939849746741</v>
      </c>
      <c r="J508" s="306">
        <f t="shared" ca="1" si="217"/>
        <v>417.84146912105939</v>
      </c>
      <c r="K508" s="307">
        <f t="shared" ca="1" si="218"/>
        <v>1252.1029579569338</v>
      </c>
      <c r="L508" s="304">
        <f t="shared" ca="1" si="203"/>
        <v>1319.9823145185501</v>
      </c>
      <c r="M508" s="306">
        <f t="shared" ca="1" si="219"/>
        <v>0.4813801941336841</v>
      </c>
      <c r="N508" s="304">
        <f t="shared" ca="1" si="220"/>
        <v>27.581053465048328</v>
      </c>
      <c r="P508" s="310">
        <f t="shared" ca="1" si="221"/>
        <v>23</v>
      </c>
      <c r="Q508" s="304">
        <f t="shared" ca="1" si="222"/>
        <v>0</v>
      </c>
      <c r="R508" s="306">
        <f t="shared" ca="1" si="223"/>
        <v>0</v>
      </c>
      <c r="S508" s="307">
        <f t="shared" ca="1" si="224"/>
        <v>8.0569999999999986</v>
      </c>
      <c r="T508" s="304">
        <f t="shared" ca="1" si="204"/>
        <v>79.039169999999984</v>
      </c>
      <c r="U508" s="311">
        <f t="shared" ca="1" si="205"/>
        <v>0</v>
      </c>
      <c r="V508" s="306">
        <f t="shared" ca="1" si="206"/>
        <v>1.0806541791152044</v>
      </c>
      <c r="W508" s="304">
        <f t="shared" ca="1" si="207"/>
        <v>3.2945711207171398</v>
      </c>
      <c r="Y508" s="314" t="str">
        <f t="shared" ca="1" si="225"/>
        <v/>
      </c>
      <c r="Z508" s="315" t="str">
        <f t="shared" ca="1" si="226"/>
        <v/>
      </c>
      <c r="AA508" s="316" t="str">
        <f t="shared" ca="1" si="227"/>
        <v/>
      </c>
      <c r="AC508" s="310" t="e">
        <f t="shared" ca="1" si="228"/>
        <v>#N/A</v>
      </c>
      <c r="AD508" s="323" t="e">
        <f t="shared" ca="1" si="229"/>
        <v>#N/A</v>
      </c>
      <c r="AE508" s="324">
        <f t="shared" ca="1" si="208"/>
        <v>1252.1029579569338</v>
      </c>
      <c r="AG508" s="306">
        <f t="shared" ca="1" si="230"/>
        <v>-5.22587083638133</v>
      </c>
      <c r="AH508" s="304">
        <f t="shared" ca="1" si="231"/>
        <v>-0.42378547725923604</v>
      </c>
    </row>
    <row r="509" spans="1:34" x14ac:dyDescent="0.2">
      <c r="A509" s="347">
        <f t="shared" ca="1" si="209"/>
        <v>0.1</v>
      </c>
      <c r="B509" s="304">
        <f t="shared" ca="1" si="210"/>
        <v>14.499999999999922</v>
      </c>
      <c r="D509" s="306">
        <f t="shared" ca="1" si="211"/>
        <v>-0.36243828918710108</v>
      </c>
      <c r="E509" s="307">
        <f t="shared" ca="1" si="212"/>
        <v>-9.9993255780699446</v>
      </c>
      <c r="F509" s="304">
        <f t="shared" ca="1" si="213"/>
        <v>10.005891940737353</v>
      </c>
      <c r="G509" s="306">
        <f t="shared" ca="1" si="214"/>
        <v>25.118506945805567</v>
      </c>
      <c r="H509" s="307">
        <f t="shared" ca="1" si="215"/>
        <v>12.140063611779635</v>
      </c>
      <c r="I509" s="304">
        <f t="shared" ca="1" si="216"/>
        <v>27.898396650785124</v>
      </c>
      <c r="J509" s="306">
        <f t="shared" ca="1" si="217"/>
        <v>420.3551320070859</v>
      </c>
      <c r="K509" s="307">
        <f t="shared" ca="1" si="218"/>
        <v>1253.3669609460021</v>
      </c>
      <c r="L509" s="304">
        <f t="shared" ca="1" si="203"/>
        <v>1321.9785080687627</v>
      </c>
      <c r="M509" s="306">
        <f t="shared" ca="1" si="219"/>
        <v>0.45020790843142611</v>
      </c>
      <c r="N509" s="304">
        <f t="shared" ca="1" si="220"/>
        <v>25.795013056532948</v>
      </c>
      <c r="P509" s="310">
        <f t="shared" ca="1" si="221"/>
        <v>23</v>
      </c>
      <c r="Q509" s="304">
        <f t="shared" ca="1" si="222"/>
        <v>0</v>
      </c>
      <c r="R509" s="306">
        <f t="shared" ca="1" si="223"/>
        <v>0</v>
      </c>
      <c r="S509" s="307">
        <f t="shared" ca="1" si="224"/>
        <v>8.0569999999999986</v>
      </c>
      <c r="T509" s="304">
        <f t="shared" ca="1" si="204"/>
        <v>79.039169999999984</v>
      </c>
      <c r="U509" s="311">
        <f t="shared" ca="1" si="205"/>
        <v>0</v>
      </c>
      <c r="V509" s="306">
        <f t="shared" ca="1" si="206"/>
        <v>1.0805170547819394</v>
      </c>
      <c r="W509" s="304">
        <f t="shared" ca="1" si="207"/>
        <v>3.1833128621570941</v>
      </c>
      <c r="Y509" s="314" t="str">
        <f t="shared" ca="1" si="225"/>
        <v/>
      </c>
      <c r="Z509" s="315" t="str">
        <f t="shared" ca="1" si="226"/>
        <v/>
      </c>
      <c r="AA509" s="316" t="str">
        <f t="shared" ca="1" si="227"/>
        <v/>
      </c>
      <c r="AC509" s="310" t="e">
        <f t="shared" ca="1" si="228"/>
        <v>#N/A</v>
      </c>
      <c r="AD509" s="323" t="e">
        <f t="shared" ca="1" si="229"/>
        <v>#N/A</v>
      </c>
      <c r="AE509" s="324">
        <f t="shared" ca="1" si="208"/>
        <v>1253.3669609460021</v>
      </c>
      <c r="AG509" s="306">
        <f t="shared" ca="1" si="230"/>
        <v>-4.9509669637746443</v>
      </c>
      <c r="AH509" s="304">
        <f t="shared" ca="1" si="231"/>
        <v>-0.40890792115143854</v>
      </c>
    </row>
    <row r="510" spans="1:34" x14ac:dyDescent="0.2">
      <c r="A510" s="347">
        <f t="shared" ca="1" si="209"/>
        <v>0.1</v>
      </c>
      <c r="B510" s="304">
        <f t="shared" ca="1" si="210"/>
        <v>14.599999999999921</v>
      </c>
      <c r="D510" s="306">
        <f t="shared" ca="1" si="211"/>
        <v>-0.35573003650537038</v>
      </c>
      <c r="E510" s="307">
        <f t="shared" ca="1" si="212"/>
        <v>-9.981928422382488</v>
      </c>
      <c r="F510" s="304">
        <f t="shared" ca="1" si="213"/>
        <v>9.9882650589799358</v>
      </c>
      <c r="G510" s="306">
        <f t="shared" ca="1" si="214"/>
        <v>25.08293394215503</v>
      </c>
      <c r="H510" s="307">
        <f t="shared" ca="1" si="215"/>
        <v>11.141870769541386</v>
      </c>
      <c r="I510" s="304">
        <f t="shared" ca="1" si="216"/>
        <v>27.446217578961107</v>
      </c>
      <c r="J510" s="306">
        <f t="shared" ca="1" si="217"/>
        <v>422.86520405148394</v>
      </c>
      <c r="K510" s="307">
        <f t="shared" ca="1" si="218"/>
        <v>1254.5310576650681</v>
      </c>
      <c r="L510" s="304">
        <f t="shared" ca="1" si="203"/>
        <v>1323.8818510138046</v>
      </c>
      <c r="M510" s="306">
        <f t="shared" ca="1" si="219"/>
        <v>0.4180212366405503</v>
      </c>
      <c r="N510" s="304">
        <f t="shared" ca="1" si="220"/>
        <v>23.950852606342981</v>
      </c>
      <c r="P510" s="310">
        <f t="shared" ca="1" si="221"/>
        <v>23</v>
      </c>
      <c r="Q510" s="304">
        <f t="shared" ca="1" si="222"/>
        <v>0</v>
      </c>
      <c r="R510" s="306">
        <f t="shared" ca="1" si="223"/>
        <v>0</v>
      </c>
      <c r="S510" s="307">
        <f t="shared" ca="1" si="224"/>
        <v>8.0569999999999986</v>
      </c>
      <c r="T510" s="304">
        <f t="shared" ca="1" si="204"/>
        <v>79.039169999999984</v>
      </c>
      <c r="U510" s="311">
        <f t="shared" ca="1" si="205"/>
        <v>0</v>
      </c>
      <c r="V510" s="306">
        <f t="shared" ca="1" si="206"/>
        <v>1.0803907831257011</v>
      </c>
      <c r="W510" s="304">
        <f t="shared" ca="1" si="207"/>
        <v>3.0805983812821505</v>
      </c>
      <c r="Y510" s="314" t="str">
        <f t="shared" ca="1" si="225"/>
        <v/>
      </c>
      <c r="Z510" s="315" t="str">
        <f t="shared" ca="1" si="226"/>
        <v/>
      </c>
      <c r="AA510" s="316" t="str">
        <f t="shared" ca="1" si="227"/>
        <v/>
      </c>
      <c r="AC510" s="310" t="e">
        <f t="shared" ca="1" si="228"/>
        <v>#N/A</v>
      </c>
      <c r="AD510" s="323" t="e">
        <f t="shared" ca="1" si="229"/>
        <v>#N/A</v>
      </c>
      <c r="AE510" s="324">
        <f t="shared" ca="1" si="208"/>
        <v>1254.5310576650681</v>
      </c>
      <c r="AG510" s="306">
        <f t="shared" ca="1" si="230"/>
        <v>-4.6639473600388639</v>
      </c>
      <c r="AH510" s="304">
        <f t="shared" ca="1" si="231"/>
        <v>-0.3950990272008309</v>
      </c>
    </row>
    <row r="511" spans="1:34" x14ac:dyDescent="0.2">
      <c r="A511" s="347">
        <f t="shared" ca="1" si="209"/>
        <v>0.1</v>
      </c>
      <c r="B511" s="304">
        <f t="shared" ca="1" si="210"/>
        <v>14.699999999999921</v>
      </c>
      <c r="D511" s="306">
        <f t="shared" ca="1" si="211"/>
        <v>-0.34942787874482906</v>
      </c>
      <c r="E511" s="307">
        <f t="shared" ca="1" si="212"/>
        <v>-9.9652163027350937</v>
      </c>
      <c r="F511" s="304">
        <f t="shared" ca="1" si="213"/>
        <v>9.9713407224275219</v>
      </c>
      <c r="G511" s="306">
        <f t="shared" ca="1" si="214"/>
        <v>25.047991154280549</v>
      </c>
      <c r="H511" s="307">
        <f t="shared" ca="1" si="215"/>
        <v>10.145349139267877</v>
      </c>
      <c r="I511" s="304">
        <f t="shared" ca="1" si="216"/>
        <v>27.024617851554538</v>
      </c>
      <c r="J511" s="306">
        <f t="shared" ca="1" si="217"/>
        <v>425.37175030630573</v>
      </c>
      <c r="K511" s="307">
        <f t="shared" ca="1" si="218"/>
        <v>1255.5954186605086</v>
      </c>
      <c r="L511" s="304">
        <f t="shared" ca="1" si="203"/>
        <v>1325.6926421006899</v>
      </c>
      <c r="M511" s="306">
        <f t="shared" ca="1" si="219"/>
        <v>0.38484058039203917</v>
      </c>
      <c r="N511" s="304">
        <f t="shared" ca="1" si="220"/>
        <v>22.049741041828909</v>
      </c>
      <c r="P511" s="310">
        <f t="shared" ca="1" si="221"/>
        <v>23</v>
      </c>
      <c r="Q511" s="304">
        <f t="shared" ca="1" si="222"/>
        <v>0</v>
      </c>
      <c r="R511" s="306">
        <f t="shared" ca="1" si="223"/>
        <v>0</v>
      </c>
      <c r="S511" s="307">
        <f t="shared" ca="1" si="224"/>
        <v>8.0569999999999986</v>
      </c>
      <c r="T511" s="304">
        <f t="shared" ca="1" si="204"/>
        <v>79.039169999999984</v>
      </c>
      <c r="U511" s="311">
        <f t="shared" ca="1" si="205"/>
        <v>0</v>
      </c>
      <c r="V511" s="306">
        <f t="shared" ca="1" si="206"/>
        <v>1.0802753420862721</v>
      </c>
      <c r="W511" s="304">
        <f t="shared" ca="1" si="207"/>
        <v>2.9863643643712505</v>
      </c>
      <c r="Y511" s="314" t="str">
        <f t="shared" ca="1" si="225"/>
        <v/>
      </c>
      <c r="Z511" s="315" t="str">
        <f t="shared" ca="1" si="226"/>
        <v/>
      </c>
      <c r="AA511" s="316" t="str">
        <f t="shared" ca="1" si="227"/>
        <v/>
      </c>
      <c r="AC511" s="310" t="e">
        <f t="shared" ca="1" si="228"/>
        <v>#N/A</v>
      </c>
      <c r="AD511" s="323" t="e">
        <f t="shared" ca="1" si="229"/>
        <v>#N/A</v>
      </c>
      <c r="AE511" s="324">
        <f t="shared" ca="1" si="208"/>
        <v>1255.5954186605086</v>
      </c>
      <c r="AG511" s="306">
        <f t="shared" ca="1" si="230"/>
        <v>-4.3647481949401579</v>
      </c>
      <c r="AH511" s="304">
        <f t="shared" ca="1" si="231"/>
        <v>-0.38235054999157886</v>
      </c>
    </row>
    <row r="512" spans="1:34" x14ac:dyDescent="0.2">
      <c r="A512" s="347">
        <f t="shared" ca="1" si="209"/>
        <v>0.1</v>
      </c>
      <c r="B512" s="304">
        <f t="shared" ca="1" si="210"/>
        <v>14.799999999999921</v>
      </c>
      <c r="D512" s="306">
        <f t="shared" ca="1" si="211"/>
        <v>-0.34354431863026408</v>
      </c>
      <c r="E512" s="307">
        <f t="shared" ca="1" si="212"/>
        <v>-9.9491479674297274</v>
      </c>
      <c r="F512" s="304">
        <f t="shared" ca="1" si="213"/>
        <v>9.9550774972711391</v>
      </c>
      <c r="G512" s="306">
        <f t="shared" ca="1" si="214"/>
        <v>25.013636722417523</v>
      </c>
      <c r="H512" s="307">
        <f t="shared" ca="1" si="215"/>
        <v>9.1504343425249033</v>
      </c>
      <c r="I512" s="304">
        <f t="shared" ca="1" si="216"/>
        <v>26.634798117086106</v>
      </c>
      <c r="J512" s="306">
        <f t="shared" ca="1" si="217"/>
        <v>427.87483170014065</v>
      </c>
      <c r="K512" s="307">
        <f t="shared" ca="1" si="218"/>
        <v>1256.5602078345983</v>
      </c>
      <c r="L512" s="304">
        <f t="shared" ca="1" si="203"/>
        <v>1327.4111750003283</v>
      </c>
      <c r="M512" s="306">
        <f t="shared" ca="1" si="219"/>
        <v>0.35069635012372558</v>
      </c>
      <c r="N512" s="304">
        <f t="shared" ca="1" si="220"/>
        <v>20.093420752731703</v>
      </c>
      <c r="P512" s="310">
        <f t="shared" ca="1" si="221"/>
        <v>23</v>
      </c>
      <c r="Q512" s="304">
        <f t="shared" ca="1" si="222"/>
        <v>0</v>
      </c>
      <c r="R512" s="306">
        <f t="shared" ca="1" si="223"/>
        <v>0</v>
      </c>
      <c r="S512" s="307">
        <f t="shared" ca="1" si="224"/>
        <v>8.0569999999999986</v>
      </c>
      <c r="T512" s="304">
        <f t="shared" ca="1" si="204"/>
        <v>79.039169999999984</v>
      </c>
      <c r="U512" s="311">
        <f t="shared" ca="1" si="205"/>
        <v>0</v>
      </c>
      <c r="V512" s="306">
        <f t="shared" ca="1" si="206"/>
        <v>1.0801707106373644</v>
      </c>
      <c r="W512" s="304">
        <f t="shared" ca="1" si="207"/>
        <v>2.9005504538601787</v>
      </c>
      <c r="Y512" s="314" t="str">
        <f t="shared" ca="1" si="225"/>
        <v/>
      </c>
      <c r="Z512" s="315" t="str">
        <f t="shared" ca="1" si="226"/>
        <v/>
      </c>
      <c r="AA512" s="316" t="str">
        <f t="shared" ca="1" si="227"/>
        <v/>
      </c>
      <c r="AC512" s="310" t="e">
        <f t="shared" ca="1" si="228"/>
        <v>#N/A</v>
      </c>
      <c r="AD512" s="323" t="e">
        <f t="shared" ca="1" si="229"/>
        <v>#N/A</v>
      </c>
      <c r="AE512" s="324">
        <f t="shared" ca="1" si="208"/>
        <v>1256.5602078345983</v>
      </c>
      <c r="AG512" s="306">
        <f t="shared" ca="1" si="230"/>
        <v>-4.0534402900230058</v>
      </c>
      <c r="AH512" s="304">
        <f t="shared" ca="1" si="231"/>
        <v>-0.37065463129840526</v>
      </c>
    </row>
    <row r="513" spans="1:34" x14ac:dyDescent="0.2">
      <c r="A513" s="347">
        <f t="shared" ca="1" si="209"/>
        <v>0.1</v>
      </c>
      <c r="B513" s="304">
        <f t="shared" ca="1" si="210"/>
        <v>14.89999999999992</v>
      </c>
      <c r="D513" s="306">
        <f t="shared" ca="1" si="211"/>
        <v>-0.33809168468499373</v>
      </c>
      <c r="E513" s="307">
        <f t="shared" ca="1" si="212"/>
        <v>-9.9336799669234459</v>
      </c>
      <c r="F513" s="304">
        <f t="shared" ca="1" si="213"/>
        <v>9.9394317580286913</v>
      </c>
      <c r="G513" s="306">
        <f t="shared" ca="1" si="214"/>
        <v>24.979827553949022</v>
      </c>
      <c r="H513" s="307">
        <f t="shared" ca="1" si="215"/>
        <v>8.1570663458325594</v>
      </c>
      <c r="I513" s="304">
        <f t="shared" ca="1" si="216"/>
        <v>26.277928304859667</v>
      </c>
      <c r="J513" s="306">
        <f t="shared" ca="1" si="217"/>
        <v>430.37450491395896</v>
      </c>
      <c r="K513" s="307">
        <f t="shared" ca="1" si="218"/>
        <v>1257.4255828690161</v>
      </c>
      <c r="L513" s="304">
        <f t="shared" ca="1" si="203"/>
        <v>1329.037738716783</v>
      </c>
      <c r="M513" s="306">
        <f t="shared" ca="1" si="219"/>
        <v>0.31562969654389517</v>
      </c>
      <c r="N513" s="304">
        <f t="shared" ca="1" si="220"/>
        <v>18.084249500960098</v>
      </c>
      <c r="P513" s="310">
        <f t="shared" ca="1" si="221"/>
        <v>23</v>
      </c>
      <c r="Q513" s="304">
        <f t="shared" ca="1" si="222"/>
        <v>0</v>
      </c>
      <c r="R513" s="306">
        <f t="shared" ca="1" si="223"/>
        <v>0</v>
      </c>
      <c r="S513" s="307">
        <f t="shared" ca="1" si="224"/>
        <v>8.0569999999999986</v>
      </c>
      <c r="T513" s="304">
        <f t="shared" ca="1" si="204"/>
        <v>79.039169999999984</v>
      </c>
      <c r="U513" s="311">
        <f t="shared" ca="1" si="205"/>
        <v>0</v>
      </c>
      <c r="V513" s="306">
        <f t="shared" ca="1" si="206"/>
        <v>1.0800768687384346</v>
      </c>
      <c r="W513" s="304">
        <f t="shared" ca="1" si="207"/>
        <v>2.823099080572876</v>
      </c>
      <c r="Y513" s="314" t="str">
        <f t="shared" ca="1" si="225"/>
        <v/>
      </c>
      <c r="Z513" s="315" t="str">
        <f t="shared" ca="1" si="226"/>
        <v/>
      </c>
      <c r="AA513" s="316" t="str">
        <f t="shared" ca="1" si="227"/>
        <v/>
      </c>
      <c r="AC513" s="310" t="e">
        <f t="shared" ca="1" si="228"/>
        <v>#N/A</v>
      </c>
      <c r="AD513" s="323" t="e">
        <f t="shared" ca="1" si="229"/>
        <v>#N/A</v>
      </c>
      <c r="AE513" s="324">
        <f t="shared" ca="1" si="208"/>
        <v>1257.4255828690161</v>
      </c>
      <c r="AG513" s="306">
        <f t="shared" ca="1" si="230"/>
        <v>-3.7302474927652294</v>
      </c>
      <c r="AH513" s="304">
        <f t="shared" ca="1" si="231"/>
        <v>-0.36000377980143716</v>
      </c>
    </row>
    <row r="514" spans="1:34" x14ac:dyDescent="0.2">
      <c r="A514" s="347">
        <f t="shared" ca="1" si="209"/>
        <v>0.1</v>
      </c>
      <c r="B514" s="304">
        <f t="shared" ca="1" si="210"/>
        <v>14.99999999999992</v>
      </c>
      <c r="D514" s="306">
        <f t="shared" ca="1" si="211"/>
        <v>-0.33308192771211315</v>
      </c>
      <c r="E514" s="307">
        <f t="shared" ca="1" si="212"/>
        <v>-9.9187666188678705</v>
      </c>
      <c r="F514" s="304">
        <f t="shared" ca="1" si="213"/>
        <v>9.9243576522682808</v>
      </c>
      <c r="G514" s="306">
        <f t="shared" ca="1" si="214"/>
        <v>24.94651936117781</v>
      </c>
      <c r="H514" s="307">
        <f t="shared" ca="1" si="215"/>
        <v>7.1651896839457727</v>
      </c>
      <c r="I514" s="304">
        <f t="shared" ca="1" si="216"/>
        <v>25.955129963930872</v>
      </c>
      <c r="J514" s="306">
        <f t="shared" ca="1" si="217"/>
        <v>432.87082225971528</v>
      </c>
      <c r="K514" s="307">
        <f t="shared" ca="1" si="218"/>
        <v>1258.1916956705049</v>
      </c>
      <c r="L514" s="304">
        <f t="shared" ca="1" si="203"/>
        <v>1330.5726180175295</v>
      </c>
      <c r="M514" s="306">
        <f t="shared" ca="1" si="219"/>
        <v>0.27969304621755403</v>
      </c>
      <c r="N514" s="304">
        <f t="shared" ca="1" si="220"/>
        <v>16.02523110742332</v>
      </c>
      <c r="P514" s="310">
        <f t="shared" ca="1" si="221"/>
        <v>23</v>
      </c>
      <c r="Q514" s="304">
        <f t="shared" ca="1" si="222"/>
        <v>0</v>
      </c>
      <c r="R514" s="306">
        <f t="shared" ca="1" si="223"/>
        <v>0</v>
      </c>
      <c r="S514" s="307">
        <f t="shared" ca="1" si="224"/>
        <v>8.0569999999999986</v>
      </c>
      <c r="T514" s="304">
        <f t="shared" ca="1" si="204"/>
        <v>79.039169999999984</v>
      </c>
      <c r="U514" s="311">
        <f t="shared" ca="1" si="205"/>
        <v>0</v>
      </c>
      <c r="V514" s="306">
        <f t="shared" ca="1" si="206"/>
        <v>1.0799937972842466</v>
      </c>
      <c r="W514" s="304">
        <f t="shared" ca="1" si="207"/>
        <v>2.753955291363603</v>
      </c>
      <c r="Y514" s="314" t="str">
        <f t="shared" ca="1" si="225"/>
        <v/>
      </c>
      <c r="Z514" s="315" t="str">
        <f t="shared" ca="1" si="226"/>
        <v/>
      </c>
      <c r="AA514" s="316" t="str">
        <f t="shared" ca="1" si="227"/>
        <v/>
      </c>
      <c r="AC514" s="310">
        <f t="shared" ca="1" si="228"/>
        <v>14.99999999999992</v>
      </c>
      <c r="AD514" s="323">
        <f t="shared" ca="1" si="229"/>
        <v>432.87082225971528</v>
      </c>
      <c r="AE514" s="324">
        <f t="shared" ca="1" si="208"/>
        <v>1258.1916956705049</v>
      </c>
      <c r="AG514" s="306">
        <f t="shared" ca="1" si="230"/>
        <v>-3.3955632064807295</v>
      </c>
      <c r="AH514" s="304">
        <f t="shared" ca="1" si="231"/>
        <v>-0.35039085026348227</v>
      </c>
    </row>
    <row r="515" spans="1:34" x14ac:dyDescent="0.2">
      <c r="A515" s="347">
        <f t="shared" ca="1" si="209"/>
        <v>0.1</v>
      </c>
      <c r="B515" s="304">
        <f t="shared" ca="1" si="210"/>
        <v>15.09999999999992</v>
      </c>
      <c r="D515" s="306">
        <f t="shared" ca="1" si="211"/>
        <v>-0.32852639922949822</v>
      </c>
      <c r="E515" s="307">
        <f t="shared" ca="1" si="212"/>
        <v>-9.904360016023972</v>
      </c>
      <c r="F515" s="304">
        <f t="shared" ca="1" si="213"/>
        <v>9.9098071082138155</v>
      </c>
      <c r="G515" s="306">
        <f t="shared" ca="1" si="214"/>
        <v>24.913666721254859</v>
      </c>
      <c r="H515" s="307">
        <f t="shared" ca="1" si="215"/>
        <v>6.1747536823433755</v>
      </c>
      <c r="I515" s="304">
        <f t="shared" ca="1" si="216"/>
        <v>25.667457461450578</v>
      </c>
      <c r="J515" s="306">
        <f t="shared" ca="1" si="217"/>
        <v>435.36383156383692</v>
      </c>
      <c r="K515" s="307">
        <f t="shared" ca="1" si="218"/>
        <v>1258.8586928388195</v>
      </c>
      <c r="L515" s="304">
        <f t="shared" ca="1" si="203"/>
        <v>1332.0160938854328</v>
      </c>
      <c r="M515" s="306">
        <f t="shared" ca="1" si="219"/>
        <v>0.24295038312328091</v>
      </c>
      <c r="N515" s="304">
        <f t="shared" ca="1" si="220"/>
        <v>13.920031584050379</v>
      </c>
      <c r="P515" s="310">
        <f t="shared" ca="1" si="221"/>
        <v>23</v>
      </c>
      <c r="Q515" s="304">
        <f t="shared" ca="1" si="222"/>
        <v>0</v>
      </c>
      <c r="R515" s="306">
        <f t="shared" ca="1" si="223"/>
        <v>0</v>
      </c>
      <c r="S515" s="307">
        <f t="shared" ca="1" si="224"/>
        <v>8.0569999999999986</v>
      </c>
      <c r="T515" s="304">
        <f t="shared" ca="1" si="204"/>
        <v>79.039169999999984</v>
      </c>
      <c r="U515" s="311">
        <f t="shared" ca="1" si="205"/>
        <v>0</v>
      </c>
      <c r="V515" s="306">
        <f t="shared" ca="1" si="206"/>
        <v>1.0799214780521573</v>
      </c>
      <c r="W515" s="304">
        <f t="shared" ca="1" si="207"/>
        <v>2.6930665720436879</v>
      </c>
      <c r="Y515" s="314" t="str">
        <f t="shared" ca="1" si="225"/>
        <v/>
      </c>
      <c r="Z515" s="315" t="str">
        <f t="shared" ca="1" si="226"/>
        <v/>
      </c>
      <c r="AA515" s="316" t="str">
        <f t="shared" ca="1" si="227"/>
        <v/>
      </c>
      <c r="AC515" s="310" t="e">
        <f t="shared" ca="1" si="228"/>
        <v>#N/A</v>
      </c>
      <c r="AD515" s="323" t="e">
        <f t="shared" ca="1" si="229"/>
        <v>#N/A</v>
      </c>
      <c r="AE515" s="324">
        <f t="shared" ca="1" si="208"/>
        <v>1258.8586928388195</v>
      </c>
      <c r="AG515" s="306">
        <f t="shared" ca="1" si="230"/>
        <v>-3.0499638607838295</v>
      </c>
      <c r="AH515" s="304">
        <f t="shared" ca="1" si="231"/>
        <v>-0.34180902213771919</v>
      </c>
    </row>
    <row r="516" spans="1:34" x14ac:dyDescent="0.2">
      <c r="A516" s="347">
        <f t="shared" ca="1" si="209"/>
        <v>0.1</v>
      </c>
      <c r="B516" s="304">
        <f t="shared" ca="1" si="210"/>
        <v>15.199999999999919</v>
      </c>
      <c r="D516" s="306">
        <f t="shared" ca="1" si="211"/>
        <v>-0.32443561659250209</v>
      </c>
      <c r="E516" s="307">
        <f t="shared" ca="1" si="212"/>
        <v>-9.890410083375194</v>
      </c>
      <c r="F516" s="304">
        <f t="shared" ca="1" si="213"/>
        <v>9.8957298915564316</v>
      </c>
      <c r="G516" s="306">
        <f t="shared" ca="1" si="214"/>
        <v>24.88122315959561</v>
      </c>
      <c r="H516" s="307">
        <f t="shared" ca="1" si="215"/>
        <v>5.1857126740058561</v>
      </c>
      <c r="I516" s="304">
        <f t="shared" ca="1" si="216"/>
        <v>25.415878537932578</v>
      </c>
      <c r="J516" s="306">
        <f t="shared" ca="1" si="217"/>
        <v>437.85357605787942</v>
      </c>
      <c r="K516" s="307">
        <f t="shared" ca="1" si="218"/>
        <v>1259.426716156637</v>
      </c>
      <c r="L516" s="304">
        <f t="shared" ref="L516:L579" ca="1" si="232">SQRT(pos_x^2+pos_z^2)</f>
        <v>1333.3684439927936</v>
      </c>
      <c r="M516" s="306">
        <f t="shared" ca="1" si="219"/>
        <v>0.20547722225827689</v>
      </c>
      <c r="N516" s="304">
        <f t="shared" ca="1" si="220"/>
        <v>11.772977621470844</v>
      </c>
      <c r="P516" s="310">
        <f t="shared" ca="1" si="221"/>
        <v>23</v>
      </c>
      <c r="Q516" s="304">
        <f t="shared" ca="1" si="222"/>
        <v>0</v>
      </c>
      <c r="R516" s="306">
        <f t="shared" ca="1" si="223"/>
        <v>0</v>
      </c>
      <c r="S516" s="307">
        <f t="shared" ca="1" si="224"/>
        <v>8.0569999999999986</v>
      </c>
      <c r="T516" s="304">
        <f t="shared" ref="T516:T579" ca="1" si="233">m*g</f>
        <v>79.039169999999984</v>
      </c>
      <c r="U516" s="311">
        <f t="shared" ref="U516:U579" ca="1" si="234">IF(pos_xz&lt;L_rampe,Poids*COS(Beta),0)</f>
        <v>0</v>
      </c>
      <c r="V516" s="306">
        <f t="shared" ref="V516:V579" ca="1" si="235">Rho_moyen*(20000-Alt_rampe-pos_z)/(20000+Alt_rampe+pos_z)</f>
        <v>1.0798598936471422</v>
      </c>
      <c r="W516" s="304">
        <f t="shared" ref="W516:W579" ca="1" si="236">1/2*Rho*Sref*Cx*vit_xz^2</f>
        <v>2.6403826656188962</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1259.426716156637</v>
      </c>
      <c r="AG516" s="306">
        <f t="shared" ca="1" si="230"/>
        <v>-2.6942180389451509</v>
      </c>
      <c r="AH516" s="304">
        <f t="shared" ca="1" si="231"/>
        <v>-0.33425177759013136</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-0.32081902110950355</v>
      </c>
      <c r="E517" s="307">
        <f t="shared" ref="E517:E580" ca="1" si="241">IF(AND(L516&lt;L_rampe,Poussee&lt;Poids*SIN(M516)),0,(-W516+Poussee)/m*SIN(M516)+U516/m*COS(M516)-Poids/m)</f>
        <v>-9.8768646896158767</v>
      </c>
      <c r="F517" s="304">
        <f t="shared" ref="F517:F580" ca="1" si="242">SQRT(acc_x^2+acc_z^2)</f>
        <v>9.8820737166490815</v>
      </c>
      <c r="G517" s="306">
        <f t="shared" ref="G517:G580" ca="1" si="243">G516+acc_x*pas</f>
        <v>24.849141257484661</v>
      </c>
      <c r="H517" s="307">
        <f t="shared" ref="H517:H580" ca="1" si="244">H516+acc_z*pas</f>
        <v>4.1980262050442683</v>
      </c>
      <c r="I517" s="304">
        <f t="shared" ref="I517:I580" ca="1" si="245">SQRT(vit_x^2+vit_z^2)</f>
        <v>25.201254834882025</v>
      </c>
      <c r="J517" s="306">
        <f t="shared" ref="J517:J580" ca="1" si="246">J516+0.5*(vit_x+G516)*pas*(K516&gt;=0)</f>
        <v>440.34009427873343</v>
      </c>
      <c r="K517" s="307">
        <f t="shared" ref="K517:K580" ca="1" si="247">K516+0.5*(vit_z+H516)*pas</f>
        <v>1259.8959031005895</v>
      </c>
      <c r="L517" s="304">
        <f t="shared" ca="1" si="232"/>
        <v>1334.6299431973846</v>
      </c>
      <c r="M517" s="306">
        <f t="shared" ref="M517:M580" ca="1" si="248">IF(AND(L516&gt;L_rampe,G517&gt;0),ATAN2(G517,H517),$M$4)</f>
        <v>0.16736023110125253</v>
      </c>
      <c r="N517" s="304">
        <f t="shared" ref="N517:N580" ca="1" si="249">DEGREES(Beta)</f>
        <v>9.5890349004358679</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8.0569999999999986</v>
      </c>
      <c r="T517" s="304">
        <f t="shared" ca="1" si="233"/>
        <v>79.039169999999984</v>
      </c>
      <c r="U517" s="311">
        <f t="shared" ca="1" si="234"/>
        <v>0</v>
      </c>
      <c r="V517" s="306">
        <f t="shared" ca="1" si="235"/>
        <v>1.0798090274446608</v>
      </c>
      <c r="W517" s="304">
        <f t="shared" ca="1" si="236"/>
        <v>2.5958553860335667</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1259.8959031005895</v>
      </c>
      <c r="AG517" s="306">
        <f t="shared" ref="AG517:AG580" ca="1" si="259">IF(AND(L516&lt;L_rampe,Poussee&lt;Poids*SIN(M516)),0,(-W516+Poussee)/m-Poids*SIN(M516)/m)</f>
        <v>-2.3292900133314118</v>
      </c>
      <c r="AH517" s="304">
        <f t="shared" ref="AH517:AH580" ca="1" si="260">IF(AND(L516&lt;L_rampe,Poussee&lt;Poids*SIN(M516)), g*SIN(M516), (-W516+Poussee)/m)</f>
        <v>-0.32771287893991519</v>
      </c>
    </row>
    <row r="518" spans="1:34" x14ac:dyDescent="0.2">
      <c r="A518" s="347">
        <f t="shared" ca="1" si="238"/>
        <v>0.1</v>
      </c>
      <c r="B518" s="304">
        <f t="shared" ca="1" si="239"/>
        <v>15.399999999999919</v>
      </c>
      <c r="D518" s="306">
        <f t="shared" ca="1" si="240"/>
        <v>-0.31768473689371984</v>
      </c>
      <c r="E518" s="307">
        <f t="shared" ca="1" si="241"/>
        <v>-9.8636698164577723</v>
      </c>
      <c r="F518" s="304">
        <f t="shared" ca="1" si="242"/>
        <v>9.8687844155273421</v>
      </c>
      <c r="G518" s="306">
        <f t="shared" ca="1" si="243"/>
        <v>24.817372783795289</v>
      </c>
      <c r="H518" s="307">
        <f t="shared" ca="1" si="244"/>
        <v>3.2116592233984909</v>
      </c>
      <c r="I518" s="304">
        <f t="shared" ca="1" si="245"/>
        <v>25.02432310487346</v>
      </c>
      <c r="J518" s="306">
        <f t="shared" ca="1" si="246"/>
        <v>442.82341998079744</v>
      </c>
      <c r="K518" s="307">
        <f t="shared" ca="1" si="247"/>
        <v>1260.2663873720116</v>
      </c>
      <c r="L518" s="304">
        <f t="shared" ca="1" si="232"/>
        <v>1335.8008640599057</v>
      </c>
      <c r="M518" s="306">
        <f t="shared" ca="1" si="248"/>
        <v>0.12869647021091091</v>
      </c>
      <c r="N518" s="304">
        <f t="shared" ca="1" si="249"/>
        <v>7.3737645813163182</v>
      </c>
      <c r="P518" s="310">
        <f t="shared" ca="1" si="250"/>
        <v>23</v>
      </c>
      <c r="Q518" s="304">
        <f t="shared" ca="1" si="251"/>
        <v>0</v>
      </c>
      <c r="R518" s="306">
        <f t="shared" ca="1" si="252"/>
        <v>0</v>
      </c>
      <c r="S518" s="307">
        <f t="shared" ca="1" si="253"/>
        <v>8.0569999999999986</v>
      </c>
      <c r="T518" s="304">
        <f t="shared" ca="1" si="233"/>
        <v>79.039169999999984</v>
      </c>
      <c r="U518" s="311">
        <f t="shared" ca="1" si="234"/>
        <v>0</v>
      </c>
      <c r="V518" s="306">
        <f t="shared" ca="1" si="235"/>
        <v>1.0797688635314839</v>
      </c>
      <c r="W518" s="304">
        <f t="shared" ca="1" si="236"/>
        <v>2.5594384278005844</v>
      </c>
      <c r="Y518" s="314" t="str">
        <f t="shared" ca="1" si="254"/>
        <v/>
      </c>
      <c r="Z518" s="315" t="str">
        <f t="shared" ca="1" si="255"/>
        <v/>
      </c>
      <c r="AA518" s="316" t="str">
        <f t="shared" ca="1" si="256"/>
        <v/>
      </c>
      <c r="AC518" s="310" t="e">
        <f t="shared" ca="1" si="257"/>
        <v>#N/A</v>
      </c>
      <c r="AD518" s="323" t="e">
        <f t="shared" ca="1" si="258"/>
        <v>#N/A</v>
      </c>
      <c r="AE518" s="324">
        <f t="shared" ca="1" si="237"/>
        <v>1260.2663873720116</v>
      </c>
      <c r="AG518" s="306">
        <f t="shared" ca="1" si="259"/>
        <v>-1.9563366027937554</v>
      </c>
      <c r="AH518" s="304">
        <f t="shared" ca="1" si="260"/>
        <v>-0.32218634554220765</v>
      </c>
    </row>
    <row r="519" spans="1:34" x14ac:dyDescent="0.2">
      <c r="A519" s="347">
        <f t="shared" ca="1" si="238"/>
        <v>0.1</v>
      </c>
      <c r="B519" s="304">
        <f t="shared" ca="1" si="239"/>
        <v>15.499999999999918</v>
      </c>
      <c r="D519" s="306">
        <f t="shared" ca="1" si="240"/>
        <v>-0.31503933933171485</v>
      </c>
      <c r="E519" s="307">
        <f t="shared" ca="1" si="241"/>
        <v>-9.8507697869034203</v>
      </c>
      <c r="F519" s="304">
        <f t="shared" ca="1" si="242"/>
        <v>9.8558061659052445</v>
      </c>
      <c r="G519" s="306">
        <f t="shared" ca="1" si="243"/>
        <v>24.785868849862119</v>
      </c>
      <c r="H519" s="307">
        <f t="shared" ca="1" si="244"/>
        <v>2.2265822447081489</v>
      </c>
      <c r="I519" s="304">
        <f t="shared" ca="1" si="245"/>
        <v>24.885677871720006</v>
      </c>
      <c r="J519" s="306">
        <f t="shared" ca="1" si="246"/>
        <v>445.3035820624803</v>
      </c>
      <c r="K519" s="307">
        <f t="shared" ca="1" si="247"/>
        <v>1260.5382994454169</v>
      </c>
      <c r="L519" s="304">
        <f t="shared" ca="1" si="232"/>
        <v>1336.8814773817533</v>
      </c>
      <c r="M519" s="306">
        <f t="shared" ca="1" si="248"/>
        <v>8.9592244933884679E-2</v>
      </c>
      <c r="N519" s="304">
        <f t="shared" ca="1" si="249"/>
        <v>5.1332575118139232</v>
      </c>
      <c r="P519" s="310">
        <f t="shared" ca="1" si="250"/>
        <v>23</v>
      </c>
      <c r="Q519" s="304">
        <f t="shared" ca="1" si="251"/>
        <v>0</v>
      </c>
      <c r="R519" s="306">
        <f t="shared" ca="1" si="252"/>
        <v>0</v>
      </c>
      <c r="S519" s="307">
        <f t="shared" ca="1" si="253"/>
        <v>8.0569999999999986</v>
      </c>
      <c r="T519" s="304">
        <f t="shared" ca="1" si="233"/>
        <v>79.039169999999984</v>
      </c>
      <c r="U519" s="311">
        <f t="shared" ca="1" si="234"/>
        <v>0</v>
      </c>
      <c r="V519" s="306">
        <f t="shared" ca="1" si="235"/>
        <v>1.0797393866447009</v>
      </c>
      <c r="W519" s="304">
        <f t="shared" ca="1" si="236"/>
        <v>2.5310871720856802</v>
      </c>
      <c r="Y519" s="314" t="str">
        <f t="shared" ca="1" si="254"/>
        <v/>
      </c>
      <c r="Z519" s="315" t="str">
        <f t="shared" ca="1" si="255"/>
        <v/>
      </c>
      <c r="AA519" s="316" t="str">
        <f t="shared" ca="1" si="256"/>
        <v/>
      </c>
      <c r="AC519" s="310" t="e">
        <f t="shared" ca="1" si="257"/>
        <v>#N/A</v>
      </c>
      <c r="AD519" s="323" t="e">
        <f t="shared" ca="1" si="258"/>
        <v>#N/A</v>
      </c>
      <c r="AE519" s="324">
        <f t="shared" ca="1" si="237"/>
        <v>1260.5382994454169</v>
      </c>
      <c r="AG519" s="306">
        <f t="shared" ca="1" si="259"/>
        <v>-1.5766965685379652</v>
      </c>
      <c r="AH519" s="304">
        <f t="shared" ca="1" si="260"/>
        <v>-0.31766643016018181</v>
      </c>
    </row>
    <row r="520" spans="1:34" x14ac:dyDescent="0.2">
      <c r="A520" s="347">
        <f t="shared" ca="1" si="238"/>
        <v>0.1</v>
      </c>
      <c r="B520" s="304">
        <f t="shared" ca="1" si="239"/>
        <v>15.599999999999918</v>
      </c>
      <c r="D520" s="306">
        <f t="shared" ca="1" si="240"/>
        <v>-0.31288764271383634</v>
      </c>
      <c r="E520" s="307">
        <f t="shared" ca="1" si="241"/>
        <v>-9.8381075508821265</v>
      </c>
      <c r="F520" s="304">
        <f t="shared" ca="1" si="242"/>
        <v>9.8430817765416823</v>
      </c>
      <c r="G520" s="306">
        <f t="shared" ca="1" si="243"/>
        <v>24.754580085590735</v>
      </c>
      <c r="H520" s="307">
        <f t="shared" ca="1" si="244"/>
        <v>1.2427714896199362</v>
      </c>
      <c r="I520" s="304">
        <f t="shared" ca="1" si="245"/>
        <v>24.785756316669815</v>
      </c>
      <c r="J520" s="306">
        <f t="shared" ca="1" si="246"/>
        <v>447.78060450925295</v>
      </c>
      <c r="K520" s="307">
        <f t="shared" ca="1" si="247"/>
        <v>1260.7117671321332</v>
      </c>
      <c r="L520" s="304">
        <f t="shared" ca="1" si="232"/>
        <v>1337.8720527614357</v>
      </c>
      <c r="M520" s="306">
        <f t="shared" ca="1" si="248"/>
        <v>5.0161584763172382E-2</v>
      </c>
      <c r="N520" s="304">
        <f t="shared" ca="1" si="249"/>
        <v>2.8740471006175143</v>
      </c>
      <c r="P520" s="310">
        <f t="shared" ca="1" si="250"/>
        <v>23</v>
      </c>
      <c r="Q520" s="304">
        <f t="shared" ca="1" si="251"/>
        <v>0</v>
      </c>
      <c r="R520" s="306">
        <f t="shared" ca="1" si="252"/>
        <v>0</v>
      </c>
      <c r="S520" s="307">
        <f t="shared" ca="1" si="253"/>
        <v>8.0569999999999986</v>
      </c>
      <c r="T520" s="304">
        <f t="shared" ca="1" si="233"/>
        <v>79.039169999999984</v>
      </c>
      <c r="U520" s="311">
        <f t="shared" ca="1" si="234"/>
        <v>0</v>
      </c>
      <c r="V520" s="306">
        <f t="shared" ca="1" si="235"/>
        <v>1.0797205821091678</v>
      </c>
      <c r="W520" s="304">
        <f t="shared" ca="1" si="236"/>
        <v>2.5107584900019835</v>
      </c>
      <c r="Y520" s="314" t="str">
        <f t="shared" ca="1" si="254"/>
        <v/>
      </c>
      <c r="Z520" s="315" t="str">
        <f t="shared" ca="1" si="255"/>
        <v/>
      </c>
      <c r="AA520" s="316" t="str">
        <f t="shared" ca="1" si="256"/>
        <v/>
      </c>
      <c r="AC520" s="310" t="e">
        <f t="shared" ca="1" si="257"/>
        <v>#N/A</v>
      </c>
      <c r="AD520" s="323" t="e">
        <f t="shared" ca="1" si="258"/>
        <v>#N/A</v>
      </c>
      <c r="AE520" s="324">
        <f t="shared" ca="1" si="237"/>
        <v>1260.7117671321332</v>
      </c>
      <c r="AG520" s="306">
        <f t="shared" ca="1" si="259"/>
        <v>-1.1918722015234762</v>
      </c>
      <c r="AH520" s="304">
        <f t="shared" ca="1" si="260"/>
        <v>-0.31414759489706845</v>
      </c>
    </row>
    <row r="521" spans="1:34" x14ac:dyDescent="0.2">
      <c r="A521" s="347">
        <f t="shared" ca="1" si="238"/>
        <v>0.1</v>
      </c>
      <c r="B521" s="304">
        <f t="shared" ca="1" si="239"/>
        <v>15.699999999999918</v>
      </c>
      <c r="D521" s="306">
        <f t="shared" ca="1" si="240"/>
        <v>-0.31123251661625229</v>
      </c>
      <c r="E521" s="307">
        <f t="shared" ca="1" si="241"/>
        <v>-9.825625023610014</v>
      </c>
      <c r="F521" s="304">
        <f t="shared" ca="1" si="242"/>
        <v>9.8305530253384319</v>
      </c>
      <c r="G521" s="306">
        <f t="shared" ca="1" si="243"/>
        <v>24.723456833929109</v>
      </c>
      <c r="H521" s="307">
        <f t="shared" ca="1" si="244"/>
        <v>0.26020898725893482</v>
      </c>
      <c r="I521" s="304">
        <f t="shared" ca="1" si="245"/>
        <v>24.724826117410942</v>
      </c>
      <c r="J521" s="306">
        <f t="shared" ca="1" si="246"/>
        <v>450.25450635522895</v>
      </c>
      <c r="K521" s="307">
        <f t="shared" ca="1" si="247"/>
        <v>1260.7869161559772</v>
      </c>
      <c r="L521" s="304">
        <f t="shared" ca="1" si="232"/>
        <v>1338.7728591674131</v>
      </c>
      <c r="M521" s="306">
        <f t="shared" ca="1" si="248"/>
        <v>1.0524393161225701E-2</v>
      </c>
      <c r="N521" s="304">
        <f t="shared" ca="1" si="249"/>
        <v>0.60300331007457919</v>
      </c>
      <c r="P521" s="310">
        <f t="shared" ca="1" si="250"/>
        <v>23</v>
      </c>
      <c r="Q521" s="304">
        <f t="shared" ca="1" si="251"/>
        <v>0</v>
      </c>
      <c r="R521" s="306">
        <f t="shared" ca="1" si="252"/>
        <v>0</v>
      </c>
      <c r="S521" s="307">
        <f t="shared" ca="1" si="253"/>
        <v>8.0569999999999986</v>
      </c>
      <c r="T521" s="304">
        <f t="shared" ca="1" si="233"/>
        <v>79.039169999999984</v>
      </c>
      <c r="U521" s="311">
        <f t="shared" ca="1" si="234"/>
        <v>0</v>
      </c>
      <c r="V521" s="306">
        <f t="shared" ca="1" si="235"/>
        <v>1.079712435773726</v>
      </c>
      <c r="W521" s="304">
        <f t="shared" ca="1" si="236"/>
        <v>2.4984105440470912</v>
      </c>
      <c r="Y521" s="314" t="str">
        <f t="shared" ca="1" si="254"/>
        <v>Apogée</v>
      </c>
      <c r="Z521" s="315" t="str">
        <f t="shared" ca="1" si="255"/>
        <v/>
      </c>
      <c r="AA521" s="316" t="str">
        <f t="shared" ca="1" si="256"/>
        <v/>
      </c>
      <c r="AC521" s="310" t="e">
        <f t="shared" ca="1" si="257"/>
        <v>#N/A</v>
      </c>
      <c r="AD521" s="323" t="e">
        <f t="shared" ca="1" si="258"/>
        <v>#N/A</v>
      </c>
      <c r="AE521" s="324">
        <f t="shared" ca="1" si="237"/>
        <v>1260.7869161559772</v>
      </c>
      <c r="AG521" s="306">
        <f t="shared" ca="1" si="259"/>
        <v>-0.80350329642599827</v>
      </c>
      <c r="AH521" s="304">
        <f t="shared" ca="1" si="260"/>
        <v>-0.31162448678192678</v>
      </c>
    </row>
    <row r="522" spans="1:34" x14ac:dyDescent="0.2">
      <c r="A522" s="347">
        <f t="shared" ca="1" si="238"/>
        <v>0.1</v>
      </c>
      <c r="B522" s="304">
        <f t="shared" ca="1" si="239"/>
        <v>15.799999999999917</v>
      </c>
      <c r="D522" s="306">
        <f t="shared" ca="1" si="240"/>
        <v>-0.31007473995113632</v>
      </c>
      <c r="E522" s="307">
        <f t="shared" ca="1" si="241"/>
        <v>-9.8132634689638767</v>
      </c>
      <c r="F522" s="304">
        <f t="shared" ca="1" si="242"/>
        <v>9.8181610424588524</v>
      </c>
      <c r="G522" s="306">
        <f t="shared" ca="1" si="243"/>
        <v>24.692449359933995</v>
      </c>
      <c r="H522" s="307">
        <f t="shared" ca="1" si="244"/>
        <v>-0.72111735963745294</v>
      </c>
      <c r="I522" s="304">
        <f t="shared" ca="1" si="245"/>
        <v>24.702976857846004</v>
      </c>
      <c r="J522" s="306">
        <f t="shared" ca="1" si="246"/>
        <v>452.72530166492209</v>
      </c>
      <c r="K522" s="307">
        <f t="shared" ca="1" si="247"/>
        <v>1260.7638707373583</v>
      </c>
      <c r="L522" s="304">
        <f t="shared" ca="1" si="232"/>
        <v>1339.5841655246008</v>
      </c>
      <c r="M522" s="306">
        <f t="shared" ca="1" si="248"/>
        <v>-2.9195664114887651E-2</v>
      </c>
      <c r="N522" s="304">
        <f t="shared" ca="1" si="249"/>
        <v>-1.6727883338646126</v>
      </c>
      <c r="P522" s="310">
        <f t="shared" ca="1" si="250"/>
        <v>23</v>
      </c>
      <c r="Q522" s="304">
        <f t="shared" ca="1" si="251"/>
        <v>0</v>
      </c>
      <c r="R522" s="306">
        <f t="shared" ca="1" si="252"/>
        <v>0</v>
      </c>
      <c r="S522" s="307">
        <f t="shared" ca="1" si="253"/>
        <v>8.0569999999999986</v>
      </c>
      <c r="T522" s="304">
        <f t="shared" ca="1" si="233"/>
        <v>79.039169999999984</v>
      </c>
      <c r="U522" s="311">
        <f t="shared" ca="1" si="234"/>
        <v>0</v>
      </c>
      <c r="V522" s="306">
        <f t="shared" ca="1" si="235"/>
        <v>1.0797149339465666</v>
      </c>
      <c r="W522" s="304">
        <f t="shared" ca="1" si="236"/>
        <v>2.4940025887703077</v>
      </c>
      <c r="Y522" s="314" t="str">
        <f t="shared" ca="1" si="254"/>
        <v/>
      </c>
      <c r="Z522" s="315" t="str">
        <f t="shared" ca="1" si="255"/>
        <v/>
      </c>
      <c r="AA522" s="316" t="str">
        <f t="shared" ca="1" si="256"/>
        <v/>
      </c>
      <c r="AC522" s="310" t="e">
        <f t="shared" ca="1" si="257"/>
        <v>#N/A</v>
      </c>
      <c r="AD522" s="323" t="e">
        <f t="shared" ca="1" si="258"/>
        <v>#N/A</v>
      </c>
      <c r="AE522" s="324">
        <f t="shared" ca="1" si="237"/>
        <v>1260.7638707373583</v>
      </c>
      <c r="AG522" s="306">
        <f t="shared" ca="1" si="259"/>
        <v>-0.41333430410826483</v>
      </c>
      <c r="AH522" s="304">
        <f t="shared" ca="1" si="260"/>
        <v>-0.31009191312487172</v>
      </c>
    </row>
    <row r="523" spans="1:34" x14ac:dyDescent="0.2">
      <c r="A523" s="347">
        <f t="shared" ca="1" si="238"/>
        <v>0.1</v>
      </c>
      <c r="B523" s="304">
        <f t="shared" ca="1" si="239"/>
        <v>15.899999999999917</v>
      </c>
      <c r="D523" s="306">
        <f t="shared" ca="1" si="240"/>
        <v>-0.30941290018908768</v>
      </c>
      <c r="E523" s="307">
        <f t="shared" ca="1" si="241"/>
        <v>-9.8009639173348209</v>
      </c>
      <c r="F523" s="304">
        <f t="shared" ca="1" si="242"/>
        <v>9.8058467279323995</v>
      </c>
      <c r="G523" s="306">
        <f t="shared" ca="1" si="243"/>
        <v>24.661508069915087</v>
      </c>
      <c r="H523" s="307">
        <f t="shared" ca="1" si="244"/>
        <v>-1.7012137513709351</v>
      </c>
      <c r="I523" s="304">
        <f t="shared" ca="1" si="245"/>
        <v>24.7201154631272</v>
      </c>
      <c r="J523" s="306">
        <f t="shared" ca="1" si="246"/>
        <v>455.19299953641456</v>
      </c>
      <c r="K523" s="307">
        <f t="shared" ca="1" si="247"/>
        <v>1260.642754181808</v>
      </c>
      <c r="L523" s="304">
        <f t="shared" ca="1" si="232"/>
        <v>1340.3062413113103</v>
      </c>
      <c r="M523" s="306">
        <f t="shared" ca="1" si="248"/>
        <v>-6.8873442939422269E-2</v>
      </c>
      <c r="N523" s="304">
        <f t="shared" ca="1" si="249"/>
        <v>-3.9461576009639949</v>
      </c>
      <c r="P523" s="310">
        <f t="shared" ca="1" si="250"/>
        <v>23</v>
      </c>
      <c r="Q523" s="304">
        <f t="shared" ca="1" si="251"/>
        <v>0</v>
      </c>
      <c r="R523" s="306">
        <f t="shared" ca="1" si="252"/>
        <v>0</v>
      </c>
      <c r="S523" s="307">
        <f t="shared" ca="1" si="253"/>
        <v>8.0569999999999986</v>
      </c>
      <c r="T523" s="304">
        <f t="shared" ca="1" si="233"/>
        <v>79.039169999999984</v>
      </c>
      <c r="U523" s="311">
        <f t="shared" ca="1" si="234"/>
        <v>0</v>
      </c>
      <c r="V523" s="306">
        <f t="shared" ca="1" si="235"/>
        <v>1.0797280633301676</v>
      </c>
      <c r="W523" s="304">
        <f t="shared" ca="1" si="236"/>
        <v>2.4974947718828244</v>
      </c>
      <c r="Y523" s="314" t="str">
        <f t="shared" ca="1" si="254"/>
        <v/>
      </c>
      <c r="Z523" s="315" t="str">
        <f t="shared" ca="1" si="255"/>
        <v/>
      </c>
      <c r="AA523" s="316" t="str">
        <f t="shared" ca="1" si="256"/>
        <v/>
      </c>
      <c r="AC523" s="310" t="e">
        <f t="shared" ca="1" si="257"/>
        <v>#N/A</v>
      </c>
      <c r="AD523" s="323" t="e">
        <f t="shared" ca="1" si="258"/>
        <v>#N/A</v>
      </c>
      <c r="AE523" s="324">
        <f t="shared" ca="1" si="237"/>
        <v>1260.642754181808</v>
      </c>
      <c r="AG523" s="306">
        <f t="shared" ca="1" si="259"/>
        <v>-2.3176038683657141E-2</v>
      </c>
      <c r="AH523" s="304">
        <f t="shared" ca="1" si="260"/>
        <v>-0.30954481677675416</v>
      </c>
    </row>
    <row r="524" spans="1:34" x14ac:dyDescent="0.2">
      <c r="A524" s="347">
        <f t="shared" ca="1" si="238"/>
        <v>0.1</v>
      </c>
      <c r="B524" s="304">
        <f t="shared" ca="1" si="239"/>
        <v>15.999999999999917</v>
      </c>
      <c r="D524" s="306">
        <f t="shared" ca="1" si="240"/>
        <v>-0.30924334317461022</v>
      </c>
      <c r="E524" s="307">
        <f t="shared" ca="1" si="241"/>
        <v>-9.7886676051425123</v>
      </c>
      <c r="F524" s="304">
        <f t="shared" ca="1" si="242"/>
        <v>9.7935511909247843</v>
      </c>
      <c r="G524" s="306">
        <f t="shared" ca="1" si="243"/>
        <v>24.630583735597625</v>
      </c>
      <c r="H524" s="307">
        <f t="shared" ca="1" si="244"/>
        <v>-2.6800805118851865</v>
      </c>
      <c r="I524" s="304">
        <f t="shared" ca="1" si="245"/>
        <v>24.775965908647699</v>
      </c>
      <c r="J524" s="306">
        <f t="shared" ca="1" si="246"/>
        <v>457.65760412669022</v>
      </c>
      <c r="K524" s="307">
        <f t="shared" ca="1" si="247"/>
        <v>1260.4236894686451</v>
      </c>
      <c r="L524" s="304">
        <f t="shared" ca="1" si="232"/>
        <v>1340.9393571630053</v>
      </c>
      <c r="M524" s="306">
        <f t="shared" ca="1" si="248"/>
        <v>-0.10838467324057137</v>
      </c>
      <c r="N524" s="304">
        <f t="shared" ca="1" si="249"/>
        <v>-6.2099843405892505</v>
      </c>
      <c r="P524" s="310">
        <f t="shared" ca="1" si="250"/>
        <v>23</v>
      </c>
      <c r="Q524" s="304">
        <f t="shared" ca="1" si="251"/>
        <v>0</v>
      </c>
      <c r="R524" s="306">
        <f t="shared" ca="1" si="252"/>
        <v>0</v>
      </c>
      <c r="S524" s="307">
        <f t="shared" ca="1" si="253"/>
        <v>8.0569999999999986</v>
      </c>
      <c r="T524" s="304">
        <f t="shared" ca="1" si="233"/>
        <v>79.039169999999984</v>
      </c>
      <c r="U524" s="311">
        <f t="shared" ca="1" si="234"/>
        <v>0</v>
      </c>
      <c r="V524" s="306">
        <f t="shared" ca="1" si="235"/>
        <v>1.0797518109562494</v>
      </c>
      <c r="W524" s="304">
        <f t="shared" ca="1" si="236"/>
        <v>2.5088479371105508</v>
      </c>
      <c r="Y524" s="314" t="str">
        <f t="shared" ca="1" si="254"/>
        <v/>
      </c>
      <c r="Z524" s="315" t="str">
        <f t="shared" ca="1" si="255"/>
        <v/>
      </c>
      <c r="AA524" s="316" t="str">
        <f t="shared" ca="1" si="256"/>
        <v/>
      </c>
      <c r="AC524" s="310">
        <f t="shared" ca="1" si="257"/>
        <v>15.999999999999917</v>
      </c>
      <c r="AD524" s="323">
        <f t="shared" ca="1" si="258"/>
        <v>457.65760412669022</v>
      </c>
      <c r="AE524" s="324">
        <f t="shared" ca="1" si="237"/>
        <v>1260.4236894686451</v>
      </c>
      <c r="AG524" s="306">
        <f t="shared" ca="1" si="259"/>
        <v>0.36513618828613742</v>
      </c>
      <c r="AH524" s="304">
        <f t="shared" ca="1" si="260"/>
        <v>-0.30997825144381591</v>
      </c>
    </row>
    <row r="525" spans="1:34" x14ac:dyDescent="0.2">
      <c r="A525" s="347">
        <f t="shared" ca="1" si="238"/>
        <v>0.1</v>
      </c>
      <c r="B525" s="304">
        <f t="shared" ca="1" si="239"/>
        <v>16.099999999999916</v>
      </c>
      <c r="D525" s="306">
        <f t="shared" ca="1" si="240"/>
        <v>-0.30956017636039301</v>
      </c>
      <c r="E525" s="307">
        <f t="shared" ca="1" si="241"/>
        <v>-9.7763164216964871</v>
      </c>
      <c r="F525" s="304">
        <f t="shared" ca="1" si="242"/>
        <v>9.7812161963592583</v>
      </c>
      <c r="G525" s="306">
        <f t="shared" ca="1" si="243"/>
        <v>24.599627717961585</v>
      </c>
      <c r="H525" s="307">
        <f t="shared" ca="1" si="244"/>
        <v>-3.6577121540548352</v>
      </c>
      <c r="I525" s="304">
        <f t="shared" ca="1" si="245"/>
        <v>24.870073221931303</v>
      </c>
      <c r="J525" s="306">
        <f t="shared" ca="1" si="246"/>
        <v>460.1191146993682</v>
      </c>
      <c r="K525" s="307">
        <f t="shared" ca="1" si="247"/>
        <v>1260.1067998353481</v>
      </c>
      <c r="L525" s="304">
        <f t="shared" ca="1" si="232"/>
        <v>1341.4837854789794</v>
      </c>
      <c r="M525" s="306">
        <f t="shared" ca="1" si="248"/>
        <v>-0.14760827028722798</v>
      </c>
      <c r="N525" s="304">
        <f t="shared" ca="1" si="249"/>
        <v>-8.4573309086844741</v>
      </c>
      <c r="P525" s="310">
        <f t="shared" ca="1" si="250"/>
        <v>23</v>
      </c>
      <c r="Q525" s="304">
        <f t="shared" ca="1" si="251"/>
        <v>0</v>
      </c>
      <c r="R525" s="306">
        <f t="shared" ca="1" si="252"/>
        <v>0</v>
      </c>
      <c r="S525" s="307">
        <f t="shared" ca="1" si="253"/>
        <v>8.0569999999999986</v>
      </c>
      <c r="T525" s="304">
        <f t="shared" ca="1" si="233"/>
        <v>79.039169999999984</v>
      </c>
      <c r="U525" s="311">
        <f t="shared" ca="1" si="234"/>
        <v>0</v>
      </c>
      <c r="V525" s="306">
        <f t="shared" ca="1" si="235"/>
        <v>1.0797861641212212</v>
      </c>
      <c r="W525" s="304">
        <f t="shared" ca="1" si="236"/>
        <v>2.5280234301323339</v>
      </c>
      <c r="Y525" s="314" t="str">
        <f t="shared" ca="1" si="254"/>
        <v/>
      </c>
      <c r="Z525" s="315" t="str">
        <f t="shared" ca="1" si="255"/>
        <v/>
      </c>
      <c r="AA525" s="316" t="str">
        <f t="shared" ca="1" si="256"/>
        <v/>
      </c>
      <c r="AC525" s="310" t="e">
        <f t="shared" ca="1" si="257"/>
        <v>#N/A</v>
      </c>
      <c r="AD525" s="323" t="e">
        <f t="shared" ca="1" si="258"/>
        <v>#N/A</v>
      </c>
      <c r="AE525" s="324">
        <f t="shared" ca="1" si="237"/>
        <v>1260.1067998353481</v>
      </c>
      <c r="AG525" s="306">
        <f t="shared" ca="1" si="259"/>
        <v>0.74978579415452473</v>
      </c>
      <c r="AH525" s="304">
        <f t="shared" ca="1" si="260"/>
        <v>-0.31138735721863614</v>
      </c>
    </row>
    <row r="526" spans="1:34" x14ac:dyDescent="0.2">
      <c r="A526" s="347">
        <f t="shared" ca="1" si="238"/>
        <v>0.1</v>
      </c>
      <c r="B526" s="304">
        <f t="shared" ca="1" si="239"/>
        <v>16.199999999999918</v>
      </c>
      <c r="D526" s="306">
        <f t="shared" ca="1" si="240"/>
        <v>-0.31035532541186184</v>
      </c>
      <c r="E526" s="307">
        <f t="shared" ca="1" si="241"/>
        <v>-9.7638533485608097</v>
      </c>
      <c r="F526" s="304">
        <f t="shared" ca="1" si="242"/>
        <v>9.7687846040443347</v>
      </c>
      <c r="G526" s="306">
        <f t="shared" ca="1" si="243"/>
        <v>24.5685921854204</v>
      </c>
      <c r="H526" s="307">
        <f t="shared" ca="1" si="244"/>
        <v>-4.6340974889109159</v>
      </c>
      <c r="I526" s="304">
        <f t="shared" ca="1" si="245"/>
        <v>25.001811564569291</v>
      </c>
      <c r="J526" s="306">
        <f t="shared" ca="1" si="246"/>
        <v>462.57752569453731</v>
      </c>
      <c r="K526" s="307">
        <f t="shared" ca="1" si="247"/>
        <v>1259.6922093531998</v>
      </c>
      <c r="L526" s="304">
        <f t="shared" ca="1" si="232"/>
        <v>1341.9398010279099</v>
      </c>
      <c r="M526" s="306">
        <f t="shared" ca="1" si="248"/>
        <v>-0.18642849875847459</v>
      </c>
      <c r="N526" s="304">
        <f t="shared" ca="1" si="249"/>
        <v>-10.681566159820502</v>
      </c>
      <c r="P526" s="310">
        <f t="shared" ca="1" si="250"/>
        <v>23</v>
      </c>
      <c r="Q526" s="304">
        <f t="shared" ca="1" si="251"/>
        <v>0</v>
      </c>
      <c r="R526" s="306">
        <f t="shared" ca="1" si="252"/>
        <v>0</v>
      </c>
      <c r="S526" s="307">
        <f t="shared" ca="1" si="253"/>
        <v>8.0569999999999986</v>
      </c>
      <c r="T526" s="304">
        <f t="shared" ca="1" si="233"/>
        <v>79.039169999999984</v>
      </c>
      <c r="U526" s="311">
        <f t="shared" ca="1" si="234"/>
        <v>0</v>
      </c>
      <c r="V526" s="306">
        <f t="shared" ca="1" si="235"/>
        <v>1.0798311103225875</v>
      </c>
      <c r="W526" s="304">
        <f t="shared" ca="1" si="236"/>
        <v>2.5549829089425087</v>
      </c>
      <c r="Y526" s="314" t="str">
        <f t="shared" ca="1" si="254"/>
        <v/>
      </c>
      <c r="Z526" s="315" t="str">
        <f t="shared" ca="1" si="255"/>
        <v>Para</v>
      </c>
      <c r="AA526" s="316" t="str">
        <f t="shared" ca="1" si="256"/>
        <v/>
      </c>
      <c r="AC526" s="310" t="e">
        <f t="shared" ca="1" si="257"/>
        <v>#N/A</v>
      </c>
      <c r="AD526" s="323" t="e">
        <f t="shared" ca="1" si="258"/>
        <v>#N/A</v>
      </c>
      <c r="AE526" s="324">
        <f t="shared" ca="1" si="237"/>
        <v>1259.6922093531998</v>
      </c>
      <c r="AG526" s="306">
        <f t="shared" ca="1" si="259"/>
        <v>1.1290171664336091</v>
      </c>
      <c r="AH526" s="304">
        <f t="shared" ca="1" si="260"/>
        <v>-0.31376733649402189</v>
      </c>
    </row>
    <row r="527" spans="1:34" x14ac:dyDescent="0.2">
      <c r="A527" s="347">
        <f t="shared" ca="1" si="238"/>
        <v>0.1</v>
      </c>
      <c r="B527" s="304">
        <f t="shared" ca="1" si="239"/>
        <v>16.299999999999919</v>
      </c>
      <c r="D527" s="306">
        <f t="shared" ca="1" si="240"/>
        <v>-0.31161864125468575</v>
      </c>
      <c r="E527" s="307">
        <f t="shared" ca="1" si="241"/>
        <v>-9.751222877076648</v>
      </c>
      <c r="F527" s="304">
        <f t="shared" ca="1" si="242"/>
        <v>9.7562007859617363</v>
      </c>
      <c r="G527" s="306">
        <f t="shared" ca="1" si="243"/>
        <v>24.537430321294931</v>
      </c>
      <c r="H527" s="307">
        <f t="shared" ca="1" si="244"/>
        <v>-5.6092197766185805</v>
      </c>
      <c r="I527" s="304">
        <f t="shared" ca="1" si="245"/>
        <v>25.170395969766009</v>
      </c>
      <c r="J527" s="306">
        <f t="shared" ca="1" si="246"/>
        <v>465.03282681987309</v>
      </c>
      <c r="K527" s="307">
        <f t="shared" ca="1" si="247"/>
        <v>1259.1800434899233</v>
      </c>
      <c r="L527" s="304">
        <f t="shared" ca="1" si="232"/>
        <v>1342.3076815482236</v>
      </c>
      <c r="M527" s="306">
        <f t="shared" ca="1" si="248"/>
        <v>-0.22473689600961022</v>
      </c>
      <c r="N527" s="304">
        <f t="shared" ca="1" si="249"/>
        <v>-12.876475642221138</v>
      </c>
      <c r="P527" s="310">
        <f t="shared" ca="1" si="250"/>
        <v>23</v>
      </c>
      <c r="Q527" s="304">
        <f t="shared" ca="1" si="251"/>
        <v>0</v>
      </c>
      <c r="R527" s="306">
        <f t="shared" ca="1" si="252"/>
        <v>0</v>
      </c>
      <c r="S527" s="307">
        <f t="shared" ca="1" si="253"/>
        <v>8.0569999999999986</v>
      </c>
      <c r="T527" s="304">
        <f t="shared" ca="1" si="233"/>
        <v>79.039169999999984</v>
      </c>
      <c r="U527" s="311">
        <f t="shared" ca="1" si="234"/>
        <v>0</v>
      </c>
      <c r="V527" s="306">
        <f t="shared" ca="1" si="235"/>
        <v>1.0798866371967619</v>
      </c>
      <c r="W527" s="304">
        <f t="shared" ca="1" si="236"/>
        <v>2.5896881599265487</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1.5011746663708982</v>
      </c>
      <c r="AH527" s="304">
        <f t="shared" ca="1" si="260"/>
        <v>-0.31711343042602819</v>
      </c>
    </row>
    <row r="528" spans="1:34" x14ac:dyDescent="0.2">
      <c r="A528" s="347">
        <f t="shared" ca="1" si="238"/>
        <v>0.1</v>
      </c>
      <c r="B528" s="304">
        <f t="shared" ca="1" si="239"/>
        <v>16.39999999999992</v>
      </c>
      <c r="D528" s="306">
        <f t="shared" ca="1" si="240"/>
        <v>-0.31333805203081261</v>
      </c>
      <c r="E528" s="307">
        <f t="shared" ca="1" si="241"/>
        <v>-9.7383713911683305</v>
      </c>
      <c r="F528" s="304">
        <f t="shared" ca="1" si="242"/>
        <v>9.743411008839578</v>
      </c>
      <c r="G528" s="306">
        <f t="shared" ca="1" si="243"/>
        <v>24.506096516091848</v>
      </c>
      <c r="H528" s="307">
        <f t="shared" ca="1" si="244"/>
        <v>-6.5830569157354137</v>
      </c>
      <c r="I528" s="304">
        <f t="shared" ca="1" si="245"/>
        <v>25.3748971389407</v>
      </c>
      <c r="J528" s="306">
        <f t="shared" ca="1" si="246"/>
        <v>467.48500316174244</v>
      </c>
      <c r="K528" s="307">
        <f t="shared" ca="1" si="247"/>
        <v>1258.5704296553056</v>
      </c>
      <c r="L528" s="304">
        <f t="shared" ca="1" si="232"/>
        <v>1342.5877083393377</v>
      </c>
      <c r="M528" s="306">
        <f t="shared" ca="1" si="248"/>
        <v>-0.26243388071341456</v>
      </c>
      <c r="N528" s="304">
        <f t="shared" ca="1" si="249"/>
        <v>-15.036353766118348</v>
      </c>
      <c r="P528" s="310">
        <f t="shared" ca="1" si="250"/>
        <v>23</v>
      </c>
      <c r="Q528" s="304">
        <f t="shared" ca="1" si="251"/>
        <v>0</v>
      </c>
      <c r="R528" s="306">
        <f t="shared" ca="1" si="252"/>
        <v>0</v>
      </c>
      <c r="S528" s="307">
        <f t="shared" ca="1" si="253"/>
        <v>8.0569999999999986</v>
      </c>
      <c r="T528" s="304">
        <f t="shared" ca="1" si="233"/>
        <v>79.039169999999984</v>
      </c>
      <c r="U528" s="311">
        <f t="shared" ca="1" si="234"/>
        <v>0</v>
      </c>
      <c r="V528" s="306">
        <f t="shared" ca="1" si="235"/>
        <v>1.0799527324587135</v>
      </c>
      <c r="W528" s="304">
        <f t="shared" ca="1" si="236"/>
        <v>2.6321009208454944</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1.8647364482092406</v>
      </c>
      <c r="AH528" s="304">
        <f t="shared" ca="1" si="260"/>
        <v>-0.32142089610606295</v>
      </c>
    </row>
    <row r="529" spans="1:34" x14ac:dyDescent="0.2">
      <c r="A529" s="347">
        <f t="shared" ca="1" si="238"/>
        <v>0.1</v>
      </c>
      <c r="B529" s="304">
        <f t="shared" ca="1" si="239"/>
        <v>16.499999999999922</v>
      </c>
      <c r="D529" s="306">
        <f t="shared" ca="1" si="240"/>
        <v>-0.31549975232989191</v>
      </c>
      <c r="E529" s="307">
        <f t="shared" ca="1" si="241"/>
        <v>-9.7252475048352043</v>
      </c>
      <c r="F529" s="304">
        <f t="shared" ca="1" si="242"/>
        <v>9.7303637714128435</v>
      </c>
      <c r="G529" s="306">
        <f t="shared" ca="1" si="243"/>
        <v>24.47454654085886</v>
      </c>
      <c r="H529" s="307">
        <f t="shared" ca="1" si="244"/>
        <v>-7.5555816662189343</v>
      </c>
      <c r="I529" s="304">
        <f t="shared" ca="1" si="245"/>
        <v>25.614258581804979</v>
      </c>
      <c r="J529" s="306">
        <f t="shared" ca="1" si="246"/>
        <v>469.93403531458995</v>
      </c>
      <c r="K529" s="307">
        <f t="shared" ca="1" si="247"/>
        <v>1257.8634977262079</v>
      </c>
      <c r="L529" s="304">
        <f t="shared" ca="1" si="232"/>
        <v>1342.7801668400766</v>
      </c>
      <c r="M529" s="306">
        <f t="shared" ca="1" si="248"/>
        <v>-0.29942999754867905</v>
      </c>
      <c r="N529" s="304">
        <f t="shared" ca="1" si="249"/>
        <v>-17.156075119151897</v>
      </c>
      <c r="P529" s="310">
        <f t="shared" ca="1" si="250"/>
        <v>23</v>
      </c>
      <c r="Q529" s="304">
        <f t="shared" ca="1" si="251"/>
        <v>0</v>
      </c>
      <c r="R529" s="306">
        <f t="shared" ca="1" si="252"/>
        <v>0</v>
      </c>
      <c r="S529" s="307">
        <f t="shared" ca="1" si="253"/>
        <v>8.0569999999999986</v>
      </c>
      <c r="T529" s="304">
        <f t="shared" ca="1" si="233"/>
        <v>79.039169999999984</v>
      </c>
      <c r="U529" s="311">
        <f t="shared" ca="1" si="234"/>
        <v>0</v>
      </c>
      <c r="V529" s="306">
        <f t="shared" ca="1" si="235"/>
        <v>1.080029383843826</v>
      </c>
      <c r="W529" s="304">
        <f t="shared" ca="1" si="236"/>
        <v>2.6821827117952535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2.2183416214192557</v>
      </c>
      <c r="AH529" s="304">
        <f t="shared" ca="1" si="260"/>
        <v>-0.32668498459047968</v>
      </c>
    </row>
    <row r="530" spans="1:34" x14ac:dyDescent="0.2">
      <c r="A530" s="347">
        <f t="shared" ca="1" si="238"/>
        <v>0.1</v>
      </c>
      <c r="B530" s="304">
        <f t="shared" ca="1" si="239"/>
        <v>16.599999999999923</v>
      </c>
      <c r="D530" s="306">
        <f t="shared" ca="1" si="240"/>
        <v>-0.31808842063708326</v>
      </c>
      <c r="E530" s="307">
        <f t="shared" ca="1" si="241"/>
        <v>-9.711802346564836</v>
      </c>
      <c r="F530" s="304">
        <f t="shared" ca="1" si="242"/>
        <v>9.7170100886067647</v>
      </c>
      <c r="G530" s="306">
        <f t="shared" ca="1" si="243"/>
        <v>24.442737698795153</v>
      </c>
      <c r="H530" s="307">
        <f t="shared" ca="1" si="244"/>
        <v>-8.5267619008754174</v>
      </c>
      <c r="I530" s="304">
        <f t="shared" ca="1" si="245"/>
        <v>25.887315324813468</v>
      </c>
      <c r="J530" s="306">
        <f t="shared" ca="1" si="246"/>
        <v>472.37989952657267</v>
      </c>
      <c r="K530" s="307">
        <f t="shared" ca="1" si="247"/>
        <v>1257.0593805478532</v>
      </c>
      <c r="L530" s="304">
        <f t="shared" ca="1" si="232"/>
        <v>1342.8853471909235</v>
      </c>
      <c r="M530" s="306">
        <f t="shared" ca="1" si="248"/>
        <v>-0.33564677488756134</v>
      </c>
      <c r="N530" s="304">
        <f t="shared" ca="1" si="249"/>
        <v>-19.231143608234891</v>
      </c>
      <c r="P530" s="310">
        <f t="shared" ca="1" si="250"/>
        <v>23</v>
      </c>
      <c r="Q530" s="304">
        <f t="shared" ca="1" si="251"/>
        <v>0</v>
      </c>
      <c r="R530" s="306">
        <f t="shared" ca="1" si="252"/>
        <v>0</v>
      </c>
      <c r="S530" s="307">
        <f t="shared" ca="1" si="253"/>
        <v>8.0569999999999986</v>
      </c>
      <c r="T530" s="304">
        <f t="shared" ca="1" si="233"/>
        <v>79.039169999999984</v>
      </c>
      <c r="U530" s="311">
        <f t="shared" ca="1" si="234"/>
        <v>0</v>
      </c>
      <c r="V530" s="306">
        <f t="shared" ca="1" si="235"/>
        <v>1.0801165790522969</v>
      </c>
      <c r="W530" s="304">
        <f t="shared" ca="1" si="236"/>
        <v>2.7398946750490336</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2.5608098587421413</v>
      </c>
      <c r="AH530" s="304">
        <f t="shared" ca="1" si="260"/>
        <v>-0.33290091991997689</v>
      </c>
    </row>
    <row r="531" spans="1:34" x14ac:dyDescent="0.2">
      <c r="A531" s="347">
        <f t="shared" ca="1" si="238"/>
        <v>0.1</v>
      </c>
      <c r="B531" s="304">
        <f t="shared" ca="1" si="239"/>
        <v>16.699999999999925</v>
      </c>
      <c r="D531" s="306">
        <f t="shared" ca="1" si="240"/>
        <v>-0.32108745525914989</v>
      </c>
      <c r="E531" s="307">
        <f t="shared" ca="1" si="241"/>
        <v>-9.6979897860014379</v>
      </c>
      <c r="F531" s="304">
        <f t="shared" ca="1" si="242"/>
        <v>9.7033037179773469</v>
      </c>
      <c r="G531" s="306">
        <f t="shared" ca="1" si="243"/>
        <v>24.410628953269239</v>
      </c>
      <c r="H531" s="307">
        <f t="shared" ca="1" si="244"/>
        <v>-9.4965608794755614</v>
      </c>
      <c r="I531" s="304">
        <f t="shared" ca="1" si="245"/>
        <v>26.192813411922213</v>
      </c>
      <c r="J531" s="306">
        <f t="shared" ca="1" si="246"/>
        <v>474.82256785917588</v>
      </c>
      <c r="K531" s="307">
        <f t="shared" ca="1" si="247"/>
        <v>1256.1582144088356</v>
      </c>
      <c r="L531" s="304">
        <f t="shared" ca="1" si="232"/>
        <v>1342.9035447772026</v>
      </c>
      <c r="M531" s="306">
        <f t="shared" ca="1" si="248"/>
        <v>-0.37101719765075558</v>
      </c>
      <c r="N531" s="304">
        <f t="shared" ca="1" si="249"/>
        <v>-21.257719552159376</v>
      </c>
      <c r="P531" s="310">
        <f t="shared" ca="1" si="250"/>
        <v>23</v>
      </c>
      <c r="Q531" s="304">
        <f t="shared" ca="1" si="251"/>
        <v>0</v>
      </c>
      <c r="R531" s="306">
        <f t="shared" ca="1" si="252"/>
        <v>0</v>
      </c>
      <c r="S531" s="307">
        <f t="shared" ca="1" si="253"/>
        <v>8.0569999999999986</v>
      </c>
      <c r="T531" s="304">
        <f t="shared" ca="1" si="233"/>
        <v>79.039169999999984</v>
      </c>
      <c r="U531" s="311">
        <f t="shared" ca="1" si="234"/>
        <v>0</v>
      </c>
      <c r="V531" s="306">
        <f t="shared" ca="1" si="235"/>
        <v>1.0802143056963394</v>
      </c>
      <c r="W531" s="304">
        <f t="shared" ca="1" si="236"/>
        <v>2.8051974245148621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2.8911531549717493</v>
      </c>
      <c r="AH531" s="304">
        <f t="shared" ca="1" si="260"/>
        <v>-0.34006387924153336</v>
      </c>
    </row>
    <row r="532" spans="1:34" x14ac:dyDescent="0.2">
      <c r="A532" s="347">
        <f t="shared" ca="1" si="238"/>
        <v>0.1</v>
      </c>
      <c r="B532" s="304">
        <f t="shared" ca="1" si="239"/>
        <v>16.799999999999926</v>
      </c>
      <c r="D532" s="306">
        <f t="shared" ca="1" si="240"/>
        <v>-0.32447921904052396</v>
      </c>
      <c r="E532" s="307">
        <f t="shared" ca="1" si="241"/>
        <v>-9.6837666012767638</v>
      </c>
      <c r="F532" s="304">
        <f t="shared" ca="1" si="242"/>
        <v>9.6892013268170079</v>
      </c>
      <c r="G532" s="306">
        <f t="shared" ca="1" si="243"/>
        <v>24.378181031365187</v>
      </c>
      <c r="H532" s="307">
        <f t="shared" ca="1" si="244"/>
        <v>-10.464937539603238</v>
      </c>
      <c r="I532" s="304">
        <f t="shared" ca="1" si="245"/>
        <v>26.529429471924391</v>
      </c>
      <c r="J532" s="306">
        <f t="shared" ca="1" si="246"/>
        <v>477.26200835840757</v>
      </c>
      <c r="K532" s="307">
        <f t="shared" ca="1" si="247"/>
        <v>1255.1601394878817</v>
      </c>
      <c r="L532" s="304">
        <f t="shared" ca="1" si="232"/>
        <v>1342.8350607507757</v>
      </c>
      <c r="M532" s="306">
        <f t="shared" ca="1" si="248"/>
        <v>-0.405485819315756</v>
      </c>
      <c r="N532" s="304">
        <f t="shared" ca="1" si="249"/>
        <v>-23.232626099197095</v>
      </c>
      <c r="P532" s="310">
        <f t="shared" ca="1" si="250"/>
        <v>23</v>
      </c>
      <c r="Q532" s="304">
        <f t="shared" ca="1" si="251"/>
        <v>0</v>
      </c>
      <c r="R532" s="306">
        <f t="shared" ca="1" si="252"/>
        <v>0</v>
      </c>
      <c r="S532" s="307">
        <f t="shared" ca="1" si="253"/>
        <v>8.0569999999999986</v>
      </c>
      <c r="T532" s="304">
        <f t="shared" ca="1" si="233"/>
        <v>79.039169999999984</v>
      </c>
      <c r="U532" s="311">
        <f t="shared" ca="1" si="234"/>
        <v>0</v>
      </c>
      <c r="V532" s="306">
        <f t="shared" ca="1" si="235"/>
        <v>1.0803225512503996</v>
      </c>
      <c r="W532" s="304">
        <f t="shared" ca="1" si="236"/>
        <v>2.8780509053550696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3.2085799998238738</v>
      </c>
      <c r="AH532" s="304">
        <f t="shared" ca="1" si="260"/>
        <v>-0.34816897412372627</v>
      </c>
    </row>
    <row r="533" spans="1:34" x14ac:dyDescent="0.2">
      <c r="A533" s="347">
        <f t="shared" ca="1" si="238"/>
        <v>0.1</v>
      </c>
      <c r="B533" s="304">
        <f t="shared" ca="1" si="239"/>
        <v>16.899999999999928</v>
      </c>
      <c r="D533" s="306">
        <f t="shared" ca="1" si="240"/>
        <v>-0.32824528386397023</v>
      </c>
      <c r="E533" s="307">
        <f t="shared" ca="1" si="241"/>
        <v>-9.6690925882088496</v>
      </c>
      <c r="F533" s="304">
        <f t="shared" ca="1" si="242"/>
        <v>9.6746626011315904</v>
      </c>
      <c r="G533" s="306">
        <f t="shared" ca="1" si="243"/>
        <v>24.345356502978792</v>
      </c>
      <c r="H533" s="307">
        <f t="shared" ca="1" si="244"/>
        <v>-11.431846798424122</v>
      </c>
      <c r="I533" s="304">
        <f t="shared" ca="1" si="245"/>
        <v>26.895789716603815</v>
      </c>
      <c r="J533" s="306">
        <f t="shared" ca="1" si="246"/>
        <v>479.69818523512475</v>
      </c>
      <c r="K533" s="307">
        <f t="shared" ca="1" si="247"/>
        <v>1254.0653002709803</v>
      </c>
      <c r="L533" s="304">
        <f t="shared" ca="1" si="232"/>
        <v>1342.6802025283669</v>
      </c>
      <c r="M533" s="306">
        <f t="shared" ca="1" si="248"/>
        <v>-0.43900855391050586</v>
      </c>
      <c r="N533" s="304">
        <f t="shared" ca="1" si="249"/>
        <v>-25.153337309213459</v>
      </c>
      <c r="P533" s="310">
        <f t="shared" ca="1" si="250"/>
        <v>23</v>
      </c>
      <c r="Q533" s="304">
        <f t="shared" ca="1" si="251"/>
        <v>0</v>
      </c>
      <c r="R533" s="306">
        <f t="shared" ca="1" si="252"/>
        <v>0</v>
      </c>
      <c r="S533" s="307">
        <f t="shared" ca="1" si="253"/>
        <v>8.0569999999999986</v>
      </c>
      <c r="T533" s="304">
        <f t="shared" ca="1" si="233"/>
        <v>79.039169999999984</v>
      </c>
      <c r="U533" s="311">
        <f t="shared" ca="1" si="234"/>
        <v>0</v>
      </c>
      <c r="V533" s="306">
        <f t="shared" ca="1" si="235"/>
        <v>1.0804413030045257</v>
      </c>
      <c r="W533" s="304">
        <f t="shared" ca="1" si="236"/>
        <v>2.9584142641300839</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3.5124926883985146</v>
      </c>
      <c r="AH533" s="304">
        <f t="shared" ca="1" si="260"/>
        <v>-0.35721123313330894</v>
      </c>
    </row>
    <row r="534" spans="1:34" x14ac:dyDescent="0.2">
      <c r="A534" s="347">
        <f t="shared" ca="1" si="238"/>
        <v>0.1</v>
      </c>
      <c r="B534" s="304">
        <f t="shared" ca="1" si="239"/>
        <v>16.999999999999929</v>
      </c>
      <c r="D534" s="306">
        <f t="shared" ca="1" si="240"/>
        <v>-0.33236666709740492</v>
      </c>
      <c r="E534" s="307">
        <f t="shared" ca="1" si="241"/>
        <v>-9.6539306149123156</v>
      </c>
      <c r="F534" s="304">
        <f t="shared" ca="1" si="242"/>
        <v>9.6596503000335741</v>
      </c>
      <c r="G534" s="306">
        <f t="shared" ca="1" si="243"/>
        <v>24.312119836269051</v>
      </c>
      <c r="H534" s="307">
        <f t="shared" ca="1" si="244"/>
        <v>-12.397239859915354</v>
      </c>
      <c r="I534" s="304">
        <f t="shared" ca="1" si="245"/>
        <v>27.290487849750527</v>
      </c>
      <c r="J534" s="306">
        <f t="shared" ca="1" si="246"/>
        <v>482.13105905208715</v>
      </c>
      <c r="K534" s="307">
        <f t="shared" ca="1" si="247"/>
        <v>1252.8738459380634</v>
      </c>
      <c r="L534" s="304">
        <f t="shared" ca="1" si="232"/>
        <v>1342.4392842651475</v>
      </c>
      <c r="M534" s="306">
        <f t="shared" ca="1" si="248"/>
        <v>-0.47155219998836756</v>
      </c>
      <c r="N534" s="304">
        <f t="shared" ca="1" si="249"/>
        <v>-27.017950879442409</v>
      </c>
      <c r="P534" s="310">
        <f t="shared" ca="1" si="250"/>
        <v>23</v>
      </c>
      <c r="Q534" s="304">
        <f t="shared" ca="1" si="251"/>
        <v>0</v>
      </c>
      <c r="R534" s="306">
        <f t="shared" ca="1" si="252"/>
        <v>0</v>
      </c>
      <c r="S534" s="307">
        <f t="shared" ca="1" si="253"/>
        <v>8.0569999999999986</v>
      </c>
      <c r="T534" s="304">
        <f t="shared" ca="1" si="233"/>
        <v>79.039169999999984</v>
      </c>
      <c r="U534" s="311">
        <f t="shared" ca="1" si="234"/>
        <v>0</v>
      </c>
      <c r="V534" s="306">
        <f t="shared" ca="1" si="235"/>
        <v>1.080570548020972</v>
      </c>
      <c r="W534" s="304">
        <f t="shared" ca="1" si="236"/>
        <v>3.0462457296528971</v>
      </c>
      <c r="Y534" s="314" t="str">
        <f t="shared" ca="1" si="254"/>
        <v/>
      </c>
      <c r="Z534" s="315" t="str">
        <f t="shared" ca="1" si="255"/>
        <v/>
      </c>
      <c r="AA534" s="316" t="str">
        <f t="shared" ca="1" si="256"/>
        <v/>
      </c>
      <c r="AC534" s="310">
        <f t="shared" ca="1" si="257"/>
        <v>16.999999999999929</v>
      </c>
      <c r="AD534" s="323">
        <f t="shared" ca="1" si="258"/>
        <v>482.13105905208715</v>
      </c>
      <c r="AE534" s="324" t="e">
        <f t="shared" ca="1" si="237"/>
        <v>#N/A</v>
      </c>
      <c r="AG534" s="306">
        <f t="shared" ca="1" si="259"/>
        <v>3.8024788217675982</v>
      </c>
      <c r="AH534" s="304">
        <f t="shared" ca="1" si="260"/>
        <v>-0.36718558571801968</v>
      </c>
    </row>
    <row r="535" spans="1:34" x14ac:dyDescent="0.2">
      <c r="A535" s="347">
        <f t="shared" ca="1" si="238"/>
        <v>0.1</v>
      </c>
      <c r="B535" s="304">
        <f t="shared" ca="1" si="239"/>
        <v>17.09999999999993</v>
      </c>
      <c r="D535" s="306">
        <f t="shared" ca="1" si="240"/>
        <v>-0.33682405362518786</v>
      </c>
      <c r="E535" s="307">
        <f t="shared" ca="1" si="241"/>
        <v>-9.6382466271348708</v>
      </c>
      <c r="F535" s="304">
        <f t="shared" ca="1" si="242"/>
        <v>9.6441302608673443</v>
      </c>
      <c r="G535" s="306">
        <f t="shared" ca="1" si="243"/>
        <v>24.278437430906532</v>
      </c>
      <c r="H535" s="307">
        <f t="shared" ca="1" si="244"/>
        <v>-13.36106452262884</v>
      </c>
      <c r="I535" s="304">
        <f t="shared" ca="1" si="245"/>
        <v>27.712101494911828</v>
      </c>
      <c r="J535" s="306">
        <f t="shared" ca="1" si="246"/>
        <v>484.56058691544592</v>
      </c>
      <c r="K535" s="307">
        <f t="shared" ca="1" si="247"/>
        <v>1251.5859307189362</v>
      </c>
      <c r="L535" s="304">
        <f t="shared" ca="1" si="232"/>
        <v>1342.1126273027264</v>
      </c>
      <c r="M535" s="306">
        <f t="shared" ca="1" si="248"/>
        <v>-0.50309375412583757</v>
      </c>
      <c r="N535" s="304">
        <f t="shared" ca="1" si="249"/>
        <v>-28.82514881080284</v>
      </c>
      <c r="P535" s="310">
        <f t="shared" ca="1" si="250"/>
        <v>23</v>
      </c>
      <c r="Q535" s="304">
        <f t="shared" ca="1" si="251"/>
        <v>0</v>
      </c>
      <c r="R535" s="306">
        <f t="shared" ca="1" si="252"/>
        <v>0</v>
      </c>
      <c r="S535" s="307">
        <f t="shared" ca="1" si="253"/>
        <v>8.0569999999999986</v>
      </c>
      <c r="T535" s="304">
        <f t="shared" ca="1" si="233"/>
        <v>79.039169999999984</v>
      </c>
      <c r="U535" s="311">
        <f t="shared" ca="1" si="234"/>
        <v>0</v>
      </c>
      <c r="V535" s="306">
        <f t="shared" ca="1" si="235"/>
        <v>1.0807102730940676</v>
      </c>
      <c r="W535" s="304">
        <f t="shared" ca="1" si="236"/>
        <v>3.1415025045794676</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4.0782982379391601</v>
      </c>
      <c r="AH535" s="304">
        <f t="shared" ca="1" si="260"/>
        <v>-0.37808684741875359</v>
      </c>
    </row>
    <row r="536" spans="1:34" x14ac:dyDescent="0.2">
      <c r="A536" s="347">
        <f t="shared" ca="1" si="238"/>
        <v>0.1</v>
      </c>
      <c r="B536" s="304">
        <f t="shared" ca="1" si="239"/>
        <v>17.199999999999932</v>
      </c>
      <c r="D536" s="306">
        <f t="shared" ca="1" si="240"/>
        <v>-0.34159799871616298</v>
      </c>
      <c r="E536" s="307">
        <f t="shared" ca="1" si="241"/>
        <v>-9.6220096108064439</v>
      </c>
      <c r="F536" s="304">
        <f t="shared" ca="1" si="242"/>
        <v>9.6280713615541114</v>
      </c>
      <c r="G536" s="306">
        <f t="shared" ca="1" si="243"/>
        <v>24.244277631034915</v>
      </c>
      <c r="H536" s="307">
        <f t="shared" ca="1" si="244"/>
        <v>-14.323265483709484</v>
      </c>
      <c r="I536" s="304">
        <f t="shared" ca="1" si="245"/>
        <v>28.159206877458807</v>
      </c>
      <c r="J536" s="306">
        <f t="shared" ca="1" si="246"/>
        <v>486.986722668543</v>
      </c>
      <c r="K536" s="307">
        <f t="shared" ca="1" si="247"/>
        <v>1250.2017142186194</v>
      </c>
      <c r="L536" s="304">
        <f t="shared" ca="1" si="232"/>
        <v>1341.7005605911561</v>
      </c>
      <c r="M536" s="306">
        <f t="shared" ca="1" si="248"/>
        <v>-0.53361957207423327</v>
      </c>
      <c r="N536" s="304">
        <f t="shared" ca="1" si="249"/>
        <v>-30.574149345430612</v>
      </c>
      <c r="P536" s="310">
        <f t="shared" ca="1" si="250"/>
        <v>23</v>
      </c>
      <c r="Q536" s="304">
        <f t="shared" ca="1" si="251"/>
        <v>0</v>
      </c>
      <c r="R536" s="306">
        <f t="shared" ca="1" si="252"/>
        <v>0</v>
      </c>
      <c r="S536" s="307">
        <f t="shared" ca="1" si="253"/>
        <v>8.0569999999999986</v>
      </c>
      <c r="T536" s="304">
        <f t="shared" ca="1" si="233"/>
        <v>79.039169999999984</v>
      </c>
      <c r="U536" s="311">
        <f t="shared" ca="1" si="234"/>
        <v>0</v>
      </c>
      <c r="V536" s="306">
        <f t="shared" ca="1" si="235"/>
        <v>1.0808604647133231</v>
      </c>
      <c r="W536" s="304">
        <f t="shared" ca="1" si="236"/>
        <v>3.2441406676183977</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4.339866669118126</v>
      </c>
      <c r="AH536" s="304">
        <f t="shared" ca="1" si="260"/>
        <v>-0.38990970641423212</v>
      </c>
    </row>
    <row r="537" spans="1:34" x14ac:dyDescent="0.2">
      <c r="A537" s="347">
        <f t="shared" ca="1" si="238"/>
        <v>0.1</v>
      </c>
      <c r="B537" s="304">
        <f t="shared" ca="1" si="239"/>
        <v>17.299999999999933</v>
      </c>
      <c r="D537" s="306">
        <f t="shared" ca="1" si="240"/>
        <v>-0.34666910858128563</v>
      </c>
      <c r="E537" s="307">
        <f t="shared" ca="1" si="241"/>
        <v>-9.6051915188904431</v>
      </c>
      <c r="F537" s="304">
        <f t="shared" ca="1" si="242"/>
        <v>9.6114454472472275</v>
      </c>
      <c r="G537" s="306">
        <f t="shared" ca="1" si="243"/>
        <v>24.209610720176787</v>
      </c>
      <c r="H537" s="307">
        <f t="shared" ca="1" si="244"/>
        <v>-15.283784635598529</v>
      </c>
      <c r="I537" s="304">
        <f t="shared" ca="1" si="245"/>
        <v>28.630391614678562</v>
      </c>
      <c r="J537" s="306">
        <f t="shared" ca="1" si="246"/>
        <v>489.40941708610359</v>
      </c>
      <c r="K537" s="307">
        <f t="shared" ca="1" si="247"/>
        <v>1248.721361712654</v>
      </c>
      <c r="L537" s="304">
        <f t="shared" ca="1" si="232"/>
        <v>1341.2034210849838</v>
      </c>
      <c r="M537" s="306">
        <f t="shared" ca="1" si="248"/>
        <v>-0.56312443236159704</v>
      </c>
      <c r="N537" s="304">
        <f t="shared" ca="1" si="249"/>
        <v>-32.264653315019707</v>
      </c>
      <c r="P537" s="310">
        <f t="shared" ca="1" si="250"/>
        <v>23</v>
      </c>
      <c r="Q537" s="304">
        <f t="shared" ca="1" si="251"/>
        <v>0</v>
      </c>
      <c r="R537" s="306">
        <f t="shared" ca="1" si="252"/>
        <v>0</v>
      </c>
      <c r="S537" s="307">
        <f t="shared" ca="1" si="253"/>
        <v>8.0569999999999986</v>
      </c>
      <c r="T537" s="304">
        <f t="shared" ca="1" si="233"/>
        <v>79.039169999999984</v>
      </c>
      <c r="U537" s="311">
        <f t="shared" ca="1" si="234"/>
        <v>0</v>
      </c>
      <c r="V537" s="306">
        <f t="shared" ca="1" si="235"/>
        <v>1.0810211090297144</v>
      </c>
      <c r="W537" s="304">
        <f t="shared" ca="1" si="236"/>
        <v>3.3541150861232603</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4.5872373676758738</v>
      </c>
      <c r="AH537" s="304">
        <f t="shared" ca="1" si="260"/>
        <v>-0.40264871138369096</v>
      </c>
    </row>
    <row r="538" spans="1:34" x14ac:dyDescent="0.2">
      <c r="A538" s="347">
        <f t="shared" ca="1" si="238"/>
        <v>0.1</v>
      </c>
      <c r="B538" s="304">
        <f t="shared" ca="1" si="239"/>
        <v>17.399999999999935</v>
      </c>
      <c r="D538" s="306">
        <f t="shared" ca="1" si="240"/>
        <v>-0.35201819694478154</v>
      </c>
      <c r="E538" s="307">
        <f t="shared" ca="1" si="241"/>
        <v>-9.587767169736777</v>
      </c>
      <c r="F538" s="304">
        <f t="shared" ca="1" si="242"/>
        <v>9.5942272284985322</v>
      </c>
      <c r="G538" s="306">
        <f t="shared" ca="1" si="243"/>
        <v>24.174408900482309</v>
      </c>
      <c r="H538" s="307">
        <f t="shared" ca="1" si="244"/>
        <v>-16.242561352572206</v>
      </c>
      <c r="I538" s="304">
        <f t="shared" ca="1" si="245"/>
        <v>29.124265569792325</v>
      </c>
      <c r="J538" s="306">
        <f t="shared" ca="1" si="246"/>
        <v>491.82861806713652</v>
      </c>
      <c r="K538" s="307">
        <f t="shared" ca="1" si="247"/>
        <v>1247.1450444132454</v>
      </c>
      <c r="L538" s="304">
        <f t="shared" ca="1" si="232"/>
        <v>1340.6215541137421</v>
      </c>
      <c r="M538" s="306">
        <f t="shared" ca="1" si="248"/>
        <v>-0.59161055105797844</v>
      </c>
      <c r="N538" s="304">
        <f t="shared" ca="1" si="249"/>
        <v>-33.896787691031065</v>
      </c>
      <c r="P538" s="310">
        <f t="shared" ca="1" si="250"/>
        <v>23</v>
      </c>
      <c r="Q538" s="304">
        <f t="shared" ca="1" si="251"/>
        <v>0</v>
      </c>
      <c r="R538" s="306">
        <f t="shared" ca="1" si="252"/>
        <v>0</v>
      </c>
      <c r="S538" s="307">
        <f t="shared" ca="1" si="253"/>
        <v>8.0569999999999986</v>
      </c>
      <c r="T538" s="304">
        <f t="shared" ca="1" si="233"/>
        <v>79.039169999999984</v>
      </c>
      <c r="U538" s="311">
        <f t="shared" ca="1" si="234"/>
        <v>0</v>
      </c>
      <c r="V538" s="306">
        <f t="shared" ca="1" si="235"/>
        <v>1.0811921918250438</v>
      </c>
      <c r="W538" s="304">
        <f t="shared" ca="1" si="236"/>
        <v>3.4713793387336112</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4.8205818104600437</v>
      </c>
      <c r="AH538" s="304">
        <f t="shared" ca="1" si="260"/>
        <v>-0.41629826065821779</v>
      </c>
    </row>
    <row r="539" spans="1:34" x14ac:dyDescent="0.2">
      <c r="A539" s="347">
        <f t="shared" ca="1" si="238"/>
        <v>0.1</v>
      </c>
      <c r="B539" s="304">
        <f t="shared" ca="1" si="239"/>
        <v>17.499999999999936</v>
      </c>
      <c r="D539" s="306">
        <f t="shared" ca="1" si="240"/>
        <v>-0.35762641721735577</v>
      </c>
      <c r="E539" s="307">
        <f t="shared" ca="1" si="241"/>
        <v>-9.5697141238544372</v>
      </c>
      <c r="F539" s="304">
        <f t="shared" ca="1" si="242"/>
        <v>9.5763941578545531</v>
      </c>
      <c r="G539" s="306">
        <f t="shared" ca="1" si="243"/>
        <v>24.138646258760573</v>
      </c>
      <c r="H539" s="307">
        <f t="shared" ca="1" si="244"/>
        <v>-17.199532764957649</v>
      </c>
      <c r="I539" s="304">
        <f t="shared" ca="1" si="245"/>
        <v>29.639469808659324</v>
      </c>
      <c r="J539" s="306">
        <f t="shared" ca="1" si="246"/>
        <v>494.24427082509868</v>
      </c>
      <c r="K539" s="307">
        <f t="shared" ca="1" si="247"/>
        <v>1245.4729397073688</v>
      </c>
      <c r="L539" s="304">
        <f t="shared" ca="1" si="232"/>
        <v>1339.9553137275693</v>
      </c>
      <c r="M539" s="306">
        <f t="shared" ca="1" si="248"/>
        <v>-0.61908658872810074</v>
      </c>
      <c r="N539" s="304">
        <f t="shared" ca="1" si="249"/>
        <v>-35.471048687271534</v>
      </c>
      <c r="P539" s="310">
        <f t="shared" ca="1" si="250"/>
        <v>23</v>
      </c>
      <c r="Q539" s="304">
        <f t="shared" ca="1" si="251"/>
        <v>0</v>
      </c>
      <c r="R539" s="306">
        <f t="shared" ca="1" si="252"/>
        <v>0</v>
      </c>
      <c r="S539" s="307">
        <f t="shared" ca="1" si="253"/>
        <v>8.0569999999999986</v>
      </c>
      <c r="T539" s="304">
        <f t="shared" ca="1" si="233"/>
        <v>79.039169999999984</v>
      </c>
      <c r="U539" s="311">
        <f t="shared" ca="1" si="234"/>
        <v>0</v>
      </c>
      <c r="V539" s="306">
        <f t="shared" ca="1" si="235"/>
        <v>1.0813736984842532</v>
      </c>
      <c r="W539" s="304">
        <f t="shared" ca="1" si="236"/>
        <v>3.5958856476557517</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5.0401704100688969</v>
      </c>
      <c r="AH539" s="304">
        <f t="shared" ca="1" si="260"/>
        <v>-0.43085259261928904</v>
      </c>
    </row>
    <row r="540" spans="1:34" x14ac:dyDescent="0.2">
      <c r="A540" s="347">
        <f t="shared" ca="1" si="238"/>
        <v>0.1</v>
      </c>
      <c r="B540" s="304">
        <f t="shared" ca="1" si="239"/>
        <v>17.599999999999937</v>
      </c>
      <c r="D540" s="306">
        <f t="shared" ca="1" si="240"/>
        <v>-0.36347537087817888</v>
      </c>
      <c r="E540" s="307">
        <f t="shared" ca="1" si="241"/>
        <v>-9.5510125454568318</v>
      </c>
      <c r="F540" s="304">
        <f t="shared" ca="1" si="242"/>
        <v>9.5579262912364413</v>
      </c>
      <c r="G540" s="306">
        <f t="shared" ca="1" si="243"/>
        <v>24.102298721672756</v>
      </c>
      <c r="H540" s="307">
        <f t="shared" ca="1" si="244"/>
        <v>-18.154634019503334</v>
      </c>
      <c r="I540" s="304">
        <f t="shared" ca="1" si="245"/>
        <v>30.174683760577441</v>
      </c>
      <c r="J540" s="306">
        <f t="shared" ca="1" si="246"/>
        <v>496.65631807412035</v>
      </c>
      <c r="K540" s="307">
        <f t="shared" ca="1" si="247"/>
        <v>1243.7052313681459</v>
      </c>
      <c r="L540" s="304">
        <f t="shared" ca="1" si="232"/>
        <v>1339.2050630188921</v>
      </c>
      <c r="M540" s="306">
        <f t="shared" ca="1" si="248"/>
        <v>-0.64556668228578373</v>
      </c>
      <c r="N540" s="304">
        <f t="shared" ca="1" si="249"/>
        <v>-36.988246289238333</v>
      </c>
      <c r="P540" s="310">
        <f t="shared" ca="1" si="250"/>
        <v>23</v>
      </c>
      <c r="Q540" s="304">
        <f t="shared" ca="1" si="251"/>
        <v>0</v>
      </c>
      <c r="R540" s="306">
        <f t="shared" ca="1" si="252"/>
        <v>0</v>
      </c>
      <c r="S540" s="307">
        <f t="shared" ca="1" si="253"/>
        <v>8.0569999999999986</v>
      </c>
      <c r="T540" s="304">
        <f t="shared" ca="1" si="233"/>
        <v>79.039169999999984</v>
      </c>
      <c r="U540" s="311">
        <f t="shared" ca="1" si="234"/>
        <v>0</v>
      </c>
      <c r="V540" s="306">
        <f t="shared" ca="1" si="235"/>
        <v>1.0815656139705476</v>
      </c>
      <c r="W540" s="304">
        <f t="shared" ca="1" si="236"/>
        <v>3.7275848201200872</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5.2463539603288147</v>
      </c>
      <c r="AH540" s="304">
        <f t="shared" ca="1" si="260"/>
        <v>-0.44630577729375104</v>
      </c>
    </row>
    <row r="541" spans="1:34" x14ac:dyDescent="0.2">
      <c r="A541" s="347">
        <f t="shared" ca="1" si="238"/>
        <v>0.1</v>
      </c>
      <c r="B541" s="304">
        <f t="shared" ca="1" si="239"/>
        <v>17.699999999999939</v>
      </c>
      <c r="D541" s="306">
        <f t="shared" ca="1" si="240"/>
        <v>-0.36954719343551651</v>
      </c>
      <c r="E541" s="307">
        <f t="shared" ca="1" si="241"/>
        <v>-9.5316450543896174</v>
      </c>
      <c r="F541" s="304">
        <f t="shared" ca="1" si="242"/>
        <v>9.5388061397140333</v>
      </c>
      <c r="G541" s="306">
        <f t="shared" ca="1" si="243"/>
        <v>24.065344002329205</v>
      </c>
      <c r="H541" s="307">
        <f t="shared" ca="1" si="244"/>
        <v>-19.107798524942297</v>
      </c>
      <c r="I541" s="304">
        <f t="shared" ca="1" si="245"/>
        <v>30.728630728039757</v>
      </c>
      <c r="J541" s="306">
        <f t="shared" ca="1" si="246"/>
        <v>499.06470021032044</v>
      </c>
      <c r="K541" s="307">
        <f t="shared" ca="1" si="247"/>
        <v>1241.8421097409237</v>
      </c>
      <c r="L541" s="304">
        <f t="shared" ca="1" si="232"/>
        <v>1338.3711744212833</v>
      </c>
      <c r="M541" s="306">
        <f t="shared" ca="1" si="248"/>
        <v>-0.67106952630046146</v>
      </c>
      <c r="N541" s="304">
        <f t="shared" ca="1" si="249"/>
        <v>-38.449451616859839</v>
      </c>
      <c r="P541" s="310">
        <f t="shared" ca="1" si="250"/>
        <v>23</v>
      </c>
      <c r="Q541" s="304">
        <f t="shared" ca="1" si="251"/>
        <v>0</v>
      </c>
      <c r="R541" s="306">
        <f t="shared" ca="1" si="252"/>
        <v>0</v>
      </c>
      <c r="S541" s="307">
        <f t="shared" ca="1" si="253"/>
        <v>8.0569999999999986</v>
      </c>
      <c r="T541" s="304">
        <f t="shared" ca="1" si="233"/>
        <v>79.039169999999984</v>
      </c>
      <c r="U541" s="311">
        <f t="shared" ca="1" si="234"/>
        <v>0</v>
      </c>
      <c r="V541" s="306">
        <f t="shared" ca="1" si="235"/>
        <v>1.0817679228031714</v>
      </c>
      <c r="W541" s="304">
        <f t="shared" ca="1" si="236"/>
        <v>3.8664261985162862</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5.4395463435727756</v>
      </c>
      <c r="AH541" s="304">
        <f t="shared" ca="1" si="260"/>
        <v>-0.46265170908776071</v>
      </c>
    </row>
    <row r="542" spans="1:34" x14ac:dyDescent="0.2">
      <c r="A542" s="347">
        <f t="shared" ca="1" si="238"/>
        <v>0.1</v>
      </c>
      <c r="B542" s="304">
        <f t="shared" ca="1" si="239"/>
        <v>17.79999999999994</v>
      </c>
      <c r="D542" s="306">
        <f t="shared" ca="1" si="240"/>
        <v>-0.37582461985837262</v>
      </c>
      <c r="E542" s="307">
        <f t="shared" ca="1" si="241"/>
        <v>-9.5115965732186609</v>
      </c>
      <c r="F542" s="304">
        <f t="shared" ca="1" si="242"/>
        <v>9.5190185164520322</v>
      </c>
      <c r="G542" s="306">
        <f t="shared" ca="1" si="243"/>
        <v>24.027761540343366</v>
      </c>
      <c r="H542" s="307">
        <f t="shared" ca="1" si="244"/>
        <v>-20.058958182264163</v>
      </c>
      <c r="I542" s="304">
        <f t="shared" ca="1" si="245"/>
        <v>31.300081916784599</v>
      </c>
      <c r="J542" s="306">
        <f t="shared" ca="1" si="246"/>
        <v>501.4693554874541</v>
      </c>
      <c r="K542" s="307">
        <f t="shared" ca="1" si="247"/>
        <v>1239.8837719055634</v>
      </c>
      <c r="L542" s="304">
        <f t="shared" ca="1" si="232"/>
        <v>1337.4540299867392</v>
      </c>
      <c r="M542" s="306">
        <f t="shared" ca="1" si="248"/>
        <v>-0.69561752081984096</v>
      </c>
      <c r="N542" s="304">
        <f t="shared" ca="1" si="249"/>
        <v>-39.855948098330558</v>
      </c>
      <c r="P542" s="310">
        <f t="shared" ca="1" si="250"/>
        <v>23</v>
      </c>
      <c r="Q542" s="304">
        <f t="shared" ca="1" si="251"/>
        <v>0</v>
      </c>
      <c r="R542" s="306">
        <f t="shared" ca="1" si="252"/>
        <v>0</v>
      </c>
      <c r="S542" s="307">
        <f t="shared" ca="1" si="253"/>
        <v>8.0569999999999986</v>
      </c>
      <c r="T542" s="304">
        <f t="shared" ca="1" si="233"/>
        <v>79.039169999999984</v>
      </c>
      <c r="U542" s="311">
        <f t="shared" ca="1" si="234"/>
        <v>0</v>
      </c>
      <c r="V542" s="306">
        <f t="shared" ca="1" si="235"/>
        <v>1.0819806090376691</v>
      </c>
      <c r="W542" s="304">
        <f t="shared" ca="1" si="236"/>
        <v>4.0123576186879308</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5.6202088449248118</v>
      </c>
      <c r="AH542" s="304">
        <f t="shared" ca="1" si="260"/>
        <v>-0.4798841005977767</v>
      </c>
    </row>
    <row r="543" spans="1:34" x14ac:dyDescent="0.2">
      <c r="A543" s="347">
        <f t="shared" ca="1" si="238"/>
        <v>0.1</v>
      </c>
      <c r="B543" s="304">
        <f t="shared" ca="1" si="239"/>
        <v>17.899999999999942</v>
      </c>
      <c r="D543" s="306">
        <f t="shared" ca="1" si="240"/>
        <v>-0.38229103168273432</v>
      </c>
      <c r="E543" s="307">
        <f t="shared" ca="1" si="241"/>
        <v>-9.490854173406742</v>
      </c>
      <c r="F543" s="304">
        <f t="shared" ca="1" si="242"/>
        <v>9.4985503827572142</v>
      </c>
      <c r="G543" s="306">
        <f t="shared" ca="1" si="243"/>
        <v>23.989532437175093</v>
      </c>
      <c r="H543" s="307">
        <f t="shared" ca="1" si="244"/>
        <v>-21.008043599604839</v>
      </c>
      <c r="I543" s="304">
        <f t="shared" ca="1" si="245"/>
        <v>31.887859169865479</v>
      </c>
      <c r="J543" s="306">
        <f t="shared" ca="1" si="246"/>
        <v>503.87022018633002</v>
      </c>
      <c r="K543" s="307">
        <f t="shared" ca="1" si="247"/>
        <v>1237.8304218164699</v>
      </c>
      <c r="L543" s="304">
        <f t="shared" ca="1" si="232"/>
        <v>1336.4540216427054</v>
      </c>
      <c r="M543" s="306">
        <f t="shared" ca="1" si="248"/>
        <v>-0.71923599628148838</v>
      </c>
      <c r="N543" s="304">
        <f t="shared" ca="1" si="249"/>
        <v>-41.209187060816255</v>
      </c>
      <c r="P543" s="310">
        <f t="shared" ca="1" si="250"/>
        <v>23</v>
      </c>
      <c r="Q543" s="304">
        <f t="shared" ca="1" si="251"/>
        <v>0</v>
      </c>
      <c r="R543" s="306">
        <f t="shared" ca="1" si="252"/>
        <v>0</v>
      </c>
      <c r="S543" s="307">
        <f t="shared" ca="1" si="253"/>
        <v>8.0569999999999986</v>
      </c>
      <c r="T543" s="304">
        <f t="shared" ca="1" si="233"/>
        <v>79.039169999999984</v>
      </c>
      <c r="U543" s="311">
        <f t="shared" ca="1" si="234"/>
        <v>0</v>
      </c>
      <c r="V543" s="306">
        <f t="shared" ca="1" si="235"/>
        <v>1.0822036562484725</v>
      </c>
      <c r="W543" s="304">
        <f t="shared" ca="1" si="236"/>
        <v>4.1653253758621371</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5.7888362628496912</v>
      </c>
      <c r="AH543" s="304">
        <f t="shared" ca="1" si="260"/>
        <v>-0.49799647743427228</v>
      </c>
    </row>
    <row r="544" spans="1:34" x14ac:dyDescent="0.2">
      <c r="A544" s="347">
        <f t="shared" ca="1" si="238"/>
        <v>0.1</v>
      </c>
      <c r="B544" s="304">
        <f t="shared" ca="1" si="239"/>
        <v>17.999999999999943</v>
      </c>
      <c r="D544" s="306">
        <f t="shared" ca="1" si="240"/>
        <v>-0.38893048813286923</v>
      </c>
      <c r="E544" s="307">
        <f t="shared" ca="1" si="241"/>
        <v>-9.4694069236943808</v>
      </c>
      <c r="F544" s="304">
        <f t="shared" ca="1" si="242"/>
        <v>9.4773906963420238</v>
      </c>
      <c r="G544" s="306">
        <f t="shared" ca="1" si="243"/>
        <v>23.950639388361807</v>
      </c>
      <c r="H544" s="307">
        <f t="shared" ca="1" si="244"/>
        <v>-21.954984291974277</v>
      </c>
      <c r="I544" s="304">
        <f t="shared" ca="1" si="245"/>
        <v>32.490836590832579</v>
      </c>
      <c r="J544" s="306">
        <f t="shared" ca="1" si="246"/>
        <v>506.26722877760687</v>
      </c>
      <c r="K544" s="307">
        <f t="shared" ca="1" si="247"/>
        <v>1235.682270421891</v>
      </c>
      <c r="L544" s="304">
        <f t="shared" ca="1" si="232"/>
        <v>1335.3715514302216</v>
      </c>
      <c r="M544" s="306">
        <f t="shared" ca="1" si="248"/>
        <v>-0.7419525207305403</v>
      </c>
      <c r="N544" s="304">
        <f t="shared" ca="1" si="249"/>
        <v>-42.510748036952677</v>
      </c>
      <c r="P544" s="310">
        <f t="shared" ca="1" si="250"/>
        <v>23</v>
      </c>
      <c r="Q544" s="304">
        <f t="shared" ca="1" si="251"/>
        <v>0</v>
      </c>
      <c r="R544" s="306">
        <f t="shared" ca="1" si="252"/>
        <v>0</v>
      </c>
      <c r="S544" s="307">
        <f t="shared" ca="1" si="253"/>
        <v>8.0569999999999986</v>
      </c>
      <c r="T544" s="304">
        <f t="shared" ca="1" si="233"/>
        <v>79.039169999999984</v>
      </c>
      <c r="U544" s="311">
        <f t="shared" ca="1" si="234"/>
        <v>0</v>
      </c>
      <c r="V544" s="306">
        <f t="shared" ca="1" si="235"/>
        <v>1.0824370475136382</v>
      </c>
      <c r="W544" s="304">
        <f t="shared" ca="1" si="236"/>
        <v>4.3252741976941351</v>
      </c>
      <c r="Y544" s="314" t="str">
        <f t="shared" ca="1" si="254"/>
        <v/>
      </c>
      <c r="Z544" s="315" t="str">
        <f t="shared" ca="1" si="255"/>
        <v/>
      </c>
      <c r="AA544" s="316" t="str">
        <f t="shared" ca="1" si="256"/>
        <v/>
      </c>
      <c r="AC544" s="310">
        <f t="shared" ca="1" si="257"/>
        <v>17.999999999999943</v>
      </c>
      <c r="AD544" s="323">
        <f t="shared" ca="1" si="258"/>
        <v>506.26722877760687</v>
      </c>
      <c r="AE544" s="324" t="e">
        <f t="shared" ca="1" si="237"/>
        <v>#N/A</v>
      </c>
      <c r="AG544" s="306">
        <f t="shared" ca="1" si="259"/>
        <v>5.9459448796637897</v>
      </c>
      <c r="AH544" s="304">
        <f t="shared" ca="1" si="260"/>
        <v>-0.51698217399306667</v>
      </c>
    </row>
    <row r="545" spans="1:34" x14ac:dyDescent="0.2">
      <c r="A545" s="347">
        <f t="shared" ca="1" si="238"/>
        <v>0.1</v>
      </c>
      <c r="B545" s="304">
        <f t="shared" ca="1" si="239"/>
        <v>18.099999999999945</v>
      </c>
      <c r="D545" s="306">
        <f t="shared" ca="1" si="240"/>
        <v>-0.39572774359952462</v>
      </c>
      <c r="E545" s="307">
        <f t="shared" ca="1" si="241"/>
        <v>-9.4472457430573744</v>
      </c>
      <c r="F545" s="304">
        <f t="shared" ca="1" si="242"/>
        <v>9.4555302641771526</v>
      </c>
      <c r="G545" s="306">
        <f t="shared" ca="1" si="243"/>
        <v>23.911066614001854</v>
      </c>
      <c r="H545" s="307">
        <f t="shared" ca="1" si="244"/>
        <v>-22.899708866280015</v>
      </c>
      <c r="I545" s="304">
        <f t="shared" ca="1" si="245"/>
        <v>33.107941234386921</v>
      </c>
      <c r="J545" s="306">
        <f t="shared" ca="1" si="246"/>
        <v>508.66031407772505</v>
      </c>
      <c r="K545" s="307">
        <f t="shared" ca="1" si="247"/>
        <v>1233.4395357639783</v>
      </c>
      <c r="L545" s="304">
        <f t="shared" ca="1" si="232"/>
        <v>1334.2070317245775</v>
      </c>
      <c r="M545" s="306">
        <f t="shared" ca="1" si="248"/>
        <v>-0.76379629034970731</v>
      </c>
      <c r="N545" s="304">
        <f t="shared" ca="1" si="249"/>
        <v>-43.762303844787034</v>
      </c>
      <c r="P545" s="310">
        <f t="shared" ca="1" si="250"/>
        <v>23</v>
      </c>
      <c r="Q545" s="304">
        <f t="shared" ca="1" si="251"/>
        <v>0</v>
      </c>
      <c r="R545" s="306">
        <f t="shared" ca="1" si="252"/>
        <v>0</v>
      </c>
      <c r="S545" s="307">
        <f t="shared" ca="1" si="253"/>
        <v>8.0569999999999986</v>
      </c>
      <c r="T545" s="304">
        <f t="shared" ca="1" si="233"/>
        <v>79.039169999999984</v>
      </c>
      <c r="U545" s="311">
        <f t="shared" ca="1" si="234"/>
        <v>0</v>
      </c>
      <c r="V545" s="306">
        <f t="shared" ca="1" si="235"/>
        <v>1.0826807654015809</v>
      </c>
      <c r="W545" s="304">
        <f t="shared" ca="1" si="236"/>
        <v>4.4921472239196438</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6.0920622605381496</v>
      </c>
      <c r="AH545" s="304">
        <f t="shared" ca="1" si="260"/>
        <v>-0.53683433010973514</v>
      </c>
    </row>
    <row r="546" spans="1:34" x14ac:dyDescent="0.2">
      <c r="A546" s="347">
        <f t="shared" ca="1" si="238"/>
        <v>0.1</v>
      </c>
      <c r="B546" s="304">
        <f t="shared" ca="1" si="239"/>
        <v>18.199999999999946</v>
      </c>
      <c r="D546" s="306">
        <f t="shared" ca="1" si="240"/>
        <v>-0.40266825371963594</v>
      </c>
      <c r="E546" s="307">
        <f t="shared" ca="1" si="241"/>
        <v>-9.4243632599612521</v>
      </c>
      <c r="F546" s="304">
        <f t="shared" ca="1" si="242"/>
        <v>9.4329616016530622</v>
      </c>
      <c r="G546" s="306">
        <f t="shared" ca="1" si="243"/>
        <v>23.870799788629888</v>
      </c>
      <c r="H546" s="307">
        <f t="shared" ca="1" si="244"/>
        <v>-23.842145192276142</v>
      </c>
      <c r="I546" s="304">
        <f t="shared" ca="1" si="245"/>
        <v>33.738153030633271</v>
      </c>
      <c r="J546" s="306">
        <f t="shared" ca="1" si="246"/>
        <v>511.04940739785661</v>
      </c>
      <c r="K546" s="307">
        <f t="shared" ca="1" si="247"/>
        <v>1231.1024430610505</v>
      </c>
      <c r="L546" s="304">
        <f t="shared" ca="1" si="232"/>
        <v>1332.9608854398496</v>
      </c>
      <c r="M546" s="306">
        <f t="shared" ca="1" si="248"/>
        <v>-0.78479760116176545</v>
      </c>
      <c r="N546" s="304">
        <f t="shared" ca="1" si="249"/>
        <v>-44.96559031856043</v>
      </c>
      <c r="P546" s="310">
        <f t="shared" ca="1" si="250"/>
        <v>23</v>
      </c>
      <c r="Q546" s="304">
        <f t="shared" ca="1" si="251"/>
        <v>0</v>
      </c>
      <c r="R546" s="306">
        <f t="shared" ca="1" si="252"/>
        <v>0</v>
      </c>
      <c r="S546" s="307">
        <f t="shared" ca="1" si="253"/>
        <v>8.0569999999999986</v>
      </c>
      <c r="T546" s="304">
        <f t="shared" ca="1" si="233"/>
        <v>79.039169999999984</v>
      </c>
      <c r="U546" s="311">
        <f t="shared" ca="1" si="234"/>
        <v>0</v>
      </c>
      <c r="V546" s="306">
        <f t="shared" ca="1" si="235"/>
        <v>1.0829347919596446</v>
      </c>
      <c r="W546" s="304">
        <f t="shared" ca="1" si="236"/>
        <v>4.6658859921267535</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6.2277187821933246</v>
      </c>
      <c r="AH546" s="304">
        <f t="shared" ca="1" si="260"/>
        <v>-0.55754588853414977</v>
      </c>
    </row>
    <row r="547" spans="1:34" x14ac:dyDescent="0.2">
      <c r="A547" s="347">
        <f t="shared" ca="1" si="238"/>
        <v>0.1</v>
      </c>
      <c r="B547" s="304">
        <f t="shared" ca="1" si="239"/>
        <v>18.299999999999947</v>
      </c>
      <c r="D547" s="306">
        <f t="shared" ca="1" si="240"/>
        <v>-0.40973817213865221</v>
      </c>
      <c r="E547" s="307">
        <f t="shared" ca="1" si="241"/>
        <v>-9.4007536790786226</v>
      </c>
      <c r="F547" s="304">
        <f t="shared" ca="1" si="242"/>
        <v>9.4096787992161453</v>
      </c>
      <c r="G547" s="306">
        <f t="shared" ca="1" si="243"/>
        <v>23.829825971416025</v>
      </c>
      <c r="H547" s="307">
        <f t="shared" ca="1" si="244"/>
        <v>-24.782220560184005</v>
      </c>
      <c r="I547" s="304">
        <f t="shared" ca="1" si="245"/>
        <v>34.38050409347688</v>
      </c>
      <c r="J547" s="306">
        <f t="shared" ca="1" si="246"/>
        <v>513.43443868585894</v>
      </c>
      <c r="K547" s="307">
        <f t="shared" ca="1" si="247"/>
        <v>1228.6712247734274</v>
      </c>
      <c r="L547" s="304">
        <f t="shared" ca="1" si="232"/>
        <v>1331.6335462186651</v>
      </c>
      <c r="M547" s="306">
        <f t="shared" ca="1" si="248"/>
        <v>-0.80498739755303217</v>
      </c>
      <c r="N547" s="304">
        <f t="shared" ca="1" si="249"/>
        <v>-46.122380441008474</v>
      </c>
      <c r="P547" s="310">
        <f t="shared" ca="1" si="250"/>
        <v>23</v>
      </c>
      <c r="Q547" s="304">
        <f t="shared" ca="1" si="251"/>
        <v>0</v>
      </c>
      <c r="R547" s="306">
        <f t="shared" ca="1" si="252"/>
        <v>0</v>
      </c>
      <c r="S547" s="307">
        <f t="shared" ca="1" si="253"/>
        <v>8.0569999999999986</v>
      </c>
      <c r="T547" s="304">
        <f t="shared" ca="1" si="233"/>
        <v>79.039169999999984</v>
      </c>
      <c r="U547" s="311">
        <f t="shared" ca="1" si="234"/>
        <v>0</v>
      </c>
      <c r="V547" s="306">
        <f t="shared" ca="1" si="235"/>
        <v>1.0831991087043638</v>
      </c>
      <c r="W547" s="304">
        <f t="shared" ca="1" si="236"/>
        <v>4.8464304291822105</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6.3534407489914768</v>
      </c>
      <c r="AH547" s="304">
        <f t="shared" ca="1" si="260"/>
        <v>-0.57910959316454691</v>
      </c>
    </row>
    <row r="548" spans="1:34" x14ac:dyDescent="0.2">
      <c r="A548" s="347">
        <f t="shared" ca="1" si="238"/>
        <v>0.1</v>
      </c>
      <c r="B548" s="304">
        <f t="shared" ca="1" si="239"/>
        <v>18.399999999999949</v>
      </c>
      <c r="D548" s="306">
        <f t="shared" ca="1" si="240"/>
        <v>-0.41692433983364019</v>
      </c>
      <c r="E548" s="307">
        <f t="shared" ca="1" si="241"/>
        <v>-9.3764126561788572</v>
      </c>
      <c r="F548" s="304">
        <f t="shared" ca="1" si="242"/>
        <v>9.385677397188589</v>
      </c>
      <c r="G548" s="306">
        <f t="shared" ca="1" si="243"/>
        <v>23.78813353743266</v>
      </c>
      <c r="H548" s="307">
        <f t="shared" ca="1" si="244"/>
        <v>-25.719861825801889</v>
      </c>
      <c r="I548" s="304">
        <f t="shared" ca="1" si="245"/>
        <v>35.03407754648422</v>
      </c>
      <c r="J548" s="306">
        <f t="shared" ca="1" si="246"/>
        <v>515.81533666130133</v>
      </c>
      <c r="K548" s="307">
        <f t="shared" ca="1" si="247"/>
        <v>1226.146120654128</v>
      </c>
      <c r="L548" s="304">
        <f t="shared" ca="1" si="232"/>
        <v>1330.2254586084944</v>
      </c>
      <c r="M548" s="306">
        <f t="shared" ca="1" si="248"/>
        <v>-0.8243968918354152</v>
      </c>
      <c r="N548" s="304">
        <f t="shared" ca="1" si="249"/>
        <v>-47.234462545872326</v>
      </c>
      <c r="P548" s="310">
        <f t="shared" ca="1" si="250"/>
        <v>23</v>
      </c>
      <c r="Q548" s="304">
        <f t="shared" ca="1" si="251"/>
        <v>0</v>
      </c>
      <c r="R548" s="306">
        <f t="shared" ca="1" si="252"/>
        <v>0</v>
      </c>
      <c r="S548" s="307">
        <f t="shared" ca="1" si="253"/>
        <v>8.0569999999999986</v>
      </c>
      <c r="T548" s="304">
        <f t="shared" ca="1" si="233"/>
        <v>79.039169999999984</v>
      </c>
      <c r="U548" s="311">
        <f t="shared" ca="1" si="234"/>
        <v>0</v>
      </c>
      <c r="V548" s="306">
        <f t="shared" ca="1" si="235"/>
        <v>1.0834736966132767</v>
      </c>
      <c r="W548" s="304">
        <f t="shared" ca="1" si="236"/>
        <v>5.0337188478727892</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6.4697449299309406</v>
      </c>
      <c r="AH548" s="304">
        <f t="shared" ca="1" si="260"/>
        <v>-0.60151798798339473</v>
      </c>
    </row>
    <row r="549" spans="1:34" x14ac:dyDescent="0.2">
      <c r="A549" s="347">
        <f t="shared" ca="1" si="238"/>
        <v>0.1</v>
      </c>
      <c r="B549" s="304">
        <f t="shared" ca="1" si="239"/>
        <v>18.49999999999995</v>
      </c>
      <c r="D549" s="306">
        <f t="shared" ca="1" si="240"/>
        <v>-0.42421426865395423</v>
      </c>
      <c r="E549" s="307">
        <f t="shared" ca="1" si="241"/>
        <v>-9.3513371815344684</v>
      </c>
      <c r="F549" s="304">
        <f t="shared" ca="1" si="242"/>
        <v>9.3609542691158687</v>
      </c>
      <c r="G549" s="306">
        <f t="shared" ca="1" si="243"/>
        <v>23.745712110567265</v>
      </c>
      <c r="H549" s="307">
        <f t="shared" ca="1" si="244"/>
        <v>-26.654995543955337</v>
      </c>
      <c r="I549" s="304">
        <f t="shared" ca="1" si="245"/>
        <v>35.698005981934337</v>
      </c>
      <c r="J549" s="306">
        <f t="shared" ca="1" si="246"/>
        <v>518.1920289437013</v>
      </c>
      <c r="K549" s="307">
        <f t="shared" ca="1" si="247"/>
        <v>1223.5273777856401</v>
      </c>
      <c r="L549" s="304">
        <f t="shared" ca="1" si="232"/>
        <v>1328.7370782257092</v>
      </c>
      <c r="M549" s="306">
        <f t="shared" ca="1" si="248"/>
        <v>-0.84305724825869777</v>
      </c>
      <c r="N549" s="304">
        <f t="shared" ca="1" si="249"/>
        <v>-48.303622213136251</v>
      </c>
      <c r="P549" s="310">
        <f t="shared" ca="1" si="250"/>
        <v>23</v>
      </c>
      <c r="Q549" s="304">
        <f t="shared" ca="1" si="251"/>
        <v>0</v>
      </c>
      <c r="R549" s="306">
        <f t="shared" ca="1" si="252"/>
        <v>0</v>
      </c>
      <c r="S549" s="307">
        <f t="shared" ca="1" si="253"/>
        <v>8.0569999999999986</v>
      </c>
      <c r="T549" s="304">
        <f t="shared" ca="1" si="233"/>
        <v>79.039169999999984</v>
      </c>
      <c r="U549" s="311">
        <f t="shared" ca="1" si="234"/>
        <v>0</v>
      </c>
      <c r="V549" s="306">
        <f t="shared" ca="1" si="235"/>
        <v>1.0837585361181568</v>
      </c>
      <c r="W549" s="304">
        <f t="shared" ca="1" si="236"/>
        <v>5.227687948349673</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6.577134340659966</v>
      </c>
      <c r="AH549" s="304">
        <f t="shared" ca="1" si="260"/>
        <v>-0.62476341664053492</v>
      </c>
    </row>
    <row r="550" spans="1:34" x14ac:dyDescent="0.2">
      <c r="A550" s="347">
        <f t="shared" ca="1" si="238"/>
        <v>0.1</v>
      </c>
      <c r="B550" s="304">
        <f t="shared" ca="1" si="239"/>
        <v>18.599999999999952</v>
      </c>
      <c r="D550" s="306">
        <f t="shared" ca="1" si="240"/>
        <v>-0.43159612051208207</v>
      </c>
      <c r="E550" s="307">
        <f t="shared" ca="1" si="241"/>
        <v>-9.3255254719053724</v>
      </c>
      <c r="F550" s="304">
        <f t="shared" ca="1" si="242"/>
        <v>9.3355075137025629</v>
      </c>
      <c r="G550" s="306">
        <f t="shared" ca="1" si="243"/>
        <v>23.702552498516056</v>
      </c>
      <c r="H550" s="307">
        <f t="shared" ca="1" si="244"/>
        <v>-27.587548091145873</v>
      </c>
      <c r="I550" s="304">
        <f t="shared" ca="1" si="245"/>
        <v>36.371469651722848</v>
      </c>
      <c r="J550" s="306">
        <f t="shared" ca="1" si="246"/>
        <v>520.56444217415549</v>
      </c>
      <c r="K550" s="307">
        <f t="shared" ca="1" si="247"/>
        <v>1220.815250603885</v>
      </c>
      <c r="L550" s="304">
        <f t="shared" ca="1" si="232"/>
        <v>1327.1688719085887</v>
      </c>
      <c r="M550" s="306">
        <f t="shared" ca="1" si="248"/>
        <v>-0.8609993245586075</v>
      </c>
      <c r="N550" s="304">
        <f t="shared" ca="1" si="249"/>
        <v>-49.33162746082278</v>
      </c>
      <c r="P550" s="310">
        <f t="shared" ca="1" si="250"/>
        <v>23</v>
      </c>
      <c r="Q550" s="304">
        <f t="shared" ca="1" si="251"/>
        <v>0</v>
      </c>
      <c r="R550" s="306">
        <f t="shared" ca="1" si="252"/>
        <v>0</v>
      </c>
      <c r="S550" s="307">
        <f t="shared" ca="1" si="253"/>
        <v>8.0569999999999986</v>
      </c>
      <c r="T550" s="304">
        <f t="shared" ca="1" si="233"/>
        <v>79.039169999999984</v>
      </c>
      <c r="U550" s="311">
        <f t="shared" ca="1" si="234"/>
        <v>0</v>
      </c>
      <c r="V550" s="306">
        <f t="shared" ca="1" si="235"/>
        <v>1.0840536070995479</v>
      </c>
      <c r="W550" s="304">
        <f t="shared" ca="1" si="236"/>
        <v>5.428272823991521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6.6760950959997647</v>
      </c>
      <c r="AH550" s="304">
        <f t="shared" ca="1" si="260"/>
        <v>-0.64883802263245305</v>
      </c>
    </row>
    <row r="551" spans="1:34" x14ac:dyDescent="0.2">
      <c r="A551" s="347">
        <f t="shared" ca="1" si="238"/>
        <v>0.1</v>
      </c>
      <c r="B551" s="304">
        <f t="shared" ca="1" si="239"/>
        <v>18.699999999999953</v>
      </c>
      <c r="D551" s="306">
        <f t="shared" ca="1" si="240"/>
        <v>-0.43905868344121707</v>
      </c>
      <c r="E551" s="307">
        <f t="shared" ca="1" si="241"/>
        <v>-9.2989768709497387</v>
      </c>
      <c r="F551" s="304">
        <f t="shared" ca="1" si="242"/>
        <v>9.3093363551846871</v>
      </c>
      <c r="G551" s="306">
        <f t="shared" ca="1" si="243"/>
        <v>23.658646630171933</v>
      </c>
      <c r="H551" s="307">
        <f t="shared" ca="1" si="244"/>
        <v>-28.517445778240848</v>
      </c>
      <c r="I551" s="304">
        <f t="shared" ca="1" si="245"/>
        <v>37.053694472835666</v>
      </c>
      <c r="J551" s="306">
        <f t="shared" ca="1" si="246"/>
        <v>522.93250213058991</v>
      </c>
      <c r="K551" s="307">
        <f t="shared" ca="1" si="247"/>
        <v>1218.0100009104158</v>
      </c>
      <c r="L551" s="304">
        <f t="shared" ca="1" si="232"/>
        <v>1325.5213178603919</v>
      </c>
      <c r="M551" s="306">
        <f t="shared" ca="1" si="248"/>
        <v>-0.87825346415248329</v>
      </c>
      <c r="N551" s="304">
        <f t="shared" ca="1" si="249"/>
        <v>-50.320216838681432</v>
      </c>
      <c r="P551" s="310">
        <f t="shared" ca="1" si="250"/>
        <v>23</v>
      </c>
      <c r="Q551" s="304">
        <f t="shared" ca="1" si="251"/>
        <v>0</v>
      </c>
      <c r="R551" s="306">
        <f t="shared" ca="1" si="252"/>
        <v>0</v>
      </c>
      <c r="S551" s="307">
        <f t="shared" ca="1" si="253"/>
        <v>8.0569999999999986</v>
      </c>
      <c r="T551" s="304">
        <f t="shared" ca="1" si="233"/>
        <v>79.039169999999984</v>
      </c>
      <c r="U551" s="311">
        <f t="shared" ca="1" si="234"/>
        <v>0</v>
      </c>
      <c r="V551" s="306">
        <f t="shared" ca="1" si="235"/>
        <v>1.0843588888824882</v>
      </c>
      <c r="W551" s="304">
        <f t="shared" ca="1" si="236"/>
        <v>5.6354069713291342</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6.7670941671702725</v>
      </c>
      <c r="AH551" s="304">
        <f t="shared" ca="1" si="260"/>
        <v>-0.67373375002997671</v>
      </c>
    </row>
    <row r="552" spans="1:34" x14ac:dyDescent="0.2">
      <c r="A552" s="347">
        <f t="shared" ca="1" si="238"/>
        <v>0.1</v>
      </c>
      <c r="B552" s="304">
        <f t="shared" ca="1" si="239"/>
        <v>18.799999999999955</v>
      </c>
      <c r="D552" s="306">
        <f t="shared" ca="1" si="240"/>
        <v>-0.44659134553522339</v>
      </c>
      <c r="E552" s="307">
        <f t="shared" ca="1" si="241"/>
        <v>-9.2716917577571607</v>
      </c>
      <c r="F552" s="304">
        <f t="shared" ca="1" si="242"/>
        <v>9.2824410518337803</v>
      </c>
      <c r="G552" s="306">
        <f t="shared" ca="1" si="243"/>
        <v>23.61398749561841</v>
      </c>
      <c r="H552" s="307">
        <f t="shared" ca="1" si="244"/>
        <v>-29.444614954016565</v>
      </c>
      <c r="I552" s="304">
        <f t="shared" ca="1" si="245"/>
        <v>37.743949915629109</v>
      </c>
      <c r="J552" s="306">
        <f t="shared" ca="1" si="246"/>
        <v>525.29613383687945</v>
      </c>
      <c r="K552" s="307">
        <f t="shared" ca="1" si="247"/>
        <v>1215.1118978738029</v>
      </c>
      <c r="L552" s="304">
        <f t="shared" ca="1" si="232"/>
        <v>1323.7949057835388</v>
      </c>
      <c r="M552" s="306">
        <f t="shared" ca="1" si="248"/>
        <v>-0.894849332366358</v>
      </c>
      <c r="N552" s="304">
        <f t="shared" ca="1" si="249"/>
        <v>-51.271090044691768</v>
      </c>
      <c r="P552" s="310">
        <f t="shared" ca="1" si="250"/>
        <v>23</v>
      </c>
      <c r="Q552" s="304">
        <f t="shared" ca="1" si="251"/>
        <v>0</v>
      </c>
      <c r="R552" s="306">
        <f t="shared" ca="1" si="252"/>
        <v>0</v>
      </c>
      <c r="S552" s="307">
        <f t="shared" ca="1" si="253"/>
        <v>8.0569999999999986</v>
      </c>
      <c r="T552" s="304">
        <f t="shared" ca="1" si="233"/>
        <v>79.039169999999984</v>
      </c>
      <c r="U552" s="311">
        <f t="shared" ca="1" si="234"/>
        <v>0</v>
      </c>
      <c r="V552" s="306">
        <f t="shared" ca="1" si="235"/>
        <v>1.0846743602333218</v>
      </c>
      <c r="W552" s="304">
        <f t="shared" ca="1" si="236"/>
        <v>5.8490223037012763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6.8505778911839101</v>
      </c>
      <c r="AH552" s="304">
        <f t="shared" ca="1" si="260"/>
        <v>-0.6994423447100826</v>
      </c>
    </row>
    <row r="553" spans="1:34" x14ac:dyDescent="0.2">
      <c r="A553" s="347">
        <f t="shared" ca="1" si="238"/>
        <v>0.1</v>
      </c>
      <c r="B553" s="304">
        <f t="shared" ca="1" si="239"/>
        <v>18.899999999999956</v>
      </c>
      <c r="D553" s="306">
        <f t="shared" ca="1" si="240"/>
        <v>-0.45418406760502444</v>
      </c>
      <c r="E553" s="307">
        <f t="shared" ca="1" si="241"/>
        <v>-9.2436714630953212</v>
      </c>
      <c r="F553" s="304">
        <f t="shared" ca="1" si="242"/>
        <v>9.2548228121833347</v>
      </c>
      <c r="G553" s="306">
        <f t="shared" ca="1" si="243"/>
        <v>23.568569088857906</v>
      </c>
      <c r="H553" s="307">
        <f t="shared" ca="1" si="244"/>
        <v>-30.368982100326097</v>
      </c>
      <c r="I553" s="304">
        <f t="shared" ca="1" si="245"/>
        <v>38.441546830300616</v>
      </c>
      <c r="J553" s="306">
        <f t="shared" ca="1" si="246"/>
        <v>527.65526166610323</v>
      </c>
      <c r="K553" s="307">
        <f t="shared" ca="1" si="247"/>
        <v>1212.1212180210857</v>
      </c>
      <c r="L553" s="304">
        <f t="shared" ca="1" si="232"/>
        <v>1321.9901370058872</v>
      </c>
      <c r="M553" s="306">
        <f t="shared" ca="1" si="248"/>
        <v>-0.9108157905091474</v>
      </c>
      <c r="N553" s="304">
        <f t="shared" ca="1" si="249"/>
        <v>-52.185900710045885</v>
      </c>
      <c r="P553" s="310">
        <f t="shared" ca="1" si="250"/>
        <v>23</v>
      </c>
      <c r="Q553" s="304">
        <f t="shared" ca="1" si="251"/>
        <v>0</v>
      </c>
      <c r="R553" s="306">
        <f t="shared" ca="1" si="252"/>
        <v>0</v>
      </c>
      <c r="S553" s="307">
        <f t="shared" ca="1" si="253"/>
        <v>8.0569999999999986</v>
      </c>
      <c r="T553" s="304">
        <f t="shared" ca="1" si="233"/>
        <v>79.039169999999984</v>
      </c>
      <c r="U553" s="311">
        <f t="shared" ca="1" si="234"/>
        <v>0</v>
      </c>
      <c r="V553" s="306">
        <f t="shared" ca="1" si="235"/>
        <v>1.0849999993575039</v>
      </c>
      <c r="W553" s="304">
        <f t="shared" ca="1" si="236"/>
        <v>6.0690491683363836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6.9269710955947437</v>
      </c>
      <c r="AH553" s="304">
        <f t="shared" ca="1" si="260"/>
        <v>-0.72595535605079775</v>
      </c>
    </row>
    <row r="554" spans="1:34" x14ac:dyDescent="0.2">
      <c r="A554" s="347">
        <f t="shared" ca="1" si="238"/>
        <v>0.1</v>
      </c>
      <c r="B554" s="304">
        <f t="shared" ca="1" si="239"/>
        <v>18.999999999999957</v>
      </c>
      <c r="D554" s="306">
        <f t="shared" ca="1" si="240"/>
        <v>-0.46182735522484641</v>
      </c>
      <c r="E554" s="307">
        <f t="shared" ca="1" si="241"/>
        <v>-9.2149181928955226</v>
      </c>
      <c r="F554" s="304">
        <f t="shared" ca="1" si="242"/>
        <v>9.2264837185024522</v>
      </c>
      <c r="G554" s="306">
        <f t="shared" ca="1" si="243"/>
        <v>23.52238635333542</v>
      </c>
      <c r="H554" s="307">
        <f t="shared" ca="1" si="244"/>
        <v>-31.29047391961565</v>
      </c>
      <c r="I554" s="304">
        <f t="shared" ca="1" si="245"/>
        <v>39.145835255742433</v>
      </c>
      <c r="J554" s="306">
        <f t="shared" ca="1" si="246"/>
        <v>530.00980943821287</v>
      </c>
      <c r="K554" s="307">
        <f t="shared" ca="1" si="247"/>
        <v>1209.0382452200886</v>
      </c>
      <c r="L554" s="304">
        <f t="shared" ca="1" si="232"/>
        <v>1320.1075246000235</v>
      </c>
      <c r="M554" s="306">
        <f t="shared" ca="1" si="248"/>
        <v>-0.92618080213479781</v>
      </c>
      <c r="N554" s="304">
        <f t="shared" ca="1" si="249"/>
        <v>-53.066251028365102</v>
      </c>
      <c r="P554" s="310">
        <f t="shared" ca="1" si="250"/>
        <v>23</v>
      </c>
      <c r="Q554" s="304">
        <f t="shared" ca="1" si="251"/>
        <v>0</v>
      </c>
      <c r="R554" s="306">
        <f t="shared" ca="1" si="252"/>
        <v>0</v>
      </c>
      <c r="S554" s="307">
        <f t="shared" ca="1" si="253"/>
        <v>8.0569999999999986</v>
      </c>
      <c r="T554" s="304">
        <f t="shared" ca="1" si="233"/>
        <v>79.039169999999984</v>
      </c>
      <c r="U554" s="311">
        <f t="shared" ca="1" si="234"/>
        <v>0</v>
      </c>
      <c r="V554" s="306">
        <f t="shared" ca="1" si="235"/>
        <v>1.0853357838983198</v>
      </c>
      <c r="W554" s="304">
        <f t="shared" ca="1" si="236"/>
        <v>6.2954163665788032</v>
      </c>
      <c r="Y554" s="314" t="str">
        <f t="shared" ca="1" si="254"/>
        <v/>
      </c>
      <c r="Z554" s="315" t="str">
        <f t="shared" ca="1" si="255"/>
        <v/>
      </c>
      <c r="AA554" s="316" t="str">
        <f t="shared" ca="1" si="256"/>
        <v/>
      </c>
      <c r="AC554" s="310">
        <f t="shared" ca="1" si="257"/>
        <v>18.999999999999957</v>
      </c>
      <c r="AD554" s="323">
        <f t="shared" ca="1" si="258"/>
        <v>530.00980943821287</v>
      </c>
      <c r="AE554" s="324" t="e">
        <f t="shared" ca="1" si="237"/>
        <v>#N/A</v>
      </c>
      <c r="AG554" s="306">
        <f t="shared" ca="1" si="259"/>
        <v>6.9966767184110417</v>
      </c>
      <c r="AH554" s="304">
        <f t="shared" ca="1" si="260"/>
        <v>-0.75326413905130751</v>
      </c>
    </row>
    <row r="555" spans="1:34" x14ac:dyDescent="0.2">
      <c r="A555" s="347">
        <f t="shared" ca="1" si="238"/>
        <v>0.1</v>
      </c>
      <c r="B555" s="304">
        <f t="shared" ca="1" si="239"/>
        <v>19.099999999999959</v>
      </c>
      <c r="D555" s="306">
        <f t="shared" ca="1" si="240"/>
        <v>-0.4695122307024075</v>
      </c>
      <c r="E555" s="307">
        <f t="shared" ca="1" si="241"/>
        <v>-9.1854349584666579</v>
      </c>
      <c r="F555" s="304">
        <f t="shared" ca="1" si="242"/>
        <v>9.1974266570057814</v>
      </c>
      <c r="G555" s="306">
        <f t="shared" ca="1" si="243"/>
        <v>23.475435130265179</v>
      </c>
      <c r="H555" s="307">
        <f t="shared" ca="1" si="244"/>
        <v>-32.209017415462313</v>
      </c>
      <c r="I555" s="304">
        <f t="shared" ca="1" si="245"/>
        <v>39.856202245382626</v>
      </c>
      <c r="J555" s="306">
        <f t="shared" ca="1" si="246"/>
        <v>532.35970051239292</v>
      </c>
      <c r="K555" s="307">
        <f t="shared" ca="1" si="247"/>
        <v>1205.8632706533347</v>
      </c>
      <c r="L555" s="304">
        <f t="shared" ca="1" si="232"/>
        <v>1318.1475934964196</v>
      </c>
      <c r="M555" s="306">
        <f t="shared" ca="1" si="248"/>
        <v>-0.94097136640182732</v>
      </c>
      <c r="N555" s="304">
        <f t="shared" ca="1" si="249"/>
        <v>-53.913687937482898</v>
      </c>
      <c r="P555" s="310">
        <f t="shared" ca="1" si="250"/>
        <v>23</v>
      </c>
      <c r="Q555" s="304">
        <f t="shared" ca="1" si="251"/>
        <v>0</v>
      </c>
      <c r="R555" s="306">
        <f t="shared" ca="1" si="252"/>
        <v>0</v>
      </c>
      <c r="S555" s="307">
        <f t="shared" ca="1" si="253"/>
        <v>8.0569999999999986</v>
      </c>
      <c r="T555" s="304">
        <f t="shared" ca="1" si="233"/>
        <v>79.039169999999984</v>
      </c>
      <c r="U555" s="311">
        <f t="shared" ca="1" si="234"/>
        <v>0</v>
      </c>
      <c r="V555" s="306">
        <f t="shared" ca="1" si="235"/>
        <v>1.0856816909364309</v>
      </c>
      <c r="W555" s="304">
        <f t="shared" ca="1" si="236"/>
        <v>6.5280511770002718</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7.0600758194190387</v>
      </c>
      <c r="AH555" s="304">
        <f t="shared" ca="1" si="260"/>
        <v>-0.78135985684234877</v>
      </c>
    </row>
    <row r="556" spans="1:34" x14ac:dyDescent="0.2">
      <c r="A556" s="347">
        <f t="shared" ca="1" si="238"/>
        <v>0.1</v>
      </c>
      <c r="B556" s="304">
        <f t="shared" ca="1" si="239"/>
        <v>19.19999999999996</v>
      </c>
      <c r="D556" s="306">
        <f t="shared" ca="1" si="240"/>
        <v>-0.47723020538819272</v>
      </c>
      <c r="E556" s="307">
        <f t="shared" ca="1" si="241"/>
        <v>-9.1552255129143028</v>
      </c>
      <c r="F556" s="304">
        <f t="shared" ca="1" si="242"/>
        <v>9.1676552542758607</v>
      </c>
      <c r="G556" s="306">
        <f t="shared" ca="1" si="243"/>
        <v>23.427712109726361</v>
      </c>
      <c r="H556" s="307">
        <f t="shared" ca="1" si="244"/>
        <v>-33.124539966753744</v>
      </c>
      <c r="I556" s="304">
        <f t="shared" ca="1" si="245"/>
        <v>40.572069736522998</v>
      </c>
      <c r="J556" s="306">
        <f t="shared" ca="1" si="246"/>
        <v>534.70485787439247</v>
      </c>
      <c r="K556" s="307">
        <f t="shared" ca="1" si="247"/>
        <v>1202.596592784224</v>
      </c>
      <c r="L556" s="304">
        <f t="shared" ca="1" si="232"/>
        <v>1316.1108805912588</v>
      </c>
      <c r="M556" s="306">
        <f t="shared" ca="1" si="248"/>
        <v>-0.95521347401582912</v>
      </c>
      <c r="N556" s="304">
        <f t="shared" ca="1" si="249"/>
        <v>-54.729700595136336</v>
      </c>
      <c r="P556" s="310">
        <f t="shared" ca="1" si="250"/>
        <v>23</v>
      </c>
      <c r="Q556" s="304">
        <f t="shared" ca="1" si="251"/>
        <v>0</v>
      </c>
      <c r="R556" s="306">
        <f t="shared" ca="1" si="252"/>
        <v>0</v>
      </c>
      <c r="S556" s="307">
        <f t="shared" ca="1" si="253"/>
        <v>8.0569999999999986</v>
      </c>
      <c r="T556" s="304">
        <f t="shared" ca="1" si="233"/>
        <v>79.039169999999984</v>
      </c>
      <c r="U556" s="311">
        <f t="shared" ca="1" si="234"/>
        <v>0</v>
      </c>
      <c r="V556" s="306">
        <f t="shared" ca="1" si="235"/>
        <v>1.0860376969901855</v>
      </c>
      <c r="W556" s="304">
        <f t="shared" ca="1" si="236"/>
        <v>6.7668793811579517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7.117527894720884</v>
      </c>
      <c r="AH556" s="304">
        <f t="shared" ca="1" si="260"/>
        <v>-0.81023348355470681</v>
      </c>
    </row>
    <row r="557" spans="1:34" x14ac:dyDescent="0.2">
      <c r="A557" s="347">
        <f t="shared" ca="1" si="238"/>
        <v>0.1</v>
      </c>
      <c r="B557" s="304">
        <f t="shared" ca="1" si="239"/>
        <v>19.299999999999962</v>
      </c>
      <c r="D557" s="306">
        <f t="shared" ca="1" si="240"/>
        <v>-0.48497325263888624</v>
      </c>
      <c r="E557" s="307">
        <f t="shared" ca="1" si="241"/>
        <v>-9.124294293245395</v>
      </c>
      <c r="F557" s="304">
        <f t="shared" ca="1" si="242"/>
        <v>9.1371738193779386</v>
      </c>
      <c r="G557" s="306">
        <f t="shared" ca="1" si="243"/>
        <v>23.379214784462473</v>
      </c>
      <c r="H557" s="307">
        <f t="shared" ca="1" si="244"/>
        <v>-34.036969396078284</v>
      </c>
      <c r="I557" s="304">
        <f t="shared" ca="1" si="245"/>
        <v>41.292892482939465</v>
      </c>
      <c r="J557" s="306">
        <f t="shared" ca="1" si="246"/>
        <v>537.04520421910195</v>
      </c>
      <c r="K557" s="307">
        <f t="shared" ca="1" si="247"/>
        <v>1199.2385173160824</v>
      </c>
      <c r="L557" s="304">
        <f t="shared" ca="1" si="232"/>
        <v>1313.9979348496756</v>
      </c>
      <c r="M557" s="306">
        <f t="shared" ca="1" si="248"/>
        <v>-0.96893208179950541</v>
      </c>
      <c r="N557" s="304">
        <f t="shared" ca="1" si="249"/>
        <v>-55.515718921936305</v>
      </c>
      <c r="P557" s="310">
        <f t="shared" ca="1" si="250"/>
        <v>23</v>
      </c>
      <c r="Q557" s="304">
        <f t="shared" ca="1" si="251"/>
        <v>0</v>
      </c>
      <c r="R557" s="306">
        <f t="shared" ca="1" si="252"/>
        <v>0</v>
      </c>
      <c r="S557" s="307">
        <f t="shared" ca="1" si="253"/>
        <v>8.0569999999999986</v>
      </c>
      <c r="T557" s="304">
        <f t="shared" ca="1" si="233"/>
        <v>79.039169999999984</v>
      </c>
      <c r="U557" s="311">
        <f t="shared" ca="1" si="234"/>
        <v>0</v>
      </c>
      <c r="V557" s="306">
        <f t="shared" ca="1" si="235"/>
        <v>1.0864037780166274</v>
      </c>
      <c r="W557" s="304">
        <f t="shared" ca="1" si="236"/>
        <v>7.0118252917791768</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7.1693714205425882</v>
      </c>
      <c r="AH557" s="304">
        <f t="shared" ca="1" si="260"/>
        <v>-0.83987580751619129</v>
      </c>
    </row>
    <row r="558" spans="1:34" x14ac:dyDescent="0.2">
      <c r="A558" s="347">
        <f t="shared" ca="1" si="238"/>
        <v>0.1</v>
      </c>
      <c r="B558" s="304">
        <f t="shared" ca="1" si="239"/>
        <v>19.399999999999963</v>
      </c>
      <c r="D558" s="306">
        <f t="shared" ca="1" si="240"/>
        <v>-0.49273378166697862</v>
      </c>
      <c r="E558" s="307">
        <f t="shared" ca="1" si="241"/>
        <v>-9.0926463676547957</v>
      </c>
      <c r="F558" s="304">
        <f t="shared" ca="1" si="242"/>
        <v>9.1059872911629842</v>
      </c>
      <c r="G558" s="306">
        <f t="shared" ca="1" si="243"/>
        <v>23.329941406295774</v>
      </c>
      <c r="H558" s="307">
        <f t="shared" ca="1" si="244"/>
        <v>-34.946234032843762</v>
      </c>
      <c r="I558" s="304">
        <f t="shared" ca="1" si="245"/>
        <v>42.018156064961744</v>
      </c>
      <c r="J558" s="306">
        <f t="shared" ca="1" si="246"/>
        <v>539.3806620286399</v>
      </c>
      <c r="K558" s="307">
        <f t="shared" ca="1" si="247"/>
        <v>1195.7893571446364</v>
      </c>
      <c r="L558" s="304">
        <f t="shared" ca="1" si="232"/>
        <v>1311.8093174051007</v>
      </c>
      <c r="M558" s="306">
        <f t="shared" ca="1" si="248"/>
        <v>-0.98215110246076875</v>
      </c>
      <c r="N558" s="304">
        <f t="shared" ca="1" si="249"/>
        <v>-56.273113015122931</v>
      </c>
      <c r="P558" s="310">
        <f t="shared" ca="1" si="250"/>
        <v>23</v>
      </c>
      <c r="Q558" s="304">
        <f t="shared" ca="1" si="251"/>
        <v>0</v>
      </c>
      <c r="R558" s="306">
        <f t="shared" ca="1" si="252"/>
        <v>0</v>
      </c>
      <c r="S558" s="307">
        <f t="shared" ca="1" si="253"/>
        <v>8.0569999999999986</v>
      </c>
      <c r="T558" s="304">
        <f t="shared" ca="1" si="233"/>
        <v>79.039169999999984</v>
      </c>
      <c r="U558" s="311">
        <f t="shared" ca="1" si="234"/>
        <v>0</v>
      </c>
      <c r="V558" s="306">
        <f t="shared" ca="1" si="235"/>
        <v>1.0867799094131483</v>
      </c>
      <c r="W558" s="304">
        <f t="shared" ca="1" si="236"/>
        <v>7.2628117831702657</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7.2159245651096837</v>
      </c>
      <c r="AH558" s="304">
        <f t="shared" ca="1" si="260"/>
        <v>-0.8702774347498049</v>
      </c>
    </row>
    <row r="559" spans="1:34" x14ac:dyDescent="0.2">
      <c r="A559" s="347">
        <f t="shared" ca="1" si="238"/>
        <v>0.1</v>
      </c>
      <c r="B559" s="304">
        <f t="shared" ca="1" si="239"/>
        <v>19.499999999999964</v>
      </c>
      <c r="D559" s="306">
        <f t="shared" ca="1" si="240"/>
        <v>-0.50050461244049016</v>
      </c>
      <c r="E559" s="307">
        <f t="shared" ca="1" si="241"/>
        <v>-9.0602873875138368</v>
      </c>
      <c r="F559" s="304">
        <f t="shared" ca="1" si="242"/>
        <v>9.0741011902786557</v>
      </c>
      <c r="G559" s="306">
        <f t="shared" ca="1" si="243"/>
        <v>23.279890945051726</v>
      </c>
      <c r="H559" s="307">
        <f t="shared" ca="1" si="244"/>
        <v>-35.852262771595143</v>
      </c>
      <c r="I559" s="304">
        <f t="shared" ca="1" si="245"/>
        <v>42.74737498674051</v>
      </c>
      <c r="J559" s="306">
        <f t="shared" ca="1" si="246"/>
        <v>541.71115364620732</v>
      </c>
      <c r="K559" s="307">
        <f t="shared" ca="1" si="247"/>
        <v>1192.2494323044143</v>
      </c>
      <c r="L559" s="304">
        <f t="shared" ca="1" si="232"/>
        <v>1309.5456016553617</v>
      </c>
      <c r="M559" s="306">
        <f t="shared" ca="1" si="248"/>
        <v>-0.99489340661299541</v>
      </c>
      <c r="N559" s="304">
        <f t="shared" ca="1" si="249"/>
        <v>-57.003193264317545</v>
      </c>
      <c r="P559" s="310">
        <f t="shared" ca="1" si="250"/>
        <v>23</v>
      </c>
      <c r="Q559" s="304">
        <f t="shared" ca="1" si="251"/>
        <v>0</v>
      </c>
      <c r="R559" s="306">
        <f t="shared" ca="1" si="252"/>
        <v>0</v>
      </c>
      <c r="S559" s="307">
        <f t="shared" ca="1" si="253"/>
        <v>8.0569999999999986</v>
      </c>
      <c r="T559" s="304">
        <f t="shared" ca="1" si="233"/>
        <v>79.039169999999984</v>
      </c>
      <c r="U559" s="311">
        <f t="shared" ca="1" si="234"/>
        <v>0</v>
      </c>
      <c r="V559" s="306">
        <f t="shared" ca="1" si="235"/>
        <v>1.0871660660197227</v>
      </c>
      <c r="W559" s="304">
        <f t="shared" ca="1" si="236"/>
        <v>7.5197603236623776</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7.2574860185583754</v>
      </c>
      <c r="AH559" s="304">
        <f t="shared" ca="1" si="260"/>
        <v>-0.90142879274795418</v>
      </c>
    </row>
    <row r="560" spans="1:34" x14ac:dyDescent="0.2">
      <c r="A560" s="347">
        <f t="shared" ca="1" si="238"/>
        <v>0.1</v>
      </c>
      <c r="B560" s="304">
        <f t="shared" ca="1" si="239"/>
        <v>19.599999999999966</v>
      </c>
      <c r="D560" s="306">
        <f t="shared" ca="1" si="240"/>
        <v>-0.50827895174168281</v>
      </c>
      <c r="E560" s="307">
        <f t="shared" ca="1" si="241"/>
        <v>-9.0272235436099795</v>
      </c>
      <c r="F560" s="304">
        <f t="shared" ca="1" si="242"/>
        <v>9.0415215754368425</v>
      </c>
      <c r="G560" s="306">
        <f t="shared" ca="1" si="243"/>
        <v>23.229063049877556</v>
      </c>
      <c r="H560" s="307">
        <f t="shared" ca="1" si="244"/>
        <v>-36.754985125956139</v>
      </c>
      <c r="I560" s="304">
        <f t="shared" ca="1" si="245"/>
        <v>43.480090866791478</v>
      </c>
      <c r="J560" s="306">
        <f t="shared" ca="1" si="246"/>
        <v>544.03660134595384</v>
      </c>
      <c r="K560" s="307">
        <f t="shared" ca="1" si="247"/>
        <v>1188.6190699095368</v>
      </c>
      <c r="L560" s="304">
        <f t="shared" ca="1" si="232"/>
        <v>1307.2073733561438</v>
      </c>
      <c r="M560" s="306">
        <f t="shared" ca="1" si="248"/>
        <v>-1.0071808345381592</v>
      </c>
      <c r="N560" s="304">
        <f t="shared" ca="1" si="249"/>
        <v>-57.707211025500619</v>
      </c>
      <c r="P560" s="310">
        <f t="shared" ca="1" si="250"/>
        <v>23</v>
      </c>
      <c r="Q560" s="304">
        <f t="shared" ca="1" si="251"/>
        <v>0</v>
      </c>
      <c r="R560" s="306">
        <f t="shared" ca="1" si="252"/>
        <v>0</v>
      </c>
      <c r="S560" s="307">
        <f t="shared" ca="1" si="253"/>
        <v>8.0569999999999986</v>
      </c>
      <c r="T560" s="304">
        <f t="shared" ca="1" si="233"/>
        <v>79.039169999999984</v>
      </c>
      <c r="U560" s="311">
        <f t="shared" ca="1" si="234"/>
        <v>0</v>
      </c>
      <c r="V560" s="306">
        <f t="shared" ca="1" si="235"/>
        <v>1.0875622221216892</v>
      </c>
      <c r="W560" s="304">
        <f t="shared" ca="1" si="236"/>
        <v>7.7825910099216635</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7.2943359004837793</v>
      </c>
      <c r="AH560" s="304">
        <f t="shared" ca="1" si="260"/>
        <v>-0.93332013449948847</v>
      </c>
    </row>
    <row r="561" spans="1:34" x14ac:dyDescent="0.2">
      <c r="A561" s="347">
        <f t="shared" ca="1" si="238"/>
        <v>0.1</v>
      </c>
      <c r="B561" s="304">
        <f t="shared" ca="1" si="239"/>
        <v>19.699999999999967</v>
      </c>
      <c r="D561" s="306">
        <f t="shared" ca="1" si="240"/>
        <v>-0.51605037044965163</v>
      </c>
      <c r="E561" s="307">
        <f t="shared" ca="1" si="241"/>
        <v>-8.9934615262185069</v>
      </c>
      <c r="F561" s="304">
        <f t="shared" ca="1" si="242"/>
        <v>9.0082550035183697</v>
      </c>
      <c r="G561" s="306">
        <f t="shared" ca="1" si="243"/>
        <v>23.177458012832592</v>
      </c>
      <c r="H561" s="307">
        <f t="shared" ca="1" si="244"/>
        <v>-37.654331278577992</v>
      </c>
      <c r="I561" s="304">
        <f t="shared" ca="1" si="245"/>
        <v>44.215870725040737</v>
      </c>
      <c r="J561" s="306">
        <f t="shared" ca="1" si="246"/>
        <v>546.35692739908939</v>
      </c>
      <c r="K561" s="307">
        <f t="shared" ca="1" si="247"/>
        <v>1184.8986040893101</v>
      </c>
      <c r="L561" s="304">
        <f t="shared" ca="1" si="232"/>
        <v>1304.7952307123787</v>
      </c>
      <c r="M561" s="306">
        <f t="shared" ca="1" si="248"/>
        <v>-1.019034215572153</v>
      </c>
      <c r="N561" s="304">
        <f t="shared" ca="1" si="249"/>
        <v>-58.386359731708879</v>
      </c>
      <c r="P561" s="310">
        <f t="shared" ca="1" si="250"/>
        <v>23</v>
      </c>
      <c r="Q561" s="304">
        <f t="shared" ca="1" si="251"/>
        <v>0</v>
      </c>
      <c r="R561" s="306">
        <f t="shared" ca="1" si="252"/>
        <v>0</v>
      </c>
      <c r="S561" s="307">
        <f t="shared" ca="1" si="253"/>
        <v>8.0569999999999986</v>
      </c>
      <c r="T561" s="304">
        <f t="shared" ca="1" si="233"/>
        <v>79.039169999999984</v>
      </c>
      <c r="U561" s="311">
        <f t="shared" ca="1" si="234"/>
        <v>0</v>
      </c>
      <c r="V561" s="306">
        <f t="shared" ca="1" si="235"/>
        <v>1.0879683514530278</v>
      </c>
      <c r="W561" s="304">
        <f t="shared" ca="1" si="236"/>
        <v>8.0512226029637635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7.326736712922612</v>
      </c>
      <c r="AH561" s="304">
        <f t="shared" ca="1" si="260"/>
        <v>-0.96594154274812771</v>
      </c>
    </row>
    <row r="562" spans="1:34" x14ac:dyDescent="0.2">
      <c r="A562" s="347">
        <f t="shared" ca="1" si="238"/>
        <v>0.1</v>
      </c>
      <c r="B562" s="304">
        <f t="shared" ca="1" si="239"/>
        <v>19.799999999999969</v>
      </c>
      <c r="D562" s="306">
        <f t="shared" ca="1" si="240"/>
        <v>-0.52381278207705539</v>
      </c>
      <c r="E562" s="307">
        <f t="shared" ca="1" si="241"/>
        <v>-8.9590084886201673</v>
      </c>
      <c r="F562" s="304">
        <f t="shared" ca="1" si="242"/>
        <v>8.9743084931283423</v>
      </c>
      <c r="G562" s="306">
        <f t="shared" ca="1" si="243"/>
        <v>23.125076734624887</v>
      </c>
      <c r="H562" s="307">
        <f t="shared" ca="1" si="244"/>
        <v>-38.550232127440012</v>
      </c>
      <c r="I562" s="304">
        <f t="shared" ca="1" si="245"/>
        <v>44.954305367359389</v>
      </c>
      <c r="J562" s="306">
        <f t="shared" ca="1" si="246"/>
        <v>548.67205413646229</v>
      </c>
      <c r="K562" s="307">
        <f t="shared" ca="1" si="247"/>
        <v>1181.0883759190092</v>
      </c>
      <c r="L562" s="304">
        <f t="shared" ca="1" si="232"/>
        <v>1302.3097844680917</v>
      </c>
      <c r="M562" s="306">
        <f t="shared" ca="1" si="248"/>
        <v>-1.0304733933333075</v>
      </c>
      <c r="N562" s="304">
        <f t="shared" ca="1" si="249"/>
        <v>-59.041776338522936</v>
      </c>
      <c r="P562" s="310">
        <f t="shared" ca="1" si="250"/>
        <v>23</v>
      </c>
      <c r="Q562" s="304">
        <f t="shared" ca="1" si="251"/>
        <v>0</v>
      </c>
      <c r="R562" s="306">
        <f t="shared" ca="1" si="252"/>
        <v>0</v>
      </c>
      <c r="S562" s="307">
        <f t="shared" ca="1" si="253"/>
        <v>8.0569999999999986</v>
      </c>
      <c r="T562" s="304">
        <f t="shared" ca="1" si="233"/>
        <v>79.039169999999984</v>
      </c>
      <c r="U562" s="311">
        <f t="shared" ca="1" si="234"/>
        <v>0</v>
      </c>
      <c r="V562" s="306">
        <f t="shared" ca="1" si="235"/>
        <v>1.0883844272000955</v>
      </c>
      <c r="W562" s="304">
        <f t="shared" ca="1" si="236"/>
        <v>8.3255725657242756</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7.3549343134556251</v>
      </c>
      <c r="AH562" s="304">
        <f t="shared" ca="1" si="260"/>
        <v>-0.99928293446242578</v>
      </c>
    </row>
    <row r="563" spans="1:34" x14ac:dyDescent="0.2">
      <c r="A563" s="347">
        <f t="shared" ca="1" si="238"/>
        <v>0.1</v>
      </c>
      <c r="B563" s="304">
        <f t="shared" ca="1" si="239"/>
        <v>19.89999999999997</v>
      </c>
      <c r="D563" s="306">
        <f t="shared" ca="1" si="240"/>
        <v>-0.53156042256440661</v>
      </c>
      <c r="E563" s="307">
        <f t="shared" ca="1" si="241"/>
        <v>-8.9238720137115966</v>
      </c>
      <c r="F563" s="304">
        <f t="shared" ca="1" si="242"/>
        <v>8.9396894912486715</v>
      </c>
      <c r="G563" s="306">
        <f t="shared" ca="1" si="243"/>
        <v>23.071920692368447</v>
      </c>
      <c r="H563" s="307">
        <f t="shared" ca="1" si="244"/>
        <v>-39.442619328811169</v>
      </c>
      <c r="I563" s="304">
        <f t="shared" ca="1" si="245"/>
        <v>45.69500786686055</v>
      </c>
      <c r="J563" s="306">
        <f t="shared" ca="1" si="246"/>
        <v>550.98190400781198</v>
      </c>
      <c r="K563" s="307">
        <f t="shared" ca="1" si="247"/>
        <v>1177.1887333461966</v>
      </c>
      <c r="L563" s="304">
        <f t="shared" ca="1" si="232"/>
        <v>1299.7516579952098</v>
      </c>
      <c r="M563" s="306">
        <f t="shared" ca="1" si="248"/>
        <v>-1.041517255312582</v>
      </c>
      <c r="N563" s="304">
        <f t="shared" ca="1" si="249"/>
        <v>-59.674543019460366</v>
      </c>
      <c r="P563" s="310">
        <f t="shared" ca="1" si="250"/>
        <v>23</v>
      </c>
      <c r="Q563" s="304">
        <f t="shared" ca="1" si="251"/>
        <v>0</v>
      </c>
      <c r="R563" s="306">
        <f t="shared" ca="1" si="252"/>
        <v>0</v>
      </c>
      <c r="S563" s="307">
        <f t="shared" ca="1" si="253"/>
        <v>8.0569999999999986</v>
      </c>
      <c r="T563" s="304">
        <f t="shared" ca="1" si="233"/>
        <v>79.039169999999984</v>
      </c>
      <c r="U563" s="311">
        <f t="shared" ca="1" si="234"/>
        <v>0</v>
      </c>
      <c r="V563" s="306">
        <f t="shared" ca="1" si="235"/>
        <v>1.088810422005789</v>
      </c>
      <c r="W563" s="304">
        <f t="shared" ca="1" si="236"/>
        <v>8.6055571020473067</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7.3791588888417392</v>
      </c>
      <c r="AH563" s="304">
        <f t="shared" ca="1" si="260"/>
        <v>-1.0333340654988552</v>
      </c>
    </row>
    <row r="564" spans="1:34" x14ac:dyDescent="0.2">
      <c r="A564" s="347">
        <f t="shared" ca="1" si="238"/>
        <v>0.1</v>
      </c>
      <c r="B564" s="304">
        <f t="shared" ca="1" si="239"/>
        <v>19.999999999999972</v>
      </c>
      <c r="D564" s="306">
        <f t="shared" ca="1" si="240"/>
        <v>-0.53928783131492308</v>
      </c>
      <c r="E564" s="307">
        <f t="shared" ca="1" si="241"/>
        <v>-8.8880600833874031</v>
      </c>
      <c r="F564" s="304">
        <f t="shared" ca="1" si="242"/>
        <v>8.9044058426662502</v>
      </c>
      <c r="G564" s="306">
        <f t="shared" ca="1" si="243"/>
        <v>23.017991909236954</v>
      </c>
      <c r="H564" s="307">
        <f t="shared" ca="1" si="244"/>
        <v>-40.331425337149909</v>
      </c>
      <c r="I564" s="304">
        <f t="shared" ca="1" si="245"/>
        <v>46.437612139943148</v>
      </c>
      <c r="J564" s="306">
        <f t="shared" ca="1" si="246"/>
        <v>553.28639963789226</v>
      </c>
      <c r="K564" s="307">
        <f t="shared" ca="1" si="247"/>
        <v>1173.2000311128986</v>
      </c>
      <c r="L564" s="304">
        <f t="shared" ca="1" si="232"/>
        <v>1297.121487381798</v>
      </c>
      <c r="M564" s="306">
        <f t="shared" ca="1" si="248"/>
        <v>-1.0521837656006086</v>
      </c>
      <c r="N564" s="304">
        <f t="shared" ca="1" si="249"/>
        <v>-60.285689041097157</v>
      </c>
      <c r="P564" s="310">
        <f t="shared" ca="1" si="250"/>
        <v>23</v>
      </c>
      <c r="Q564" s="304">
        <f t="shared" ca="1" si="251"/>
        <v>0</v>
      </c>
      <c r="R564" s="306">
        <f t="shared" ca="1" si="252"/>
        <v>0</v>
      </c>
      <c r="S564" s="307">
        <f t="shared" ca="1" si="253"/>
        <v>8.0569999999999986</v>
      </c>
      <c r="T564" s="304">
        <f t="shared" ca="1" si="233"/>
        <v>79.039169999999984</v>
      </c>
      <c r="U564" s="311">
        <f t="shared" ca="1" si="234"/>
        <v>0</v>
      </c>
      <c r="V564" s="306">
        <f t="shared" ca="1" si="235"/>
        <v>1.0892463079740944</v>
      </c>
      <c r="W564" s="304">
        <f t="shared" ca="1" si="236"/>
        <v>8.8910911969635542</v>
      </c>
      <c r="Y564" s="314" t="str">
        <f t="shared" ca="1" si="254"/>
        <v/>
      </c>
      <c r="Z564" s="315" t="str">
        <f t="shared" ca="1" si="255"/>
        <v/>
      </c>
      <c r="AA564" s="316" t="str">
        <f t="shared" ca="1" si="256"/>
        <v/>
      </c>
      <c r="AC564" s="310">
        <f t="shared" ca="1" si="257"/>
        <v>19.999999999999972</v>
      </c>
      <c r="AD564" s="323">
        <f t="shared" ca="1" si="258"/>
        <v>553.28639963789226</v>
      </c>
      <c r="AE564" s="324" t="e">
        <f t="shared" ca="1" si="237"/>
        <v>#N/A</v>
      </c>
      <c r="AG564" s="306">
        <f t="shared" ca="1" si="259"/>
        <v>7.399625914309409</v>
      </c>
      <c r="AH564" s="304">
        <f t="shared" ca="1" si="260"/>
        <v>-1.0680845354408972</v>
      </c>
    </row>
    <row r="565" spans="1:34" x14ac:dyDescent="0.2">
      <c r="A565" s="347">
        <f t="shared" ca="1" si="238"/>
        <v>0.1</v>
      </c>
      <c r="B565" s="304">
        <f t="shared" ca="1" si="239"/>
        <v>20.099999999999973</v>
      </c>
      <c r="D565" s="306">
        <f t="shared" ca="1" si="240"/>
        <v>-0.54698983343777374</v>
      </c>
      <c r="E565" s="307">
        <f t="shared" ca="1" si="241"/>
        <v>-8.8515810504033254</v>
      </c>
      <c r="F565" s="304">
        <f t="shared" ca="1" si="242"/>
        <v>8.8684657618859593</v>
      </c>
      <c r="G565" s="306">
        <f t="shared" ca="1" si="243"/>
        <v>22.963292925893178</v>
      </c>
      <c r="H565" s="307">
        <f t="shared" ca="1" si="244"/>
        <v>-41.216583442190242</v>
      </c>
      <c r="I565" s="304">
        <f t="shared" ca="1" si="245"/>
        <v>47.181771614124521</v>
      </c>
      <c r="J565" s="306">
        <f t="shared" ca="1" si="246"/>
        <v>555.58546387964873</v>
      </c>
      <c r="K565" s="307">
        <f t="shared" ca="1" si="247"/>
        <v>1169.1226306739316</v>
      </c>
      <c r="L565" s="304">
        <f t="shared" ca="1" si="232"/>
        <v>1294.4199215201759</v>
      </c>
      <c r="M565" s="306">
        <f t="shared" ca="1" si="248"/>
        <v>-1.0624899997466468</v>
      </c>
      <c r="N565" s="304">
        <f t="shared" ca="1" si="249"/>
        <v>-60.876192760338768</v>
      </c>
      <c r="P565" s="310">
        <f t="shared" ca="1" si="250"/>
        <v>23</v>
      </c>
      <c r="Q565" s="304">
        <f t="shared" ca="1" si="251"/>
        <v>0</v>
      </c>
      <c r="R565" s="306">
        <f t="shared" ca="1" si="252"/>
        <v>0</v>
      </c>
      <c r="S565" s="307">
        <f t="shared" ca="1" si="253"/>
        <v>8.0569999999999986</v>
      </c>
      <c r="T565" s="304">
        <f t="shared" ca="1" si="233"/>
        <v>79.039169999999984</v>
      </c>
      <c r="U565" s="311">
        <f t="shared" ca="1" si="234"/>
        <v>0</v>
      </c>
      <c r="V565" s="306">
        <f t="shared" ca="1" si="235"/>
        <v>1.0896920566750037</v>
      </c>
      <c r="W565" s="304">
        <f t="shared" ca="1" si="236"/>
        <v>9.1820886581378875</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7.4165370874728351</v>
      </c>
      <c r="AH565" s="304">
        <f t="shared" ca="1" si="260"/>
        <v>-1.1035237925981825</v>
      </c>
    </row>
    <row r="566" spans="1:34" x14ac:dyDescent="0.2">
      <c r="A566" s="347">
        <f t="shared" ca="1" si="238"/>
        <v>0.1</v>
      </c>
      <c r="B566" s="304">
        <f t="shared" ca="1" si="239"/>
        <v>20.199999999999974</v>
      </c>
      <c r="D566" s="306">
        <f t="shared" ca="1" si="240"/>
        <v>-0.55466152315662054</v>
      </c>
      <c r="E566" s="307">
        <f t="shared" ca="1" si="241"/>
        <v>-8.8144436124586019</v>
      </c>
      <c r="F566" s="304">
        <f t="shared" ca="1" si="242"/>
        <v>8.8318778072662827</v>
      </c>
      <c r="G566" s="306">
        <f t="shared" ca="1" si="243"/>
        <v>22.907826773577515</v>
      </c>
      <c r="H566" s="307">
        <f t="shared" ca="1" si="244"/>
        <v>-42.098027803436104</v>
      </c>
      <c r="I566" s="304">
        <f t="shared" ca="1" si="245"/>
        <v>47.927157984039845</v>
      </c>
      <c r="J566" s="306">
        <f t="shared" ca="1" si="246"/>
        <v>557.87901986462225</v>
      </c>
      <c r="K566" s="307">
        <f t="shared" ca="1" si="247"/>
        <v>1164.9569001116502</v>
      </c>
      <c r="L566" s="304">
        <f t="shared" ca="1" si="232"/>
        <v>1291.6476221953326</v>
      </c>
      <c r="M566" s="306">
        <f t="shared" ca="1" si="248"/>
        <v>-1.0724521809315473</v>
      </c>
      <c r="N566" s="304">
        <f t="shared" ca="1" si="249"/>
        <v>-61.446983696978201</v>
      </c>
      <c r="P566" s="310">
        <f t="shared" ca="1" si="250"/>
        <v>23</v>
      </c>
      <c r="Q566" s="304">
        <f t="shared" ca="1" si="251"/>
        <v>0</v>
      </c>
      <c r="R566" s="306">
        <f t="shared" ca="1" si="252"/>
        <v>0</v>
      </c>
      <c r="S566" s="307">
        <f t="shared" ca="1" si="253"/>
        <v>8.0569999999999986</v>
      </c>
      <c r="T566" s="304">
        <f t="shared" ca="1" si="233"/>
        <v>79.039169999999984</v>
      </c>
      <c r="U566" s="311">
        <f t="shared" ca="1" si="234"/>
        <v>0</v>
      </c>
      <c r="V566" s="306">
        <f t="shared" ca="1" si="235"/>
        <v>1.0901476391497644</v>
      </c>
      <c r="W566" s="304">
        <f t="shared" ca="1" si="236"/>
        <v>9.4784621583740272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7.4300812289436537</v>
      </c>
      <c r="AH566" s="304">
        <f t="shared" ca="1" si="260"/>
        <v>-1.1396411391507868</v>
      </c>
    </row>
    <row r="567" spans="1:34" x14ac:dyDescent="0.2">
      <c r="A567" s="347">
        <f t="shared" ca="1" si="238"/>
        <v>0.1</v>
      </c>
      <c r="B567" s="304">
        <f t="shared" ca="1" si="239"/>
        <v>20.299999999999976</v>
      </c>
      <c r="D567" s="306">
        <f t="shared" ca="1" si="240"/>
        <v>-0.56229824833282183</v>
      </c>
      <c r="E567" s="307">
        <f t="shared" ca="1" si="241"/>
        <v>-8.7766567882623399</v>
      </c>
      <c r="F567" s="304">
        <f t="shared" ca="1" si="242"/>
        <v>8.7946508571420594</v>
      </c>
      <c r="G567" s="306">
        <f t="shared" ca="1" si="243"/>
        <v>22.851596948744234</v>
      </c>
      <c r="H567" s="307">
        <f t="shared" ca="1" si="244"/>
        <v>-42.975693482262336</v>
      </c>
      <c r="I567" s="304">
        <f t="shared" ca="1" si="245"/>
        <v>48.673460051543721</v>
      </c>
      <c r="J567" s="306">
        <f t="shared" ca="1" si="246"/>
        <v>560.16699105073837</v>
      </c>
      <c r="K567" s="307">
        <f t="shared" ca="1" si="247"/>
        <v>1160.7032140473652</v>
      </c>
      <c r="L567" s="304">
        <f t="shared" ca="1" si="232"/>
        <v>1288.8052641740419</v>
      </c>
      <c r="M567" s="306">
        <f t="shared" ca="1" si="248"/>
        <v>-1.0820857167949631</v>
      </c>
      <c r="N567" s="304">
        <f t="shared" ca="1" si="249"/>
        <v>-61.998944643739847</v>
      </c>
      <c r="P567" s="310">
        <f t="shared" ca="1" si="250"/>
        <v>23</v>
      </c>
      <c r="Q567" s="304">
        <f t="shared" ca="1" si="251"/>
        <v>0</v>
      </c>
      <c r="R567" s="306">
        <f t="shared" ca="1" si="252"/>
        <v>0</v>
      </c>
      <c r="S567" s="307">
        <f t="shared" ca="1" si="253"/>
        <v>8.0569999999999986</v>
      </c>
      <c r="T567" s="304">
        <f t="shared" ca="1" si="233"/>
        <v>79.039169999999984</v>
      </c>
      <c r="U567" s="311">
        <f t="shared" ca="1" si="234"/>
        <v>0</v>
      </c>
      <c r="V567" s="306">
        <f t="shared" ca="1" si="235"/>
        <v>1.0906130259164422</v>
      </c>
      <c r="W567" s="304">
        <f t="shared" ca="1" si="236"/>
        <v>9.7801232790707644</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7.4404351441898626</v>
      </c>
      <c r="AH567" s="304">
        <f t="shared" ca="1" si="260"/>
        <v>-1.1764257364247275</v>
      </c>
    </row>
    <row r="568" spans="1:34" x14ac:dyDescent="0.2">
      <c r="A568" s="347">
        <f t="shared" ca="1" si="238"/>
        <v>0.1</v>
      </c>
      <c r="B568" s="304">
        <f t="shared" ca="1" si="239"/>
        <v>20.399999999999977</v>
      </c>
      <c r="D568" s="306">
        <f t="shared" ca="1" si="240"/>
        <v>-0.56989559604781537</v>
      </c>
      <c r="E568" s="307">
        <f t="shared" ca="1" si="241"/>
        <v>-8.7382298953733297</v>
      </c>
      <c r="F568" s="304">
        <f t="shared" ca="1" si="242"/>
        <v>8.756794087723593</v>
      </c>
      <c r="G568" s="306">
        <f t="shared" ca="1" si="243"/>
        <v>22.794607389139454</v>
      </c>
      <c r="H568" s="307">
        <f t="shared" ca="1" si="244"/>
        <v>-43.849516471799667</v>
      </c>
      <c r="I568" s="304">
        <f t="shared" ca="1" si="245"/>
        <v>49.420382645580972</v>
      </c>
      <c r="J568" s="306">
        <f t="shared" ca="1" si="246"/>
        <v>562.44930126763256</v>
      </c>
      <c r="K568" s="307">
        <f t="shared" ca="1" si="247"/>
        <v>1156.3619535496621</v>
      </c>
      <c r="L568" s="304">
        <f t="shared" ca="1" si="232"/>
        <v>1285.8935352950643</v>
      </c>
      <c r="M568" s="306">
        <f t="shared" ca="1" si="248"/>
        <v>-1.0914052363899893</v>
      </c>
      <c r="N568" s="304">
        <f t="shared" ca="1" si="249"/>
        <v>-62.532913783624316</v>
      </c>
      <c r="P568" s="310">
        <f t="shared" ca="1" si="250"/>
        <v>23</v>
      </c>
      <c r="Q568" s="304">
        <f t="shared" ca="1" si="251"/>
        <v>0</v>
      </c>
      <c r="R568" s="306">
        <f t="shared" ca="1" si="252"/>
        <v>0</v>
      </c>
      <c r="S568" s="307">
        <f t="shared" ca="1" si="253"/>
        <v>8.0569999999999986</v>
      </c>
      <c r="T568" s="304">
        <f t="shared" ca="1" si="233"/>
        <v>79.039169999999984</v>
      </c>
      <c r="U568" s="311">
        <f t="shared" ca="1" si="234"/>
        <v>0</v>
      </c>
      <c r="V568" s="306">
        <f t="shared" ca="1" si="235"/>
        <v>1.0910881869757703</v>
      </c>
      <c r="W568" s="304">
        <f t="shared" ca="1" si="236"/>
        <v>10.086982554530326</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7.447764443157955</v>
      </c>
      <c r="AH568" s="304">
        <f t="shared" ca="1" si="260"/>
        <v>-1.2138666102855611</v>
      </c>
    </row>
    <row r="569" spans="1:34" x14ac:dyDescent="0.2">
      <c r="A569" s="347">
        <f t="shared" ca="1" si="238"/>
        <v>0.1</v>
      </c>
      <c r="B569" s="304">
        <f t="shared" ca="1" si="239"/>
        <v>20.499999999999979</v>
      </c>
      <c r="D569" s="306">
        <f t="shared" ca="1" si="240"/>
        <v>-0.57744937918645034</v>
      </c>
      <c r="E569" s="307">
        <f t="shared" ca="1" si="241"/>
        <v>-8.6991725296251019</v>
      </c>
      <c r="F569" s="304">
        <f t="shared" ca="1" si="242"/>
        <v>8.7183169525836135</v>
      </c>
      <c r="G569" s="306">
        <f t="shared" ca="1" si="243"/>
        <v>22.736862451220809</v>
      </c>
      <c r="H569" s="307">
        <f t="shared" ca="1" si="244"/>
        <v>-44.719433724762176</v>
      </c>
      <c r="I569" s="304">
        <f t="shared" ca="1" si="245"/>
        <v>50.16764561736111</v>
      </c>
      <c r="J569" s="306">
        <f t="shared" ca="1" si="246"/>
        <v>564.72587475965054</v>
      </c>
      <c r="K569" s="307">
        <f t="shared" ca="1" si="247"/>
        <v>1151.9335060398339</v>
      </c>
      <c r="L569" s="304">
        <f t="shared" ca="1" si="232"/>
        <v>1282.9131365608027</v>
      </c>
      <c r="M569" s="306">
        <f t="shared" ca="1" si="248"/>
        <v>-1.1004246268495528</v>
      </c>
      <c r="N569" s="304">
        <f t="shared" ca="1" si="249"/>
        <v>-63.049686790737866</v>
      </c>
      <c r="P569" s="310">
        <f t="shared" ca="1" si="250"/>
        <v>23</v>
      </c>
      <c r="Q569" s="304">
        <f t="shared" ca="1" si="251"/>
        <v>0</v>
      </c>
      <c r="R569" s="306">
        <f t="shared" ca="1" si="252"/>
        <v>0</v>
      </c>
      <c r="S569" s="307">
        <f t="shared" ca="1" si="253"/>
        <v>8.0569999999999986</v>
      </c>
      <c r="T569" s="304">
        <f t="shared" ca="1" si="233"/>
        <v>79.039169999999984</v>
      </c>
      <c r="U569" s="311">
        <f t="shared" ca="1" si="234"/>
        <v>0</v>
      </c>
      <c r="V569" s="306">
        <f t="shared" ca="1" si="235"/>
        <v>1.0915730918172699</v>
      </c>
      <c r="W569" s="304">
        <f t="shared" ca="1" si="236"/>
        <v>10.398949517025269</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7.4522243157115087</v>
      </c>
      <c r="AH569" s="304">
        <f t="shared" ca="1" si="260"/>
        <v>-1.251952656637747</v>
      </c>
    </row>
    <row r="570" spans="1:34" x14ac:dyDescent="0.2">
      <c r="A570" s="347">
        <f t="shared" ca="1" si="238"/>
        <v>0.1</v>
      </c>
      <c r="B570" s="304">
        <f t="shared" ca="1" si="239"/>
        <v>20.59999999999998</v>
      </c>
      <c r="D570" s="306">
        <f t="shared" ca="1" si="240"/>
        <v>-0.5849556239619379</v>
      </c>
      <c r="E570" s="307">
        <f t="shared" ca="1" si="241"/>
        <v>-8.6594945459685349</v>
      </c>
      <c r="F570" s="304">
        <f t="shared" ca="1" si="242"/>
        <v>8.6792291635642105</v>
      </c>
      <c r="G570" s="306">
        <f t="shared" ca="1" si="243"/>
        <v>22.678366888824616</v>
      </c>
      <c r="H570" s="307">
        <f t="shared" ca="1" si="244"/>
        <v>-45.585383179359027</v>
      </c>
      <c r="I570" s="304">
        <f t="shared" ca="1" si="245"/>
        <v>50.914982906342267</v>
      </c>
      <c r="J570" s="306">
        <f t="shared" ca="1" si="246"/>
        <v>566.99663622665275</v>
      </c>
      <c r="K570" s="307">
        <f t="shared" ca="1" si="247"/>
        <v>1147.4182651946278</v>
      </c>
      <c r="L570" s="304">
        <f t="shared" ca="1" si="232"/>
        <v>1279.8647822307591</v>
      </c>
      <c r="M570" s="306">
        <f t="shared" ca="1" si="248"/>
        <v>-1.1091570694413115</v>
      </c>
      <c r="N570" s="304">
        <f t="shared" ca="1" si="249"/>
        <v>-63.550018896085923</v>
      </c>
      <c r="P570" s="310">
        <f t="shared" ca="1" si="250"/>
        <v>23</v>
      </c>
      <c r="Q570" s="304">
        <f t="shared" ca="1" si="251"/>
        <v>0</v>
      </c>
      <c r="R570" s="306">
        <f t="shared" ca="1" si="252"/>
        <v>0</v>
      </c>
      <c r="S570" s="307">
        <f t="shared" ca="1" si="253"/>
        <v>8.0569999999999986</v>
      </c>
      <c r="T570" s="304">
        <f t="shared" ca="1" si="233"/>
        <v>79.039169999999984</v>
      </c>
      <c r="U570" s="311">
        <f t="shared" ca="1" si="234"/>
        <v>0</v>
      </c>
      <c r="V570" s="306">
        <f t="shared" ca="1" si="235"/>
        <v>1.0920677094256184</v>
      </c>
      <c r="W570" s="304">
        <f t="shared" ca="1" si="236"/>
        <v>10.715932742535063</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7.4539602621271852</v>
      </c>
      <c r="AH570" s="304">
        <f t="shared" ca="1" si="260"/>
        <v>-1.2906726470181544</v>
      </c>
    </row>
    <row r="571" spans="1:34" x14ac:dyDescent="0.2">
      <c r="A571" s="347">
        <f t="shared" ca="1" si="238"/>
        <v>0.1</v>
      </c>
      <c r="B571" s="304">
        <f t="shared" ca="1" si="239"/>
        <v>20.699999999999982</v>
      </c>
      <c r="D571" s="306">
        <f t="shared" ca="1" si="240"/>
        <v>-0.59241055832319389</v>
      </c>
      <c r="E571" s="307">
        <f t="shared" ca="1" si="241"/>
        <v>-8.6192060405827373</v>
      </c>
      <c r="F571" s="304">
        <f t="shared" ca="1" si="242"/>
        <v>8.639540672954249</v>
      </c>
      <c r="G571" s="306">
        <f t="shared" ca="1" si="243"/>
        <v>22.619125832992296</v>
      </c>
      <c r="H571" s="307">
        <f t="shared" ca="1" si="244"/>
        <v>-46.447303783417304</v>
      </c>
      <c r="I571" s="304">
        <f t="shared" ca="1" si="245"/>
        <v>51.662141672580617</v>
      </c>
      <c r="J571" s="306">
        <f t="shared" ca="1" si="246"/>
        <v>569.26151086274365</v>
      </c>
      <c r="K571" s="307">
        <f t="shared" ca="1" si="247"/>
        <v>1142.816630846489</v>
      </c>
      <c r="L571" s="304">
        <f t="shared" ca="1" si="232"/>
        <v>1276.7491999171389</v>
      </c>
      <c r="M571" s="306">
        <f t="shared" ca="1" si="248"/>
        <v>-1.1176150747642815</v>
      </c>
      <c r="N571" s="304">
        <f t="shared" ca="1" si="249"/>
        <v>-64.034626904191285</v>
      </c>
      <c r="P571" s="310">
        <f t="shared" ca="1" si="250"/>
        <v>23</v>
      </c>
      <c r="Q571" s="304">
        <f t="shared" ca="1" si="251"/>
        <v>0</v>
      </c>
      <c r="R571" s="306">
        <f t="shared" ca="1" si="252"/>
        <v>0</v>
      </c>
      <c r="S571" s="307">
        <f t="shared" ca="1" si="253"/>
        <v>8.0569999999999986</v>
      </c>
      <c r="T571" s="304">
        <f t="shared" ca="1" si="233"/>
        <v>79.039169999999984</v>
      </c>
      <c r="U571" s="311">
        <f t="shared" ca="1" si="234"/>
        <v>0</v>
      </c>
      <c r="V571" s="306">
        <f t="shared" ca="1" si="235"/>
        <v>1.0925720082872517</v>
      </c>
      <c r="W571" s="304">
        <f t="shared" ca="1" si="236"/>
        <v>11.037839897068583</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7.4531087787927648</v>
      </c>
      <c r="AH571" s="304">
        <f t="shared" ca="1" si="260"/>
        <v>-1.3300152342726903</v>
      </c>
    </row>
    <row r="572" spans="1:34" x14ac:dyDescent="0.2">
      <c r="A572" s="347">
        <f t="shared" ca="1" si="238"/>
        <v>0.1</v>
      </c>
      <c r="B572" s="304">
        <f t="shared" ca="1" si="239"/>
        <v>20.799999999999983</v>
      </c>
      <c r="D572" s="306">
        <f t="shared" ca="1" si="240"/>
        <v>-0.5998106011864236</v>
      </c>
      <c r="E572" s="307">
        <f t="shared" ca="1" si="241"/>
        <v>-8.5783173341215537</v>
      </c>
      <c r="F572" s="304">
        <f t="shared" ca="1" si="242"/>
        <v>8.5992616568043765</v>
      </c>
      <c r="G572" s="306">
        <f t="shared" ca="1" si="243"/>
        <v>22.559144772873655</v>
      </c>
      <c r="H572" s="307">
        <f t="shared" ca="1" si="244"/>
        <v>-47.305135516829459</v>
      </c>
      <c r="I572" s="304">
        <f t="shared" ca="1" si="245"/>
        <v>52.408881491108666</v>
      </c>
      <c r="J572" s="306">
        <f t="shared" ca="1" si="246"/>
        <v>571.52042439303693</v>
      </c>
      <c r="K572" s="307">
        <f t="shared" ca="1" si="247"/>
        <v>1138.1290088814767</v>
      </c>
      <c r="L572" s="304">
        <f t="shared" ca="1" si="232"/>
        <v>1273.5671306829215</v>
      </c>
      <c r="M572" s="306">
        <f t="shared" ca="1" si="248"/>
        <v>-1.1258105169033161</v>
      </c>
      <c r="N572" s="304">
        <f t="shared" ca="1" si="249"/>
        <v>-64.504191150001645</v>
      </c>
      <c r="P572" s="310">
        <f t="shared" ca="1" si="250"/>
        <v>23</v>
      </c>
      <c r="Q572" s="304">
        <f t="shared" ca="1" si="251"/>
        <v>0</v>
      </c>
      <c r="R572" s="306">
        <f t="shared" ca="1" si="252"/>
        <v>0</v>
      </c>
      <c r="S572" s="307">
        <f t="shared" ca="1" si="253"/>
        <v>8.0569999999999986</v>
      </c>
      <c r="T572" s="304">
        <f t="shared" ca="1" si="233"/>
        <v>79.039169999999984</v>
      </c>
      <c r="U572" s="311">
        <f t="shared" ca="1" si="234"/>
        <v>0</v>
      </c>
      <c r="V572" s="306">
        <f t="shared" ca="1" si="235"/>
        <v>1.0930859563971802</v>
      </c>
      <c r="W572" s="304">
        <f t="shared" ca="1" si="236"/>
        <v>11.364577783492352</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7.4497979999262904</v>
      </c>
      <c r="AH572" s="304">
        <f t="shared" ca="1" si="260"/>
        <v>-1.3699689583056454</v>
      </c>
    </row>
    <row r="573" spans="1:34" x14ac:dyDescent="0.2">
      <c r="A573" s="347">
        <f t="shared" ca="1" si="238"/>
        <v>0.1</v>
      </c>
      <c r="B573" s="304">
        <f t="shared" ca="1" si="239"/>
        <v>20.899999999999984</v>
      </c>
      <c r="D573" s="306">
        <f t="shared" ca="1" si="240"/>
        <v>-0.60715235243449361</v>
      </c>
      <c r="E573" s="307">
        <f t="shared" ca="1" si="241"/>
        <v>-8.5368389559779896</v>
      </c>
      <c r="F573" s="304">
        <f t="shared" ca="1" si="242"/>
        <v>8.5584024992617707</v>
      </c>
      <c r="G573" s="306">
        <f t="shared" ca="1" si="243"/>
        <v>22.498429537630205</v>
      </c>
      <c r="H573" s="307">
        <f t="shared" ca="1" si="244"/>
        <v>-48.158819412427256</v>
      </c>
      <c r="I573" s="304">
        <f t="shared" ca="1" si="245"/>
        <v>53.154973604155721</v>
      </c>
      <c r="J573" s="306">
        <f t="shared" ca="1" si="246"/>
        <v>573.77330310856212</v>
      </c>
      <c r="K573" s="307">
        <f t="shared" ca="1" si="247"/>
        <v>1133.3558111350139</v>
      </c>
      <c r="L573" s="304">
        <f t="shared" ca="1" si="232"/>
        <v>1270.3193291427222</v>
      </c>
      <c r="M573" s="306">
        <f t="shared" ca="1" si="248"/>
        <v>-1.133754666409027</v>
      </c>
      <c r="N573" s="304">
        <f t="shared" ca="1" si="249"/>
        <v>-64.959357388499811</v>
      </c>
      <c r="P573" s="310">
        <f t="shared" ca="1" si="250"/>
        <v>23</v>
      </c>
      <c r="Q573" s="304">
        <f t="shared" ca="1" si="251"/>
        <v>0</v>
      </c>
      <c r="R573" s="306">
        <f t="shared" ca="1" si="252"/>
        <v>0</v>
      </c>
      <c r="S573" s="307">
        <f t="shared" ca="1" si="253"/>
        <v>8.0569999999999986</v>
      </c>
      <c r="T573" s="304">
        <f t="shared" ca="1" si="233"/>
        <v>79.039169999999984</v>
      </c>
      <c r="U573" s="311">
        <f t="shared" ca="1" si="234"/>
        <v>0</v>
      </c>
      <c r="V573" s="306">
        <f t="shared" ca="1" si="235"/>
        <v>1.09360952126601</v>
      </c>
      <c r="W573" s="304">
        <f t="shared" ca="1" si="236"/>
        <v>11.696052388788887</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7.4441482966263157</v>
      </c>
      <c r="AH573" s="304">
        <f t="shared" ca="1" si="260"/>
        <v>-1.410522251891815</v>
      </c>
    </row>
    <row r="574" spans="1:34" x14ac:dyDescent="0.2">
      <c r="A574" s="347">
        <f t="shared" ca="1" si="238"/>
        <v>0.1</v>
      </c>
      <c r="B574" s="304">
        <f t="shared" ca="1" si="239"/>
        <v>20.999999999999986</v>
      </c>
      <c r="D574" s="306">
        <f t="shared" ca="1" si="240"/>
        <v>-0.6144325836298633</v>
      </c>
      <c r="E574" s="307">
        <f t="shared" ca="1" si="241"/>
        <v>-8.4947816294621923</v>
      </c>
      <c r="F574" s="304">
        <f t="shared" ca="1" si="242"/>
        <v>8.5169737778200538</v>
      </c>
      <c r="G574" s="306">
        <f t="shared" ca="1" si="243"/>
        <v>22.43698627926722</v>
      </c>
      <c r="H574" s="307">
        <f t="shared" ca="1" si="244"/>
        <v>-49.008297575373476</v>
      </c>
      <c r="I574" s="304">
        <f t="shared" ca="1" si="245"/>
        <v>53.900200227201225</v>
      </c>
      <c r="J574" s="306">
        <f t="shared" ca="1" si="246"/>
        <v>576.02007389940695</v>
      </c>
      <c r="K574" s="307">
        <f t="shared" ca="1" si="247"/>
        <v>1128.4974552856238</v>
      </c>
      <c r="L574" s="304">
        <f t="shared" ca="1" si="232"/>
        <v>1267.0065635667429</v>
      </c>
      <c r="M574" s="306">
        <f t="shared" ca="1" si="248"/>
        <v>-1.1414582220125555</v>
      </c>
      <c r="N574" s="304">
        <f t="shared" ca="1" si="249"/>
        <v>-65.400738611826355</v>
      </c>
      <c r="P574" s="310">
        <f t="shared" ca="1" si="250"/>
        <v>23</v>
      </c>
      <c r="Q574" s="304">
        <f t="shared" ca="1" si="251"/>
        <v>0</v>
      </c>
      <c r="R574" s="306">
        <f t="shared" ca="1" si="252"/>
        <v>0</v>
      </c>
      <c r="S574" s="307">
        <f t="shared" ca="1" si="253"/>
        <v>8.0569999999999986</v>
      </c>
      <c r="T574" s="304">
        <f t="shared" ca="1" si="233"/>
        <v>79.039169999999984</v>
      </c>
      <c r="U574" s="311">
        <f t="shared" ca="1" si="234"/>
        <v>0</v>
      </c>
      <c r="V574" s="306">
        <f t="shared" ca="1" si="235"/>
        <v>1.0941426699271457</v>
      </c>
      <c r="W574" s="304">
        <f t="shared" ca="1" si="236"/>
        <v>12.032168931672333</v>
      </c>
      <c r="Y574" s="314" t="str">
        <f t="shared" ca="1" si="254"/>
        <v/>
      </c>
      <c r="Z574" s="315" t="str">
        <f t="shared" ca="1" si="255"/>
        <v/>
      </c>
      <c r="AA574" s="316" t="str">
        <f t="shared" ca="1" si="256"/>
        <v/>
      </c>
      <c r="AC574" s="310">
        <f t="shared" ca="1" si="257"/>
        <v>20.999999999999986</v>
      </c>
      <c r="AD574" s="323">
        <f t="shared" ca="1" si="258"/>
        <v>576.02007389940695</v>
      </c>
      <c r="AE574" s="324" t="e">
        <f t="shared" ca="1" si="237"/>
        <v>#N/A</v>
      </c>
      <c r="AG574" s="306">
        <f t="shared" ca="1" si="259"/>
        <v>7.4362728349083511</v>
      </c>
      <c r="AH574" s="304">
        <f t="shared" ca="1" si="260"/>
        <v>-1.4516634465419993</v>
      </c>
    </row>
    <row r="575" spans="1:34" x14ac:dyDescent="0.2">
      <c r="A575" s="347">
        <f t="shared" ca="1" si="238"/>
        <v>0.1</v>
      </c>
      <c r="B575" s="304">
        <f t="shared" ca="1" si="239"/>
        <v>21.099999999999987</v>
      </c>
      <c r="D575" s="306">
        <f t="shared" ca="1" si="240"/>
        <v>-0.62164822938933961</v>
      </c>
      <c r="E575" s="307">
        <f t="shared" ca="1" si="241"/>
        <v>-8.4521562578006009</v>
      </c>
      <c r="F575" s="304">
        <f t="shared" ca="1" si="242"/>
        <v>8.4749862493918382</v>
      </c>
      <c r="G575" s="306">
        <f t="shared" ca="1" si="243"/>
        <v>22.374821456328288</v>
      </c>
      <c r="H575" s="307">
        <f t="shared" ca="1" si="244"/>
        <v>-49.853513201153532</v>
      </c>
      <c r="I575" s="304">
        <f t="shared" ca="1" si="245"/>
        <v>54.644353905048213</v>
      </c>
      <c r="J575" s="306">
        <f t="shared" ca="1" si="246"/>
        <v>578.26066428618674</v>
      </c>
      <c r="K575" s="307">
        <f t="shared" ca="1" si="247"/>
        <v>1123.5543647467975</v>
      </c>
      <c r="L575" s="304">
        <f t="shared" ca="1" si="232"/>
        <v>1263.6296159881192</v>
      </c>
      <c r="M575" s="306">
        <f t="shared" ca="1" si="248"/>
        <v>-1.1489313410183855</v>
      </c>
      <c r="N575" s="304">
        <f t="shared" ca="1" si="249"/>
        <v>-65.828916790659406</v>
      </c>
      <c r="P575" s="310">
        <f t="shared" ca="1" si="250"/>
        <v>23</v>
      </c>
      <c r="Q575" s="304">
        <f t="shared" ca="1" si="251"/>
        <v>0</v>
      </c>
      <c r="R575" s="306">
        <f t="shared" ca="1" si="252"/>
        <v>0</v>
      </c>
      <c r="S575" s="307">
        <f t="shared" ca="1" si="253"/>
        <v>8.0569999999999986</v>
      </c>
      <c r="T575" s="304">
        <f t="shared" ca="1" si="233"/>
        <v>79.039169999999984</v>
      </c>
      <c r="U575" s="311">
        <f t="shared" ca="1" si="234"/>
        <v>0</v>
      </c>
      <c r="V575" s="306">
        <f t="shared" ca="1" si="235"/>
        <v>1.0946853689441747</v>
      </c>
      <c r="W575" s="304">
        <f t="shared" ca="1" si="236"/>
        <v>12.37283191049247</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7.4262780946127851</v>
      </c>
      <c r="AH575" s="304">
        <f t="shared" ca="1" si="260"/>
        <v>-1.4933807784128503</v>
      </c>
    </row>
    <row r="576" spans="1:34" x14ac:dyDescent="0.2">
      <c r="A576" s="347">
        <f t="shared" ca="1" si="238"/>
        <v>0.1</v>
      </c>
      <c r="B576" s="304">
        <f t="shared" ca="1" si="239"/>
        <v>21.199999999999989</v>
      </c>
      <c r="D576" s="306">
        <f t="shared" ca="1" si="240"/>
        <v>-0.62879637937165245</v>
      </c>
      <c r="E576" s="307">
        <f t="shared" ca="1" si="241"/>
        <v>-8.4089739108744439</v>
      </c>
      <c r="F576" s="304">
        <f t="shared" ca="1" si="242"/>
        <v>8.4324508371219071</v>
      </c>
      <c r="G576" s="306">
        <f t="shared" ca="1" si="243"/>
        <v>22.311941818391123</v>
      </c>
      <c r="H576" s="307">
        <f t="shared" ca="1" si="244"/>
        <v>-50.694410592240978</v>
      </c>
      <c r="I576" s="304">
        <f t="shared" ca="1" si="245"/>
        <v>55.387236914310726</v>
      </c>
      <c r="J576" s="306">
        <f t="shared" ca="1" si="246"/>
        <v>580.49500244992271</v>
      </c>
      <c r="K576" s="307">
        <f t="shared" ca="1" si="247"/>
        <v>1118.5269685571279</v>
      </c>
      <c r="L576" s="304">
        <f t="shared" ca="1" si="232"/>
        <v>1260.1892823139442</v>
      </c>
      <c r="M576" s="306">
        <f t="shared" ca="1" si="248"/>
        <v>-1.156183668345429</v>
      </c>
      <c r="N576" s="304">
        <f t="shared" ca="1" si="249"/>
        <v>-66.244444538146396</v>
      </c>
      <c r="P576" s="310">
        <f t="shared" ca="1" si="250"/>
        <v>23</v>
      </c>
      <c r="Q576" s="304">
        <f t="shared" ca="1" si="251"/>
        <v>0</v>
      </c>
      <c r="R576" s="306">
        <f t="shared" ca="1" si="252"/>
        <v>0</v>
      </c>
      <c r="S576" s="307">
        <f t="shared" ca="1" si="253"/>
        <v>8.0569999999999986</v>
      </c>
      <c r="T576" s="304">
        <f t="shared" ca="1" si="233"/>
        <v>79.039169999999984</v>
      </c>
      <c r="U576" s="311">
        <f t="shared" ca="1" si="234"/>
        <v>0</v>
      </c>
      <c r="V576" s="306">
        <f t="shared" ca="1" si="235"/>
        <v>1.0952375844184081</v>
      </c>
      <c r="W576" s="304">
        <f t="shared" ca="1" si="236"/>
        <v>12.717945151360667</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7.4142643512101163</v>
      </c>
      <c r="AH576" s="304">
        <f t="shared" ca="1" si="260"/>
        <v>-1.5356623942525098</v>
      </c>
    </row>
    <row r="577" spans="1:34" x14ac:dyDescent="0.2">
      <c r="A577" s="347">
        <f t="shared" ca="1" si="238"/>
        <v>0.1</v>
      </c>
      <c r="B577" s="304">
        <f t="shared" ca="1" si="239"/>
        <v>21.29999999999999</v>
      </c>
      <c r="D577" s="306">
        <f t="shared" ca="1" si="240"/>
        <v>-0.63587427083163661</v>
      </c>
      <c r="E577" s="307">
        <f t="shared" ca="1" si="241"/>
        <v>-8.3652458126253197</v>
      </c>
      <c r="F577" s="304">
        <f t="shared" ca="1" si="242"/>
        <v>8.3893786178686156</v>
      </c>
      <c r="G577" s="306">
        <f t="shared" ca="1" si="243"/>
        <v>22.248354391307959</v>
      </c>
      <c r="H577" s="307">
        <f t="shared" ca="1" si="244"/>
        <v>-51.530935173503508</v>
      </c>
      <c r="I577" s="304">
        <f t="shared" ca="1" si="245"/>
        <v>56.128660708919945</v>
      </c>
      <c r="J577" s="306">
        <f t="shared" ca="1" si="246"/>
        <v>582.72301726040769</v>
      </c>
      <c r="K577" s="307">
        <f t="shared" ca="1" si="247"/>
        <v>1113.4157012688406</v>
      </c>
      <c r="L577" s="304">
        <f t="shared" ca="1" si="232"/>
        <v>1256.686372440259</v>
      </c>
      <c r="M577" s="306">
        <f t="shared" ca="1" si="248"/>
        <v>-1.1632243642080797</v>
      </c>
      <c r="N577" s="304">
        <f t="shared" ca="1" si="249"/>
        <v>-66.647846695911511</v>
      </c>
      <c r="P577" s="310">
        <f t="shared" ca="1" si="250"/>
        <v>23</v>
      </c>
      <c r="Q577" s="304">
        <f t="shared" ca="1" si="251"/>
        <v>0</v>
      </c>
      <c r="R577" s="306">
        <f t="shared" ca="1" si="252"/>
        <v>0</v>
      </c>
      <c r="S577" s="307">
        <f t="shared" ca="1" si="253"/>
        <v>8.0569999999999986</v>
      </c>
      <c r="T577" s="304">
        <f t="shared" ca="1" si="233"/>
        <v>79.039169999999984</v>
      </c>
      <c r="U577" s="311">
        <f t="shared" ca="1" si="234"/>
        <v>0</v>
      </c>
      <c r="V577" s="306">
        <f t="shared" ca="1" si="235"/>
        <v>1.0957992819965778</v>
      </c>
      <c r="W577" s="304">
        <f t="shared" ca="1" si="236"/>
        <v>13.067411856434429</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7.4003261226006565</v>
      </c>
      <c r="AH577" s="304">
        <f t="shared" ca="1" si="260"/>
        <v>-1.5784963573737953</v>
      </c>
    </row>
    <row r="578" spans="1:34" x14ac:dyDescent="0.2">
      <c r="A578" s="347">
        <f t="shared" ca="1" si="238"/>
        <v>0.1</v>
      </c>
      <c r="B578" s="304">
        <f t="shared" ca="1" si="239"/>
        <v>21.399999999999991</v>
      </c>
      <c r="D578" s="306">
        <f t="shared" ca="1" si="240"/>
        <v>-0.64287928169766262</v>
      </c>
      <c r="E578" s="307">
        <f t="shared" ca="1" si="241"/>
        <v>-8.320983329063953</v>
      </c>
      <c r="F578" s="304">
        <f t="shared" ca="1" si="242"/>
        <v>8.3457808102894919</v>
      </c>
      <c r="G578" s="306">
        <f t="shared" ca="1" si="243"/>
        <v>22.184066463138194</v>
      </c>
      <c r="H578" s="307">
        <f t="shared" ca="1" si="244"/>
        <v>-52.363033506409906</v>
      </c>
      <c r="I578" s="304">
        <f t="shared" ca="1" si="245"/>
        <v>56.868445405464875</v>
      </c>
      <c r="J578" s="306">
        <f t="shared" ca="1" si="246"/>
        <v>584.94463830312998</v>
      </c>
      <c r="K578" s="307">
        <f t="shared" ca="1" si="247"/>
        <v>1108.221002834845</v>
      </c>
      <c r="L578" s="304">
        <f t="shared" ca="1" si="232"/>
        <v>1253.1217103712827</v>
      </c>
      <c r="M578" s="306">
        <f t="shared" ca="1" si="248"/>
        <v>-1.1700621304457779</v>
      </c>
      <c r="N578" s="304">
        <f t="shared" ca="1" si="249"/>
        <v>-67.039621842628662</v>
      </c>
      <c r="P578" s="310">
        <f t="shared" ca="1" si="250"/>
        <v>23</v>
      </c>
      <c r="Q578" s="304">
        <f t="shared" ca="1" si="251"/>
        <v>0</v>
      </c>
      <c r="R578" s="306">
        <f t="shared" ca="1" si="252"/>
        <v>0</v>
      </c>
      <c r="S578" s="307">
        <f t="shared" ca="1" si="253"/>
        <v>8.0569999999999986</v>
      </c>
      <c r="T578" s="304">
        <f t="shared" ca="1" si="233"/>
        <v>79.039169999999984</v>
      </c>
      <c r="U578" s="311">
        <f t="shared" ca="1" si="234"/>
        <v>0</v>
      </c>
      <c r="V578" s="306">
        <f t="shared" ca="1" si="235"/>
        <v>1.0963704268786685</v>
      </c>
      <c r="W578" s="304">
        <f t="shared" ca="1" si="236"/>
        <v>13.421134652299708</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7.3845525830244707</v>
      </c>
      <c r="AH578" s="304">
        <f t="shared" ca="1" si="260"/>
        <v>-1.6218706536470686</v>
      </c>
    </row>
    <row r="579" spans="1:34" x14ac:dyDescent="0.2">
      <c r="A579" s="347">
        <f t="shared" ca="1" si="238"/>
        <v>0.1</v>
      </c>
      <c r="B579" s="304">
        <f t="shared" ca="1" si="239"/>
        <v>21.499999999999993</v>
      </c>
      <c r="D579" s="306">
        <f t="shared" ca="1" si="240"/>
        <v>-0.64980892413175273</v>
      </c>
      <c r="E579" s="307">
        <f t="shared" ca="1" si="241"/>
        <v>-8.2761979568257313</v>
      </c>
      <c r="F579" s="304">
        <f t="shared" ca="1" si="242"/>
        <v>8.3016687634744653</v>
      </c>
      <c r="G579" s="306">
        <f t="shared" ca="1" si="243"/>
        <v>22.119085570725019</v>
      </c>
      <c r="H579" s="307">
        <f t="shared" ca="1" si="244"/>
        <v>-53.190653302092478</v>
      </c>
      <c r="I579" s="304">
        <f t="shared" ca="1" si="245"/>
        <v>57.606419305390411</v>
      </c>
      <c r="J579" s="306">
        <f t="shared" ca="1" si="246"/>
        <v>587.15979590482311</v>
      </c>
      <c r="K579" s="307">
        <f t="shared" ca="1" si="247"/>
        <v>1102.9433184944198</v>
      </c>
      <c r="L579" s="304">
        <f t="shared" ca="1" si="232"/>
        <v>1249.4961343431507</v>
      </c>
      <c r="M579" s="306">
        <f t="shared" ca="1" si="248"/>
        <v>-1.1767052355226555</v>
      </c>
      <c r="N579" s="304">
        <f t="shared" ca="1" si="249"/>
        <v>-67.420243726395668</v>
      </c>
      <c r="P579" s="310">
        <f t="shared" ca="1" si="250"/>
        <v>23</v>
      </c>
      <c r="Q579" s="304">
        <f t="shared" ca="1" si="251"/>
        <v>0</v>
      </c>
      <c r="R579" s="306">
        <f t="shared" ca="1" si="252"/>
        <v>0</v>
      </c>
      <c r="S579" s="307">
        <f t="shared" ca="1" si="253"/>
        <v>8.0569999999999986</v>
      </c>
      <c r="T579" s="304">
        <f t="shared" ca="1" si="233"/>
        <v>79.039169999999984</v>
      </c>
      <c r="U579" s="311">
        <f t="shared" ca="1" si="234"/>
        <v>0</v>
      </c>
      <c r="V579" s="306">
        <f t="shared" ca="1" si="235"/>
        <v>1.0969509838258849</v>
      </c>
      <c r="W579" s="304">
        <f t="shared" ca="1" si="236"/>
        <v>13.779015638392616</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7.3670279461764192</v>
      </c>
      <c r="AH579" s="304">
        <f t="shared" ca="1" si="260"/>
        <v>-1.665773197505239</v>
      </c>
    </row>
    <row r="580" spans="1:34" x14ac:dyDescent="0.2">
      <c r="A580" s="347">
        <f t="shared" ca="1" si="238"/>
        <v>0.1</v>
      </c>
      <c r="B580" s="304">
        <f t="shared" ca="1" si="239"/>
        <v>21.599999999999994</v>
      </c>
      <c r="D580" s="306">
        <f t="shared" ca="1" si="240"/>
        <v>-0.65666083853458268</v>
      </c>
      <c r="E580" s="307">
        <f t="shared" ca="1" si="241"/>
        <v>-8.2309013122232138</v>
      </c>
      <c r="F580" s="304">
        <f t="shared" ca="1" si="242"/>
        <v>8.2570539460768178</v>
      </c>
      <c r="G580" s="306">
        <f t="shared" ca="1" si="243"/>
        <v>22.053419486871562</v>
      </c>
      <c r="H580" s="307">
        <f t="shared" ca="1" si="244"/>
        <v>-54.013743433314801</v>
      </c>
      <c r="I580" s="304">
        <f t="shared" ca="1" si="245"/>
        <v>58.342418451276806</v>
      </c>
      <c r="J580" s="306">
        <f t="shared" ca="1" si="246"/>
        <v>589.36842115770298</v>
      </c>
      <c r="K580" s="307">
        <f t="shared" ca="1" si="247"/>
        <v>1097.5830986576495</v>
      </c>
      <c r="L580" s="304">
        <f t="shared" ref="L580:L643" ca="1" si="261">SQRT(pos_x^2+pos_z^2)</f>
        <v>1245.8104969524261</v>
      </c>
      <c r="M580" s="306">
        <f t="shared" ca="1" si="248"/>
        <v>-1.1831615382287484</v>
      </c>
      <c r="N580" s="304">
        <f t="shared" ca="1" si="249"/>
        <v>-67.790162622713694</v>
      </c>
      <c r="P580" s="310">
        <f t="shared" ca="1" si="250"/>
        <v>23</v>
      </c>
      <c r="Q580" s="304">
        <f t="shared" ca="1" si="251"/>
        <v>0</v>
      </c>
      <c r="R580" s="306">
        <f t="shared" ca="1" si="252"/>
        <v>0</v>
      </c>
      <c r="S580" s="307">
        <f t="shared" ca="1" si="253"/>
        <v>8.0569999999999986</v>
      </c>
      <c r="T580" s="304">
        <f t="shared" ref="T580:T643" ca="1" si="262">m*g</f>
        <v>79.039169999999984</v>
      </c>
      <c r="U580" s="311">
        <f t="shared" ref="U580:U643" ca="1" si="263">IF(pos_xz&lt;L_rampe,Poids*COS(Beta),0)</f>
        <v>0</v>
      </c>
      <c r="V580" s="306">
        <f t="shared" ref="V580:V643" ca="1" si="264">Rho_moyen*(20000-Alt_rampe-pos_z)/(20000+Alt_rampe+pos_z)</f>
        <v>1.0975409171687378</v>
      </c>
      <c r="W580" s="304">
        <f t="shared" ref="W580:W643" ca="1" si="265">1/2*Rho*Sref*Cx*vit_xz^2</f>
        <v>14.14095643540441</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7.3478318195712733</v>
      </c>
      <c r="AH580" s="304">
        <f t="shared" ca="1" si="260"/>
        <v>-1.7101918379536576</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-0.66343278796020044</v>
      </c>
      <c r="E581" s="307">
        <f t="shared" ref="E581:E644" ca="1" si="270">IF(AND(L580&lt;L_rampe,Poussee&lt;Poids*SIN(M580)),0,(-W580+Poussee)/m*SIN(M580)+U580/m*COS(M580)-Poids/m)</f>
        <v>-8.1851051207517571</v>
      </c>
      <c r="F581" s="304">
        <f t="shared" ref="F581:F644" ca="1" si="271">SQRT(acc_x^2+acc_z^2)</f>
        <v>8.2119479358978698</v>
      </c>
      <c r="G581" s="306">
        <f t="shared" ref="G581:G644" ca="1" si="272">G580+acc_x*pas</f>
        <v>21.987076208075543</v>
      </c>
      <c r="H581" s="307">
        <f t="shared" ref="H581:H644" ca="1" si="273">H580+acc_z*pas</f>
        <v>-54.832253945389979</v>
      </c>
      <c r="I581" s="304">
        <f t="shared" ref="I581:I644" ca="1" si="274">SQRT(vit_x^2+vit_z^2)</f>
        <v>59.07628621461793</v>
      </c>
      <c r="J581" s="306">
        <f t="shared" ref="J581:J644" ca="1" si="275">J580+0.5*(vit_x+G580)*pas*(K580&gt;=0)</f>
        <v>591.57044594245031</v>
      </c>
      <c r="K581" s="307">
        <f t="shared" ref="K581:K644" ca="1" si="276">K580+0.5*(vit_z+H580)*pas</f>
        <v>1092.1407987887144</v>
      </c>
      <c r="L581" s="304">
        <f t="shared" ca="1" si="261"/>
        <v>1242.0656652896419</v>
      </c>
      <c r="M581" s="306">
        <f t="shared" ref="M581:M644" ca="1" si="277">IF(AND(L580&gt;L_rampe,G581&gt;0),ATAN2(G581,H581),$M$4)</f>
        <v>-1.1894385101216158</v>
      </c>
      <c r="N581" s="304">
        <f t="shared" ref="N581:N644" ca="1" si="278">DEGREES(Beta)</f>
        <v>-68.149806620297241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8.0569999999999986</v>
      </c>
      <c r="T581" s="304">
        <f t="shared" ca="1" si="262"/>
        <v>79.039169999999984</v>
      </c>
      <c r="U581" s="311">
        <f t="shared" ca="1" si="263"/>
        <v>0</v>
      </c>
      <c r="V581" s="306">
        <f t="shared" ca="1" si="264"/>
        <v>1.0981401908152437</v>
      </c>
      <c r="W581" s="304">
        <f t="shared" ca="1" si="265"/>
        <v>14.506858233615898</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7.3270395321332513</v>
      </c>
      <c r="AH581" s="304">
        <f t="shared" ref="AH581:AH644" ca="1" si="289">IF(AND(L580&lt;L_rampe,Poussee&lt;Poids*SIN(M580)), g*SIN(M580), (-W580+Poussee)/m)</f>
        <v>-1.7551143645779339</v>
      </c>
    </row>
    <row r="582" spans="1:34" x14ac:dyDescent="0.2">
      <c r="A582" s="347">
        <f t="shared" ca="1" si="267"/>
        <v>0.1</v>
      </c>
      <c r="B582" s="304">
        <f t="shared" ca="1" si="268"/>
        <v>21.799999999999997</v>
      </c>
      <c r="D582" s="306">
        <f t="shared" ca="1" si="269"/>
        <v>-0.67012265290784256</v>
      </c>
      <c r="E582" s="307">
        <f t="shared" ca="1" si="270"/>
        <v>-8.138821207009526</v>
      </c>
      <c r="F582" s="304">
        <f t="shared" ca="1" si="271"/>
        <v>8.1663624098865615</v>
      </c>
      <c r="G582" s="306">
        <f t="shared" ca="1" si="272"/>
        <v>21.920063942784758</v>
      </c>
      <c r="H582" s="307">
        <f t="shared" ca="1" si="273"/>
        <v>-55.646136066090932</v>
      </c>
      <c r="I582" s="304">
        <f t="shared" ca="1" si="274"/>
        <v>59.807872912700034</v>
      </c>
      <c r="J582" s="306">
        <f t="shared" ca="1" si="275"/>
        <v>593.76580294999337</v>
      </c>
      <c r="K582" s="307">
        <f t="shared" ca="1" si="276"/>
        <v>1086.6168792881404</v>
      </c>
      <c r="L582" s="304">
        <f t="shared" ca="1" si="261"/>
        <v>1238.2625210781223</v>
      </c>
      <c r="M582" s="306">
        <f t="shared" ca="1" si="277"/>
        <v>-1.1955432567524842</v>
      </c>
      <c r="N582" s="304">
        <f t="shared" ca="1" si="278"/>
        <v>-68.499582837242698</v>
      </c>
      <c r="P582" s="310">
        <f t="shared" ca="1" si="279"/>
        <v>23</v>
      </c>
      <c r="Q582" s="304">
        <f t="shared" ca="1" si="280"/>
        <v>0</v>
      </c>
      <c r="R582" s="306">
        <f t="shared" ca="1" si="281"/>
        <v>0</v>
      </c>
      <c r="S582" s="307">
        <f t="shared" ca="1" si="282"/>
        <v>8.0569999999999986</v>
      </c>
      <c r="T582" s="304">
        <f t="shared" ca="1" si="262"/>
        <v>79.039169999999984</v>
      </c>
      <c r="U582" s="311">
        <f t="shared" ca="1" si="263"/>
        <v>0</v>
      </c>
      <c r="V582" s="306">
        <f t="shared" ca="1" si="264"/>
        <v>1.0987487682592252</v>
      </c>
      <c r="W582" s="304">
        <f t="shared" ca="1" si="265"/>
        <v>14.876621841109399</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7.304722436899719</v>
      </c>
      <c r="AH582" s="304">
        <f t="shared" ca="1" si="289"/>
        <v>-1.8005285135429936</v>
      </c>
    </row>
    <row r="583" spans="1:34" x14ac:dyDescent="0.2">
      <c r="A583" s="347">
        <f t="shared" ca="1" si="267"/>
        <v>0.1</v>
      </c>
      <c r="B583" s="304">
        <f t="shared" ca="1" si="268"/>
        <v>21.9</v>
      </c>
      <c r="D583" s="306">
        <f t="shared" ca="1" si="269"/>
        <v>-0.67672842646063847</v>
      </c>
      <c r="E583" s="307">
        <f t="shared" ca="1" si="270"/>
        <v>-8.0920614849978278</v>
      </c>
      <c r="F583" s="304">
        <f t="shared" ca="1" si="271"/>
        <v>8.1203091345197649</v>
      </c>
      <c r="G583" s="306">
        <f t="shared" ca="1" si="272"/>
        <v>21.852391100138693</v>
      </c>
      <c r="H583" s="307">
        <f t="shared" ca="1" si="273"/>
        <v>-56.455342214590715</v>
      </c>
      <c r="I583" s="304">
        <f t="shared" ca="1" si="274"/>
        <v>60.537035452357337</v>
      </c>
      <c r="J583" s="306">
        <f t="shared" ca="1" si="275"/>
        <v>595.95442570213959</v>
      </c>
      <c r="K583" s="307">
        <f t="shared" ca="1" si="276"/>
        <v>1081.0118053741062</v>
      </c>
      <c r="L583" s="304">
        <f t="shared" ca="1" si="261"/>
        <v>1234.4019608183355</v>
      </c>
      <c r="M583" s="306">
        <f t="shared" ca="1" si="277"/>
        <v>-1.2014825377246443</v>
      </c>
      <c r="N583" s="304">
        <f t="shared" ca="1" si="278"/>
        <v>-68.839878570289841</v>
      </c>
      <c r="P583" s="310">
        <f t="shared" ca="1" si="279"/>
        <v>23</v>
      </c>
      <c r="Q583" s="304">
        <f t="shared" ca="1" si="280"/>
        <v>0</v>
      </c>
      <c r="R583" s="306">
        <f t="shared" ca="1" si="281"/>
        <v>0</v>
      </c>
      <c r="S583" s="307">
        <f t="shared" ca="1" si="282"/>
        <v>8.0569999999999986</v>
      </c>
      <c r="T583" s="304">
        <f t="shared" ca="1" si="262"/>
        <v>79.039169999999984</v>
      </c>
      <c r="U583" s="311">
        <f t="shared" ca="1" si="263"/>
        <v>0</v>
      </c>
      <c r="V583" s="306">
        <f t="shared" ca="1" si="264"/>
        <v>1.0993666125887094</v>
      </c>
      <c r="W583" s="304">
        <f t="shared" ca="1" si="265"/>
        <v>15.250147731808468</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7.2809481906349056</v>
      </c>
      <c r="AH583" s="304">
        <f t="shared" ca="1" si="289"/>
        <v>-1.8464219735769396</v>
      </c>
    </row>
    <row r="584" spans="1:34" x14ac:dyDescent="0.2">
      <c r="A584" s="347">
        <f t="shared" ca="1" si="267"/>
        <v>0.1</v>
      </c>
      <c r="B584" s="304">
        <f t="shared" ca="1" si="268"/>
        <v>22</v>
      </c>
      <c r="D584" s="306">
        <f t="shared" ca="1" si="269"/>
        <v>-0.68324820974326217</v>
      </c>
      <c r="E584" s="307">
        <f t="shared" ca="1" si="270"/>
        <v>-8.0448379487717716</v>
      </c>
      <c r="F584" s="304">
        <f t="shared" ca="1" si="271"/>
        <v>8.0737999565332164</v>
      </c>
      <c r="G584" s="306">
        <f t="shared" ca="1" si="272"/>
        <v>21.784066279164367</v>
      </c>
      <c r="H584" s="307">
        <f t="shared" ca="1" si="273"/>
        <v>-57.259826009467893</v>
      </c>
      <c r="I584" s="304">
        <f t="shared" ca="1" si="274"/>
        <v>61.263636998545572</v>
      </c>
      <c r="J584" s="306">
        <f t="shared" ca="1" si="275"/>
        <v>598.13624857110472</v>
      </c>
      <c r="K584" s="307">
        <f t="shared" ca="1" si="276"/>
        <v>1075.3260469629033</v>
      </c>
      <c r="L584" s="304">
        <f t="shared" ca="1" si="261"/>
        <v>1230.4848959380113</v>
      </c>
      <c r="M584" s="306">
        <f t="shared" ca="1" si="277"/>
        <v>-1.2072627856340812</v>
      </c>
      <c r="N584" s="304">
        <f t="shared" ca="1" si="278"/>
        <v>-69.171062380039885</v>
      </c>
      <c r="P584" s="310">
        <f t="shared" ca="1" si="279"/>
        <v>23</v>
      </c>
      <c r="Q584" s="304">
        <f t="shared" ca="1" si="280"/>
        <v>0</v>
      </c>
      <c r="R584" s="306">
        <f t="shared" ca="1" si="281"/>
        <v>0</v>
      </c>
      <c r="S584" s="307">
        <f t="shared" ca="1" si="282"/>
        <v>8.0569999999999986</v>
      </c>
      <c r="T584" s="304">
        <f t="shared" ca="1" si="262"/>
        <v>79.039169999999984</v>
      </c>
      <c r="U584" s="311">
        <f t="shared" ca="1" si="263"/>
        <v>0</v>
      </c>
      <c r="V584" s="306">
        <f t="shared" ca="1" si="264"/>
        <v>1.0999936864944131</v>
      </c>
      <c r="W584" s="304">
        <f t="shared" ca="1" si="265"/>
        <v>15.62733609329741</v>
      </c>
      <c r="Y584" s="314" t="str">
        <f t="shared" ca="1" si="283"/>
        <v/>
      </c>
      <c r="Z584" s="315" t="str">
        <f t="shared" ca="1" si="284"/>
        <v/>
      </c>
      <c r="AA584" s="316" t="str">
        <f t="shared" ca="1" si="285"/>
        <v/>
      </c>
      <c r="AC584" s="310">
        <f t="shared" ca="1" si="286"/>
        <v>22</v>
      </c>
      <c r="AD584" s="323">
        <f t="shared" ca="1" si="287"/>
        <v>598.13624857110472</v>
      </c>
      <c r="AE584" s="324" t="e">
        <f t="shared" ca="1" si="266"/>
        <v>#N/A</v>
      </c>
      <c r="AG584" s="306">
        <f t="shared" ca="1" si="288"/>
        <v>7.2557810120507424</v>
      </c>
      <c r="AH584" s="304">
        <f t="shared" ca="1" si="289"/>
        <v>-1.8927823919335325</v>
      </c>
    </row>
    <row r="585" spans="1:34" x14ac:dyDescent="0.2">
      <c r="A585" s="347">
        <f t="shared" ca="1" si="267"/>
        <v>0.1</v>
      </c>
      <c r="B585" s="304">
        <f t="shared" ca="1" si="268"/>
        <v>22.1</v>
      </c>
      <c r="D585" s="306">
        <f t="shared" ca="1" si="269"/>
        <v>-0.68968020767274274</v>
      </c>
      <c r="E585" s="307">
        <f t="shared" ca="1" si="270"/>
        <v>-7.9971626634148398</v>
      </c>
      <c r="F585" s="304">
        <f t="shared" ca="1" si="271"/>
        <v>8.0268467939765635</v>
      </c>
      <c r="G585" s="306">
        <f t="shared" ca="1" si="272"/>
        <v>21.715098258397092</v>
      </c>
      <c r="H585" s="307">
        <f t="shared" ca="1" si="273"/>
        <v>-58.059542275809378</v>
      </c>
      <c r="I585" s="304">
        <f t="shared" ca="1" si="274"/>
        <v>61.987546665829072</v>
      </c>
      <c r="J585" s="306">
        <f t="shared" ca="1" si="275"/>
        <v>600.31120679798278</v>
      </c>
      <c r="K585" s="307">
        <f t="shared" ca="1" si="276"/>
        <v>1069.5600785486395</v>
      </c>
      <c r="L585" s="304">
        <f t="shared" ca="1" si="261"/>
        <v>1226.5122529482624</v>
      </c>
      <c r="M585" s="306">
        <f t="shared" ca="1" si="277"/>
        <v>-1.212890123943499</v>
      </c>
      <c r="N585" s="304">
        <f t="shared" ca="1" si="278"/>
        <v>-69.493485115061816</v>
      </c>
      <c r="P585" s="310">
        <f t="shared" ca="1" si="279"/>
        <v>23</v>
      </c>
      <c r="Q585" s="304">
        <f t="shared" ca="1" si="280"/>
        <v>0</v>
      </c>
      <c r="R585" s="306">
        <f t="shared" ca="1" si="281"/>
        <v>0</v>
      </c>
      <c r="S585" s="307">
        <f t="shared" ca="1" si="282"/>
        <v>8.0569999999999986</v>
      </c>
      <c r="T585" s="304">
        <f t="shared" ca="1" si="262"/>
        <v>79.039169999999984</v>
      </c>
      <c r="U585" s="311">
        <f t="shared" ca="1" si="263"/>
        <v>0</v>
      </c>
      <c r="V585" s="306">
        <f t="shared" ca="1" si="264"/>
        <v>1.1006299522783074</v>
      </c>
      <c r="W585" s="304">
        <f t="shared" ca="1" si="265"/>
        <v>16.008086874374417</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7.2292819202309229</v>
      </c>
      <c r="AH585" s="304">
        <f t="shared" ca="1" si="289"/>
        <v>-1.9395973803273443</v>
      </c>
    </row>
    <row r="586" spans="1:34" x14ac:dyDescent="0.2">
      <c r="A586" s="347">
        <f t="shared" ca="1" si="267"/>
        <v>0.1</v>
      </c>
      <c r="B586" s="304">
        <f t="shared" ca="1" si="268"/>
        <v>22.200000000000003</v>
      </c>
      <c r="D586" s="306">
        <f t="shared" ca="1" si="269"/>
        <v>-0.69602272497863871</v>
      </c>
      <c r="E586" s="307">
        <f t="shared" ca="1" si="270"/>
        <v>-7.9490477563142168</v>
      </c>
      <c r="F586" s="304">
        <f t="shared" ca="1" si="271"/>
        <v>7.9794616275692922</v>
      </c>
      <c r="G586" s="306">
        <f t="shared" ca="1" si="272"/>
        <v>21.645495985899228</v>
      </c>
      <c r="H586" s="307">
        <f t="shared" ca="1" si="273"/>
        <v>-58.8544470514408</v>
      </c>
      <c r="I586" s="304">
        <f t="shared" ca="1" si="274"/>
        <v>62.708639231021657</v>
      </c>
      <c r="J586" s="306">
        <f t="shared" ca="1" si="275"/>
        <v>602.47923651019755</v>
      </c>
      <c r="K586" s="307">
        <f t="shared" ca="1" si="276"/>
        <v>1063.714379082277</v>
      </c>
      <c r="L586" s="304">
        <f t="shared" ca="1" si="261"/>
        <v>1222.4849736059355</v>
      </c>
      <c r="M586" s="306">
        <f t="shared" ca="1" si="277"/>
        <v>-1.2183703838412381</v>
      </c>
      <c r="N586" s="304">
        <f t="shared" ca="1" si="278"/>
        <v>-69.807480877837051</v>
      </c>
      <c r="P586" s="310">
        <f t="shared" ca="1" si="279"/>
        <v>23</v>
      </c>
      <c r="Q586" s="304">
        <f t="shared" ca="1" si="280"/>
        <v>0</v>
      </c>
      <c r="R586" s="306">
        <f t="shared" ca="1" si="281"/>
        <v>0</v>
      </c>
      <c r="S586" s="307">
        <f t="shared" ca="1" si="282"/>
        <v>8.0569999999999986</v>
      </c>
      <c r="T586" s="304">
        <f t="shared" ca="1" si="262"/>
        <v>79.039169999999984</v>
      </c>
      <c r="U586" s="311">
        <f t="shared" ca="1" si="263"/>
        <v>0</v>
      </c>
      <c r="V586" s="306">
        <f t="shared" ca="1" si="264"/>
        <v>1.1012753718622574</v>
      </c>
      <c r="W586" s="304">
        <f t="shared" ca="1" si="265"/>
        <v>16.392299832294153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7.2015089547534341</v>
      </c>
      <c r="AH586" s="304">
        <f t="shared" ca="1" si="289"/>
        <v>-1.986854520835847</v>
      </c>
    </row>
    <row r="587" spans="1:34" x14ac:dyDescent="0.2">
      <c r="A587" s="347">
        <f t="shared" ca="1" si="267"/>
        <v>0.1</v>
      </c>
      <c r="B587" s="304">
        <f t="shared" ca="1" si="268"/>
        <v>22.300000000000004</v>
      </c>
      <c r="D587" s="306">
        <f t="shared" ca="1" si="269"/>
        <v>-0.70227416247066832</v>
      </c>
      <c r="E587" s="307">
        <f t="shared" ca="1" si="270"/>
        <v>-7.9005054087164268</v>
      </c>
      <c r="F587" s="304">
        <f t="shared" ca="1" si="271"/>
        <v>7.9316564923369812</v>
      </c>
      <c r="G587" s="306">
        <f t="shared" ca="1" si="272"/>
        <v>21.57526856965216</v>
      </c>
      <c r="H587" s="307">
        <f t="shared" ca="1" si="273"/>
        <v>-59.64449759231244</v>
      </c>
      <c r="I587" s="304">
        <f t="shared" ca="1" si="274"/>
        <v>63.426794865356271</v>
      </c>
      <c r="J587" s="306">
        <f t="shared" ca="1" si="275"/>
        <v>604.64027473797512</v>
      </c>
      <c r="K587" s="307">
        <f t="shared" ca="1" si="276"/>
        <v>1057.7894318500894</v>
      </c>
      <c r="L587" s="304">
        <f t="shared" ca="1" si="261"/>
        <v>1218.4040150824146</v>
      </c>
      <c r="M587" s="306">
        <f t="shared" ca="1" si="277"/>
        <v>-1.2237091201362527</v>
      </c>
      <c r="N587" s="304">
        <f t="shared" ca="1" si="278"/>
        <v>-70.113367935474699</v>
      </c>
      <c r="P587" s="310">
        <f t="shared" ca="1" si="279"/>
        <v>23</v>
      </c>
      <c r="Q587" s="304">
        <f t="shared" ca="1" si="280"/>
        <v>0</v>
      </c>
      <c r="R587" s="306">
        <f t="shared" ca="1" si="281"/>
        <v>0</v>
      </c>
      <c r="S587" s="307">
        <f t="shared" ca="1" si="282"/>
        <v>8.0569999999999986</v>
      </c>
      <c r="T587" s="304">
        <f t="shared" ca="1" si="262"/>
        <v>79.039169999999984</v>
      </c>
      <c r="U587" s="311">
        <f t="shared" ca="1" si="263"/>
        <v>0</v>
      </c>
      <c r="V587" s="306">
        <f t="shared" ca="1" si="264"/>
        <v>1.1019299067967254</v>
      </c>
      <c r="W587" s="304">
        <f t="shared" ca="1" si="265"/>
        <v>16.779874579656965</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7.1725173789078092</v>
      </c>
      <c r="AH587" s="304">
        <f t="shared" ca="1" si="289"/>
        <v>-2.0345413717629586</v>
      </c>
    </row>
    <row r="588" spans="1:34" x14ac:dyDescent="0.2">
      <c r="A588" s="347">
        <f t="shared" ca="1" si="267"/>
        <v>0.1</v>
      </c>
      <c r="B588" s="304">
        <f t="shared" ca="1" si="268"/>
        <v>22.400000000000006</v>
      </c>
      <c r="D588" s="306">
        <f t="shared" ca="1" si="269"/>
        <v>-0.70843301353360977</v>
      </c>
      <c r="E588" s="307">
        <f t="shared" ca="1" si="270"/>
        <v>-7.8515478475454614</v>
      </c>
      <c r="F588" s="304">
        <f t="shared" ca="1" si="271"/>
        <v>7.8834434695100137</v>
      </c>
      <c r="G588" s="306">
        <f t="shared" ca="1" si="272"/>
        <v>21.5044252682988</v>
      </c>
      <c r="H588" s="307">
        <f t="shared" ca="1" si="273"/>
        <v>-60.429652377066986</v>
      </c>
      <c r="I588" s="304">
        <f t="shared" ca="1" si="274"/>
        <v>64.14189888468384</v>
      </c>
      <c r="J588" s="306">
        <f t="shared" ca="1" si="275"/>
        <v>606.79425942987268</v>
      </c>
      <c r="K588" s="307">
        <f t="shared" ca="1" si="276"/>
        <v>1051.7857243516205</v>
      </c>
      <c r="L588" s="304">
        <f t="shared" ca="1" si="261"/>
        <v>1214.2703501390909</v>
      </c>
      <c r="M588" s="306">
        <f t="shared" ca="1" si="277"/>
        <v>-1.2289116262394741</v>
      </c>
      <c r="N588" s="304">
        <f t="shared" ca="1" si="278"/>
        <v>-70.411449578080337</v>
      </c>
      <c r="P588" s="310">
        <f t="shared" ca="1" si="279"/>
        <v>23</v>
      </c>
      <c r="Q588" s="304">
        <f t="shared" ca="1" si="280"/>
        <v>0</v>
      </c>
      <c r="R588" s="306">
        <f t="shared" ca="1" si="281"/>
        <v>0</v>
      </c>
      <c r="S588" s="307">
        <f t="shared" ca="1" si="282"/>
        <v>8.0569999999999986</v>
      </c>
      <c r="T588" s="304">
        <f t="shared" ca="1" si="262"/>
        <v>79.039169999999984</v>
      </c>
      <c r="U588" s="311">
        <f t="shared" ca="1" si="263"/>
        <v>0</v>
      </c>
      <c r="V588" s="306">
        <f t="shared" ca="1" si="264"/>
        <v>1.102593518269537</v>
      </c>
      <c r="W588" s="304">
        <f t="shared" ca="1" si="265"/>
        <v>17.170710630904011</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7.1423598673073343</v>
      </c>
      <c r="AH588" s="304">
        <f t="shared" ca="1" si="289"/>
        <v>-2.0826454734587276</v>
      </c>
    </row>
    <row r="589" spans="1:34" x14ac:dyDescent="0.2">
      <c r="A589" s="347">
        <f t="shared" ca="1" si="267"/>
        <v>0.1</v>
      </c>
      <c r="B589" s="304">
        <f t="shared" ca="1" si="268"/>
        <v>22.500000000000007</v>
      </c>
      <c r="D589" s="306">
        <f t="shared" ca="1" si="269"/>
        <v>-0.71449786083092925</v>
      </c>
      <c r="E589" s="307">
        <f t="shared" ca="1" si="270"/>
        <v>-7.8021873374676467</v>
      </c>
      <c r="F589" s="304">
        <f t="shared" ca="1" si="271"/>
        <v>7.8348346786688783</v>
      </c>
      <c r="G589" s="306">
        <f t="shared" ca="1" si="272"/>
        <v>21.432975482215706</v>
      </c>
      <c r="H589" s="307">
        <f t="shared" ca="1" si="273"/>
        <v>-61.209871110813751</v>
      </c>
      <c r="I589" s="304">
        <f t="shared" ca="1" si="274"/>
        <v>64.853841516317999</v>
      </c>
      <c r="J589" s="306">
        <f t="shared" ca="1" si="275"/>
        <v>608.94112946739835</v>
      </c>
      <c r="K589" s="307">
        <f t="shared" ca="1" si="276"/>
        <v>1045.7037481772265</v>
      </c>
      <c r="L589" s="304">
        <f t="shared" ca="1" si="261"/>
        <v>1210.0849673097057</v>
      </c>
      <c r="M589" s="306">
        <f t="shared" ca="1" si="277"/>
        <v>-1.233982948280661</v>
      </c>
      <c r="N589" s="304">
        <f t="shared" ca="1" si="278"/>
        <v>-70.702014927592018</v>
      </c>
      <c r="P589" s="310">
        <f t="shared" ca="1" si="279"/>
        <v>23</v>
      </c>
      <c r="Q589" s="304">
        <f t="shared" ca="1" si="280"/>
        <v>0</v>
      </c>
      <c r="R589" s="306">
        <f t="shared" ca="1" si="281"/>
        <v>0</v>
      </c>
      <c r="S589" s="307">
        <f t="shared" ca="1" si="282"/>
        <v>8.0569999999999986</v>
      </c>
      <c r="T589" s="304">
        <f t="shared" ca="1" si="262"/>
        <v>79.039169999999984</v>
      </c>
      <c r="U589" s="311">
        <f t="shared" ca="1" si="263"/>
        <v>0</v>
      </c>
      <c r="V589" s="306">
        <f t="shared" ca="1" si="264"/>
        <v>1.1032661671146968</v>
      </c>
      <c r="W589" s="304">
        <f t="shared" ca="1" si="265"/>
        <v>17.564707448378655</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7.1110866791042282</v>
      </c>
      <c r="AH589" s="304">
        <f t="shared" ca="1" si="289"/>
        <v>-2.1311543540901097</v>
      </c>
    </row>
    <row r="590" spans="1:34" x14ac:dyDescent="0.2">
      <c r="A590" s="347">
        <f t="shared" ca="1" si="267"/>
        <v>0.1</v>
      </c>
      <c r="B590" s="304">
        <f t="shared" ca="1" si="268"/>
        <v>22.600000000000009</v>
      </c>
      <c r="D590" s="306">
        <f t="shared" ca="1" si="269"/>
        <v>-0.72046737320006082</v>
      </c>
      <c r="E590" s="307">
        <f t="shared" ca="1" si="270"/>
        <v>-7.7524361731895528</v>
      </c>
      <c r="F590" s="304">
        <f t="shared" ca="1" si="271"/>
        <v>7.7858422701223322</v>
      </c>
      <c r="G590" s="306">
        <f t="shared" ca="1" si="272"/>
        <v>21.360928744895702</v>
      </c>
      <c r="H590" s="307">
        <f t="shared" ca="1" si="273"/>
        <v>-61.985114728132707</v>
      </c>
      <c r="I590" s="304">
        <f t="shared" ca="1" si="274"/>
        <v>65.562517681250512</v>
      </c>
      <c r="J590" s="306">
        <f t="shared" ca="1" si="275"/>
        <v>611.08082467875397</v>
      </c>
      <c r="K590" s="307">
        <f t="shared" ca="1" si="276"/>
        <v>1039.5439988852793</v>
      </c>
      <c r="L590" s="304">
        <f t="shared" ca="1" si="261"/>
        <v>1205.8488710897661</v>
      </c>
      <c r="M590" s="306">
        <f t="shared" ca="1" si="277"/>
        <v>-1.2389278984083218</v>
      </c>
      <c r="N590" s="304">
        <f t="shared" ca="1" si="278"/>
        <v>-70.985339699809671</v>
      </c>
      <c r="P590" s="310">
        <f t="shared" ca="1" si="279"/>
        <v>23</v>
      </c>
      <c r="Q590" s="304">
        <f t="shared" ca="1" si="280"/>
        <v>0</v>
      </c>
      <c r="R590" s="306">
        <f t="shared" ca="1" si="281"/>
        <v>0</v>
      </c>
      <c r="S590" s="307">
        <f t="shared" ca="1" si="282"/>
        <v>8.0569999999999986</v>
      </c>
      <c r="T590" s="304">
        <f t="shared" ca="1" si="262"/>
        <v>79.039169999999984</v>
      </c>
      <c r="U590" s="311">
        <f t="shared" ca="1" si="263"/>
        <v>0</v>
      </c>
      <c r="V590" s="306">
        <f t="shared" ca="1" si="264"/>
        <v>1.1039478138212564</v>
      </c>
      <c r="W590" s="304">
        <f t="shared" ca="1" si="265"/>
        <v>17.961764487916948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7.0787458179281249</v>
      </c>
      <c r="AH590" s="304">
        <f t="shared" ca="1" si="289"/>
        <v>-2.1800555353579072</v>
      </c>
    </row>
    <row r="591" spans="1:34" x14ac:dyDescent="0.2">
      <c r="A591" s="347">
        <f t="shared" ca="1" si="267"/>
        <v>0.1</v>
      </c>
      <c r="B591" s="304">
        <f t="shared" ca="1" si="268"/>
        <v>22.70000000000001</v>
      </c>
      <c r="D591" s="306">
        <f t="shared" ca="1" si="269"/>
        <v>-0.72634030272369399</v>
      </c>
      <c r="E591" s="307">
        <f t="shared" ca="1" si="270"/>
        <v>-7.7023066719768405</v>
      </c>
      <c r="F591" s="304">
        <f t="shared" ca="1" si="271"/>
        <v>7.7364784175062296</v>
      </c>
      <c r="G591" s="306">
        <f t="shared" ca="1" si="272"/>
        <v>21.288294714623333</v>
      </c>
      <c r="H591" s="307">
        <f t="shared" ca="1" si="273"/>
        <v>-62.755345395330394</v>
      </c>
      <c r="I591" s="304">
        <f t="shared" ca="1" si="274"/>
        <v>66.267826790561614</v>
      </c>
      <c r="J591" s="306">
        <f t="shared" ca="1" si="275"/>
        <v>613.21328585172989</v>
      </c>
      <c r="K591" s="307">
        <f t="shared" ca="1" si="276"/>
        <v>1033.3069758791062</v>
      </c>
      <c r="L591" s="304">
        <f t="shared" ca="1" si="261"/>
        <v>1201.5630821332265</v>
      </c>
      <c r="M591" s="306">
        <f t="shared" ca="1" si="277"/>
        <v>-1.2437510673185823</v>
      </c>
      <c r="N591" s="304">
        <f t="shared" ca="1" si="278"/>
        <v>-71.261686922246298</v>
      </c>
      <c r="P591" s="310">
        <f t="shared" ca="1" si="279"/>
        <v>23</v>
      </c>
      <c r="Q591" s="304">
        <f t="shared" ca="1" si="280"/>
        <v>0</v>
      </c>
      <c r="R591" s="306">
        <f t="shared" ca="1" si="281"/>
        <v>0</v>
      </c>
      <c r="S591" s="307">
        <f t="shared" ca="1" si="282"/>
        <v>8.0569999999999986</v>
      </c>
      <c r="T591" s="304">
        <f t="shared" ca="1" si="262"/>
        <v>79.039169999999984</v>
      </c>
      <c r="U591" s="311">
        <f t="shared" ca="1" si="263"/>
        <v>0</v>
      </c>
      <c r="V591" s="306">
        <f t="shared" ca="1" si="264"/>
        <v>1.104638418542218</v>
      </c>
      <c r="W591" s="304">
        <f t="shared" ca="1" si="265"/>
        <v>18.361781243930423</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7.0453831795848956</v>
      </c>
      <c r="AH591" s="304">
        <f t="shared" ca="1" si="289"/>
        <v>-2.2293365381552626</v>
      </c>
    </row>
    <row r="592" spans="1:34" x14ac:dyDescent="0.2">
      <c r="A592" s="347">
        <f t="shared" ca="1" si="267"/>
        <v>0.1</v>
      </c>
      <c r="B592" s="304">
        <f t="shared" ca="1" si="268"/>
        <v>22.800000000000011</v>
      </c>
      <c r="D592" s="306">
        <f t="shared" ca="1" si="269"/>
        <v>-0.73211548196265641</v>
      </c>
      <c r="E592" s="307">
        <f t="shared" ca="1" si="270"/>
        <v>-7.6518111663835935</v>
      </c>
      <c r="F592" s="304">
        <f t="shared" ca="1" si="271"/>
        <v>7.6867553105925035</v>
      </c>
      <c r="G592" s="306">
        <f t="shared" ca="1" si="272"/>
        <v>21.215083166427068</v>
      </c>
      <c r="H592" s="307">
        <f t="shared" ca="1" si="273"/>
        <v>-63.520526511968754</v>
      </c>
      <c r="I592" s="304">
        <f t="shared" ca="1" si="274"/>
        <v>66.969672554941923</v>
      </c>
      <c r="J592" s="306">
        <f t="shared" ca="1" si="275"/>
        <v>615.33845474578243</v>
      </c>
      <c r="K592" s="307">
        <f t="shared" ca="1" si="276"/>
        <v>1026.9931822837411</v>
      </c>
      <c r="L592" s="304">
        <f t="shared" ca="1" si="261"/>
        <v>1197.2286374566108</v>
      </c>
      <c r="M592" s="306">
        <f t="shared" ca="1" si="277"/>
        <v>-1.2484568360570114</v>
      </c>
      <c r="N592" s="304">
        <f t="shared" ca="1" si="278"/>
        <v>-71.531307610322884</v>
      </c>
      <c r="P592" s="310">
        <f t="shared" ca="1" si="279"/>
        <v>23</v>
      </c>
      <c r="Q592" s="304">
        <f t="shared" ca="1" si="280"/>
        <v>0</v>
      </c>
      <c r="R592" s="306">
        <f t="shared" ca="1" si="281"/>
        <v>0</v>
      </c>
      <c r="S592" s="307">
        <f t="shared" ca="1" si="282"/>
        <v>8.0569999999999986</v>
      </c>
      <c r="T592" s="304">
        <f t="shared" ca="1" si="262"/>
        <v>79.039169999999984</v>
      </c>
      <c r="U592" s="311">
        <f t="shared" ca="1" si="263"/>
        <v>0</v>
      </c>
      <c r="V592" s="306">
        <f t="shared" ca="1" si="264"/>
        <v>1.1053379411034798</v>
      </c>
      <c r="W592" s="304">
        <f t="shared" ca="1" si="265"/>
        <v>18.764657293947213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7.0110426884749089</v>
      </c>
      <c r="AH592" s="304">
        <f t="shared" ca="1" si="289"/>
        <v>-2.2789848881631407</v>
      </c>
    </row>
    <row r="593" spans="1:34" x14ac:dyDescent="0.2">
      <c r="A593" s="347">
        <f t="shared" ca="1" si="267"/>
        <v>0.1</v>
      </c>
      <c r="B593" s="304">
        <f t="shared" ca="1" si="268"/>
        <v>22.900000000000013</v>
      </c>
      <c r="D593" s="306">
        <f t="shared" ca="1" si="269"/>
        <v>-0.73779182133721199</v>
      </c>
      <c r="E593" s="307">
        <f t="shared" ca="1" si="270"/>
        <v>-7.6009619971828366</v>
      </c>
      <c r="F593" s="304">
        <f t="shared" ca="1" si="271"/>
        <v>7.6366851482989517</v>
      </c>
      <c r="G593" s="306">
        <f t="shared" ca="1" si="272"/>
        <v>21.141303984293348</v>
      </c>
      <c r="H593" s="307">
        <f t="shared" ca="1" si="273"/>
        <v>-64.280622711687045</v>
      </c>
      <c r="I593" s="304">
        <f t="shared" ca="1" si="274"/>
        <v>67.667962806327736</v>
      </c>
      <c r="J593" s="306">
        <f t="shared" ca="1" si="275"/>
        <v>617.45627410331849</v>
      </c>
      <c r="K593" s="307">
        <f t="shared" ca="1" si="276"/>
        <v>1020.6031248225584</v>
      </c>
      <c r="L593" s="304">
        <f t="shared" ca="1" si="261"/>
        <v>1192.8465906507522</v>
      </c>
      <c r="M593" s="306">
        <f t="shared" ca="1" si="277"/>
        <v>-1.2530493871354842</v>
      </c>
      <c r="N593" s="304">
        <f t="shared" ca="1" si="278"/>
        <v>-71.794441404317638</v>
      </c>
      <c r="P593" s="310">
        <f t="shared" ca="1" si="279"/>
        <v>23</v>
      </c>
      <c r="Q593" s="304">
        <f t="shared" ca="1" si="280"/>
        <v>0</v>
      </c>
      <c r="R593" s="306">
        <f t="shared" ca="1" si="281"/>
        <v>0</v>
      </c>
      <c r="S593" s="307">
        <f t="shared" ca="1" si="282"/>
        <v>8.0569999999999986</v>
      </c>
      <c r="T593" s="304">
        <f t="shared" ca="1" si="262"/>
        <v>79.039169999999984</v>
      </c>
      <c r="U593" s="311">
        <f t="shared" ca="1" si="263"/>
        <v>0</v>
      </c>
      <c r="V593" s="306">
        <f t="shared" ca="1" si="264"/>
        <v>1.106046341012807</v>
      </c>
      <c r="W593" s="304">
        <f t="shared" ca="1" si="265"/>
        <v>19.170292342577998</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6.97576642361628</v>
      </c>
      <c r="AH593" s="304">
        <f t="shared" ca="1" si="289"/>
        <v>-2.3289881213785795</v>
      </c>
    </row>
    <row r="594" spans="1:34" x14ac:dyDescent="0.2">
      <c r="A594" s="347">
        <f t="shared" ca="1" si="267"/>
        <v>0.1</v>
      </c>
      <c r="B594" s="304">
        <f t="shared" ca="1" si="268"/>
        <v>23.000000000000014</v>
      </c>
      <c r="D594" s="306">
        <f t="shared" ca="1" si="269"/>
        <v>-0.74336830664464815</v>
      </c>
      <c r="E594" s="307">
        <f t="shared" ca="1" si="270"/>
        <v>-7.5497715064902859</v>
      </c>
      <c r="F594" s="304">
        <f t="shared" ca="1" si="271"/>
        <v>7.5862801318918045</v>
      </c>
      <c r="G594" s="306">
        <f t="shared" ca="1" si="272"/>
        <v>21.066967153628884</v>
      </c>
      <c r="H594" s="307">
        <f t="shared" ca="1" si="273"/>
        <v>-65.03559986233607</v>
      </c>
      <c r="I594" s="304">
        <f t="shared" ca="1" si="274"/>
        <v>68.362609330729654</v>
      </c>
      <c r="J594" s="306">
        <f t="shared" ca="1" si="275"/>
        <v>619.5666876602146</v>
      </c>
      <c r="K594" s="307">
        <f t="shared" ca="1" si="276"/>
        <v>1014.1373136938572</v>
      </c>
      <c r="L594" s="304">
        <f t="shared" ca="1" si="261"/>
        <v>1188.418012100306</v>
      </c>
      <c r="M594" s="306">
        <f t="shared" ca="1" si="277"/>
        <v>-1.2575327150041742</v>
      </c>
      <c r="N594" s="304">
        <f t="shared" ca="1" si="278"/>
        <v>-72.051317169366953</v>
      </c>
      <c r="P594" s="310">
        <f t="shared" ca="1" si="279"/>
        <v>23</v>
      </c>
      <c r="Q594" s="304">
        <f t="shared" ca="1" si="280"/>
        <v>0</v>
      </c>
      <c r="R594" s="306">
        <f t="shared" ca="1" si="281"/>
        <v>0</v>
      </c>
      <c r="S594" s="307">
        <f t="shared" ca="1" si="282"/>
        <v>8.0569999999999986</v>
      </c>
      <c r="T594" s="304">
        <f t="shared" ca="1" si="262"/>
        <v>79.039169999999984</v>
      </c>
      <c r="U594" s="311">
        <f t="shared" ca="1" si="263"/>
        <v>0</v>
      </c>
      <c r="V594" s="306">
        <f t="shared" ca="1" si="264"/>
        <v>1.1067635774688294</v>
      </c>
      <c r="W594" s="304">
        <f t="shared" ca="1" si="265"/>
        <v>19.578586264875337</v>
      </c>
      <c r="Y594" s="314" t="str">
        <f t="shared" ca="1" si="283"/>
        <v/>
      </c>
      <c r="Z594" s="315" t="str">
        <f t="shared" ca="1" si="284"/>
        <v/>
      </c>
      <c r="AA594" s="316" t="str">
        <f t="shared" ca="1" si="285"/>
        <v/>
      </c>
      <c r="AC594" s="310">
        <f t="shared" ca="1" si="286"/>
        <v>23.000000000000014</v>
      </c>
      <c r="AD594" s="323">
        <f t="shared" ca="1" si="287"/>
        <v>619.5666876602146</v>
      </c>
      <c r="AE594" s="324" t="e">
        <f t="shared" ca="1" si="266"/>
        <v>#N/A</v>
      </c>
      <c r="AG594" s="306">
        <f t="shared" ca="1" si="288"/>
        <v>6.9395947350903731</v>
      </c>
      <c r="AH594" s="304">
        <f t="shared" ca="1" si="289"/>
        <v>-2.3793337895715529</v>
      </c>
    </row>
    <row r="595" spans="1:34" x14ac:dyDescent="0.2">
      <c r="A595" s="347">
        <f t="shared" ca="1" si="267"/>
        <v>0.1</v>
      </c>
      <c r="B595" s="304">
        <f t="shared" ca="1" si="268"/>
        <v>23.100000000000016</v>
      </c>
      <c r="D595" s="306">
        <f t="shared" ca="1" si="269"/>
        <v>-0.7488439967020486</v>
      </c>
      <c r="E595" s="307">
        <f t="shared" ca="1" si="270"/>
        <v>-7.4982520310742569</v>
      </c>
      <c r="F595" s="304">
        <f t="shared" ca="1" si="271"/>
        <v>7.5355524583739655</v>
      </c>
      <c r="G595" s="306">
        <f t="shared" ca="1" si="272"/>
        <v>20.99208275395868</v>
      </c>
      <c r="H595" s="307">
        <f t="shared" ca="1" si="273"/>
        <v>-65.785425065443491</v>
      </c>
      <c r="I595" s="304">
        <f t="shared" ca="1" si="274"/>
        <v>69.053527711407554</v>
      </c>
      <c r="J595" s="306">
        <f t="shared" ca="1" si="275"/>
        <v>621.66964015559392</v>
      </c>
      <c r="K595" s="307">
        <f t="shared" ca="1" si="276"/>
        <v>1007.5962624474682</v>
      </c>
      <c r="L595" s="304">
        <f t="shared" ca="1" si="261"/>
        <v>1183.9439892111843</v>
      </c>
      <c r="M595" s="306">
        <f t="shared" ca="1" si="277"/>
        <v>-1.2619106359167751</v>
      </c>
      <c r="N595" s="304">
        <f t="shared" ca="1" si="278"/>
        <v>-72.302153560701043</v>
      </c>
      <c r="P595" s="310">
        <f t="shared" ca="1" si="279"/>
        <v>23</v>
      </c>
      <c r="Q595" s="304">
        <f t="shared" ca="1" si="280"/>
        <v>0</v>
      </c>
      <c r="R595" s="306">
        <f t="shared" ca="1" si="281"/>
        <v>0</v>
      </c>
      <c r="S595" s="307">
        <f t="shared" ca="1" si="282"/>
        <v>8.0569999999999986</v>
      </c>
      <c r="T595" s="304">
        <f t="shared" ca="1" si="262"/>
        <v>79.039169999999984</v>
      </c>
      <c r="U595" s="311">
        <f t="shared" ca="1" si="263"/>
        <v>0</v>
      </c>
      <c r="V595" s="306">
        <f t="shared" ca="1" si="264"/>
        <v>1.1074896093700588</v>
      </c>
      <c r="W595" s="304">
        <f t="shared" ca="1" si="265"/>
        <v>19.989439149056444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6.9025663516630331</v>
      </c>
      <c r="AH595" s="304">
        <f t="shared" ca="1" si="289"/>
        <v>-2.4300094656665436</v>
      </c>
    </row>
    <row r="596" spans="1:34" x14ac:dyDescent="0.2">
      <c r="A596" s="347">
        <f t="shared" ca="1" si="267"/>
        <v>0.1</v>
      </c>
      <c r="B596" s="304">
        <f t="shared" ca="1" si="268"/>
        <v>23.200000000000017</v>
      </c>
      <c r="D596" s="306">
        <f t="shared" ca="1" si="269"/>
        <v>-0.75421802110408553</v>
      </c>
      <c r="E596" s="307">
        <f t="shared" ca="1" si="270"/>
        <v>-7.4464158958456279</v>
      </c>
      <c r="F596" s="304">
        <f t="shared" ca="1" si="271"/>
        <v>7.484514314052757</v>
      </c>
      <c r="G596" s="306">
        <f t="shared" ca="1" si="272"/>
        <v>20.916660951848272</v>
      </c>
      <c r="H596" s="307">
        <f t="shared" ca="1" si="273"/>
        <v>-66.530066655028051</v>
      </c>
      <c r="I596" s="304">
        <f t="shared" ca="1" si="274"/>
        <v>69.740637181610623</v>
      </c>
      <c r="J596" s="306">
        <f t="shared" ca="1" si="275"/>
        <v>623.76507734088432</v>
      </c>
      <c r="K596" s="307">
        <f t="shared" ca="1" si="276"/>
        <v>1000.9804878614447</v>
      </c>
      <c r="L596" s="304">
        <f t="shared" ca="1" si="261"/>
        <v>1179.4256266460447</v>
      </c>
      <c r="M596" s="306">
        <f t="shared" ca="1" si="277"/>
        <v>-1.2661867972250767</v>
      </c>
      <c r="N596" s="304">
        <f t="shared" ca="1" si="278"/>
        <v>-72.547159556183871</v>
      </c>
      <c r="P596" s="310">
        <f t="shared" ca="1" si="279"/>
        <v>23</v>
      </c>
      <c r="Q596" s="304">
        <f t="shared" ca="1" si="280"/>
        <v>0</v>
      </c>
      <c r="R596" s="306">
        <f t="shared" ca="1" si="281"/>
        <v>0</v>
      </c>
      <c r="S596" s="307">
        <f t="shared" ca="1" si="282"/>
        <v>8.0569999999999986</v>
      </c>
      <c r="T596" s="304">
        <f t="shared" ca="1" si="262"/>
        <v>79.039169999999984</v>
      </c>
      <c r="U596" s="311">
        <f t="shared" ca="1" si="263"/>
        <v>0</v>
      </c>
      <c r="V596" s="306">
        <f t="shared" ca="1" si="264"/>
        <v>1.1082243953239217</v>
      </c>
      <c r="W596" s="304">
        <f t="shared" ca="1" si="265"/>
        <v>20.402751338560453</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6.8647184802757915</v>
      </c>
      <c r="AH596" s="304">
        <f t="shared" ca="1" si="289"/>
        <v>-2.4810027490451096</v>
      </c>
    </row>
    <row r="597" spans="1:34" x14ac:dyDescent="0.2">
      <c r="A597" s="347">
        <f t="shared" ca="1" si="267"/>
        <v>0.1</v>
      </c>
      <c r="B597" s="304">
        <f t="shared" ca="1" si="268"/>
        <v>23.300000000000018</v>
      </c>
      <c r="D597" s="306">
        <f t="shared" ca="1" si="269"/>
        <v>-0.75948957808648121</v>
      </c>
      <c r="E597" s="307">
        <f t="shared" ca="1" si="270"/>
        <v>-7.3942754075225468</v>
      </c>
      <c r="F597" s="304">
        <f t="shared" ca="1" si="271"/>
        <v>7.433177868281823</v>
      </c>
      <c r="G597" s="306">
        <f t="shared" ca="1" si="272"/>
        <v>20.840711994039623</v>
      </c>
      <c r="H597" s="307">
        <f t="shared" ca="1" si="273"/>
        <v>-67.269494195780311</v>
      </c>
      <c r="I597" s="304">
        <f t="shared" ca="1" si="274"/>
        <v>70.423860486163548</v>
      </c>
      <c r="J597" s="306">
        <f t="shared" ca="1" si="275"/>
        <v>625.8529459881787</v>
      </c>
      <c r="K597" s="307">
        <f t="shared" ca="1" si="276"/>
        <v>994.29050981890418</v>
      </c>
      <c r="L597" s="304">
        <f t="shared" ca="1" si="261"/>
        <v>1174.86404656795</v>
      </c>
      <c r="M597" s="306">
        <f t="shared" ca="1" si="277"/>
        <v>-1.270364686137071</v>
      </c>
      <c r="N597" s="304">
        <f t="shared" ca="1" si="278"/>
        <v>-72.786534958115652</v>
      </c>
      <c r="P597" s="310">
        <f t="shared" ca="1" si="279"/>
        <v>23</v>
      </c>
      <c r="Q597" s="304">
        <f t="shared" ca="1" si="280"/>
        <v>0</v>
      </c>
      <c r="R597" s="306">
        <f t="shared" ca="1" si="281"/>
        <v>0</v>
      </c>
      <c r="S597" s="307">
        <f t="shared" ca="1" si="282"/>
        <v>8.0569999999999986</v>
      </c>
      <c r="T597" s="304">
        <f t="shared" ca="1" si="262"/>
        <v>79.039169999999984</v>
      </c>
      <c r="U597" s="311">
        <f t="shared" ca="1" si="263"/>
        <v>0</v>
      </c>
      <c r="V597" s="306">
        <f t="shared" ca="1" si="264"/>
        <v>1.108967893655801</v>
      </c>
      <c r="W597" s="304">
        <f t="shared" ca="1" si="265"/>
        <v>20.818423473413308</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6.8260868980465812</v>
      </c>
      <c r="AH597" s="304">
        <f t="shared" ca="1" si="289"/>
        <v>-2.5323012707658505</v>
      </c>
    </row>
    <row r="598" spans="1:34" x14ac:dyDescent="0.2">
      <c r="A598" s="347">
        <f t="shared" ca="1" si="267"/>
        <v>0.1</v>
      </c>
      <c r="B598" s="304">
        <f t="shared" ca="1" si="268"/>
        <v>23.40000000000002</v>
      </c>
      <c r="D598" s="306">
        <f t="shared" ca="1" si="269"/>
        <v>-0.7646579324866194</v>
      </c>
      <c r="E598" s="307">
        <f t="shared" ca="1" si="270"/>
        <v>-7.3418428484652001</v>
      </c>
      <c r="F598" s="304">
        <f t="shared" ca="1" si="271"/>
        <v>7.381555267372474</v>
      </c>
      <c r="G598" s="306">
        <f t="shared" ca="1" si="272"/>
        <v>20.764246200790961</v>
      </c>
      <c r="H598" s="307">
        <f t="shared" ca="1" si="273"/>
        <v>-68.003678480626832</v>
      </c>
      <c r="I598" s="304">
        <f t="shared" ca="1" si="274"/>
        <v>71.103123751235643</v>
      </c>
      <c r="J598" s="306">
        <f t="shared" ca="1" si="275"/>
        <v>627.93319389792021</v>
      </c>
      <c r="K598" s="307">
        <f t="shared" ca="1" si="276"/>
        <v>987.52685118508384</v>
      </c>
      <c r="L598" s="304">
        <f t="shared" ca="1" si="261"/>
        <v>1170.2603888923054</v>
      </c>
      <c r="M598" s="306">
        <f t="shared" ca="1" si="277"/>
        <v>-1.2744476379708825</v>
      </c>
      <c r="N598" s="304">
        <f t="shared" ca="1" si="278"/>
        <v>-73.020470866148244</v>
      </c>
      <c r="P598" s="310">
        <f t="shared" ca="1" si="279"/>
        <v>23</v>
      </c>
      <c r="Q598" s="304">
        <f t="shared" ca="1" si="280"/>
        <v>0</v>
      </c>
      <c r="R598" s="306">
        <f t="shared" ca="1" si="281"/>
        <v>0</v>
      </c>
      <c r="S598" s="307">
        <f t="shared" ca="1" si="282"/>
        <v>8.0569999999999986</v>
      </c>
      <c r="T598" s="304">
        <f t="shared" ca="1" si="262"/>
        <v>79.039169999999984</v>
      </c>
      <c r="U598" s="311">
        <f t="shared" ca="1" si="263"/>
        <v>0</v>
      </c>
      <c r="V598" s="306">
        <f t="shared" ca="1" si="264"/>
        <v>1.1097200624180816</v>
      </c>
      <c r="W598" s="304">
        <f t="shared" ca="1" si="265"/>
        <v>21.236356530874179</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6.7867060373685897</v>
      </c>
      <c r="AH598" s="304">
        <f t="shared" ca="1" si="289"/>
        <v>-2.5838926986984374</v>
      </c>
    </row>
    <row r="599" spans="1:34" x14ac:dyDescent="0.2">
      <c r="A599" s="347">
        <f t="shared" ca="1" si="267"/>
        <v>0.1</v>
      </c>
      <c r="B599" s="304">
        <f t="shared" ca="1" si="268"/>
        <v>23.500000000000021</v>
      </c>
      <c r="D599" s="306">
        <f t="shared" ca="1" si="269"/>
        <v>-0.76972241379345985</v>
      </c>
      <c r="E599" s="307">
        <f t="shared" ca="1" si="270"/>
        <v>-7.2891304706766338</v>
      </c>
      <c r="F599" s="304">
        <f t="shared" ca="1" si="271"/>
        <v>7.3296586286704102</v>
      </c>
      <c r="G599" s="306">
        <f t="shared" ca="1" si="272"/>
        <v>20.687273959411616</v>
      </c>
      <c r="H599" s="307">
        <f t="shared" ca="1" si="273"/>
        <v>-68.732591527694495</v>
      </c>
      <c r="I599" s="304">
        <f t="shared" ca="1" si="274"/>
        <v>71.778356361682256</v>
      </c>
      <c r="J599" s="306">
        <f t="shared" ca="1" si="275"/>
        <v>630.00576990593038</v>
      </c>
      <c r="K599" s="307">
        <f t="shared" ca="1" si="276"/>
        <v>980.6900376846678</v>
      </c>
      <c r="L599" s="304">
        <f t="shared" ca="1" si="261"/>
        <v>1165.6158115471492</v>
      </c>
      <c r="M599" s="306">
        <f t="shared" ca="1" si="277"/>
        <v>-1.2784388439349703</v>
      </c>
      <c r="N599" s="304">
        <f t="shared" ca="1" si="278"/>
        <v>-73.249150123057916</v>
      </c>
      <c r="P599" s="310">
        <f t="shared" ca="1" si="279"/>
        <v>23</v>
      </c>
      <c r="Q599" s="304">
        <f t="shared" ca="1" si="280"/>
        <v>0</v>
      </c>
      <c r="R599" s="306">
        <f t="shared" ca="1" si="281"/>
        <v>0</v>
      </c>
      <c r="S599" s="307">
        <f t="shared" ca="1" si="282"/>
        <v>8.0569999999999986</v>
      </c>
      <c r="T599" s="304">
        <f t="shared" ca="1" si="262"/>
        <v>79.039169999999984</v>
      </c>
      <c r="U599" s="311">
        <f t="shared" ca="1" si="263"/>
        <v>0</v>
      </c>
      <c r="V599" s="306">
        <f t="shared" ca="1" si="264"/>
        <v>1.110480859399199</v>
      </c>
      <c r="W599" s="304">
        <f t="shared" ca="1" si="265"/>
        <v>21.656451865339342</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6.7466090646491867</v>
      </c>
      <c r="AH599" s="304">
        <f t="shared" ca="1" si="289"/>
        <v>-2.6357647425684725</v>
      </c>
    </row>
    <row r="600" spans="1:34" x14ac:dyDescent="0.2">
      <c r="A600" s="347">
        <f t="shared" ca="1" si="267"/>
        <v>0.1</v>
      </c>
      <c r="B600" s="304">
        <f t="shared" ca="1" si="268"/>
        <v>23.600000000000023</v>
      </c>
      <c r="D600" s="306">
        <f t="shared" ca="1" si="269"/>
        <v>-0.77468241427961804</v>
      </c>
      <c r="E600" s="307">
        <f t="shared" ca="1" si="270"/>
        <v>-7.2361504899660751</v>
      </c>
      <c r="F600" s="304">
        <f t="shared" ca="1" si="271"/>
        <v>7.2775000347942544</v>
      </c>
      <c r="G600" s="306">
        <f t="shared" ca="1" si="272"/>
        <v>20.609805717983654</v>
      </c>
      <c r="H600" s="307">
        <f t="shared" ca="1" si="273"/>
        <v>-69.456206576691102</v>
      </c>
      <c r="I600" s="304">
        <f t="shared" ca="1" si="274"/>
        <v>72.449490845395317</v>
      </c>
      <c r="J600" s="306">
        <f t="shared" ca="1" si="275"/>
        <v>632.07062388980012</v>
      </c>
      <c r="K600" s="307">
        <f t="shared" ca="1" si="276"/>
        <v>973.7805977794485</v>
      </c>
      <c r="L600" s="304">
        <f t="shared" ca="1" si="261"/>
        <v>1160.9314907418702</v>
      </c>
      <c r="M600" s="306">
        <f t="shared" ca="1" si="277"/>
        <v>-1.2823413584633021</v>
      </c>
      <c r="N600" s="304">
        <f t="shared" ca="1" si="278"/>
        <v>-73.472747735019823</v>
      </c>
      <c r="P600" s="310">
        <f t="shared" ca="1" si="279"/>
        <v>23</v>
      </c>
      <c r="Q600" s="304">
        <f t="shared" ca="1" si="280"/>
        <v>0</v>
      </c>
      <c r="R600" s="306">
        <f t="shared" ca="1" si="281"/>
        <v>0</v>
      </c>
      <c r="S600" s="307">
        <f t="shared" ca="1" si="282"/>
        <v>8.0569999999999986</v>
      </c>
      <c r="T600" s="304">
        <f t="shared" ca="1" si="262"/>
        <v>79.039169999999984</v>
      </c>
      <c r="U600" s="311">
        <f t="shared" ca="1" si="263"/>
        <v>0</v>
      </c>
      <c r="V600" s="306">
        <f t="shared" ca="1" si="264"/>
        <v>1.1112502421326829</v>
      </c>
      <c r="W600" s="304">
        <f t="shared" ca="1" si="265"/>
        <v>22.078611247480296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6.705827953187514</v>
      </c>
      <c r="AH600" s="304">
        <f t="shared" ca="1" si="289"/>
        <v>-2.687905158910183</v>
      </c>
    </row>
    <row r="601" spans="1:34" x14ac:dyDescent="0.2">
      <c r="A601" s="347">
        <f t="shared" ca="1" si="267"/>
        <v>0.1</v>
      </c>
      <c r="B601" s="304">
        <f t="shared" ca="1" si="268"/>
        <v>23.700000000000024</v>
      </c>
      <c r="D601" s="306">
        <f t="shared" ca="1" si="269"/>
        <v>-0.77953738720903998</v>
      </c>
      <c r="E601" s="307">
        <f t="shared" ca="1" si="270"/>
        <v>-7.1829150802716928</v>
      </c>
      <c r="F601" s="304">
        <f t="shared" ca="1" si="271"/>
        <v>7.2250915280327899</v>
      </c>
      <c r="G601" s="306">
        <f t="shared" ca="1" si="272"/>
        <v>20.531851979262751</v>
      </c>
      <c r="H601" s="307">
        <f t="shared" ca="1" si="273"/>
        <v>-70.174498084718266</v>
      </c>
      <c r="I601" s="304">
        <f t="shared" ca="1" si="274"/>
        <v>73.116462764144188</v>
      </c>
      <c r="J601" s="306">
        <f t="shared" ca="1" si="275"/>
        <v>634.12770677466244</v>
      </c>
      <c r="K601" s="307">
        <f t="shared" ca="1" si="276"/>
        <v>966.79906254637808</v>
      </c>
      <c r="L601" s="304">
        <f t="shared" ca="1" si="261"/>
        <v>1156.2086212443876</v>
      </c>
      <c r="M601" s="306">
        <f t="shared" ca="1" si="277"/>
        <v>-1.2861581061324969</v>
      </c>
      <c r="N601" s="304">
        <f t="shared" ca="1" si="278"/>
        <v>-73.69143126793108</v>
      </c>
      <c r="P601" s="310">
        <f t="shared" ca="1" si="279"/>
        <v>23</v>
      </c>
      <c r="Q601" s="304">
        <f t="shared" ca="1" si="280"/>
        <v>0</v>
      </c>
      <c r="R601" s="306">
        <f t="shared" ca="1" si="281"/>
        <v>0</v>
      </c>
      <c r="S601" s="307">
        <f t="shared" ca="1" si="282"/>
        <v>8.0569999999999986</v>
      </c>
      <c r="T601" s="304">
        <f t="shared" ca="1" si="262"/>
        <v>79.039169999999984</v>
      </c>
      <c r="U601" s="311">
        <f t="shared" ca="1" si="263"/>
        <v>0</v>
      </c>
      <c r="V601" s="306">
        <f t="shared" ca="1" si="264"/>
        <v>1.1120281679061907</v>
      </c>
      <c r="W601" s="304">
        <f t="shared" ca="1" si="265"/>
        <v>22.502736902594727</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6.6643935506495682</v>
      </c>
      <c r="AH601" s="304">
        <f t="shared" ca="1" si="289"/>
        <v>-2.7403017559240785</v>
      </c>
    </row>
    <row r="602" spans="1:34" x14ac:dyDescent="0.2">
      <c r="A602" s="347">
        <f t="shared" ca="1" si="267"/>
        <v>0.1</v>
      </c>
      <c r="B602" s="304">
        <f t="shared" ca="1" si="268"/>
        <v>23.800000000000026</v>
      </c>
      <c r="D602" s="306">
        <f t="shared" ca="1" si="269"/>
        <v>-0.78428684511429136</v>
      </c>
      <c r="E602" s="307">
        <f t="shared" ca="1" si="270"/>
        <v>-7.1294363681400927</v>
      </c>
      <c r="F602" s="304">
        <f t="shared" ca="1" si="271"/>
        <v>7.1724451048981841</v>
      </c>
      <c r="G602" s="306">
        <f t="shared" ca="1" si="272"/>
        <v>20.453423294751321</v>
      </c>
      <c r="H602" s="307">
        <f t="shared" ca="1" si="273"/>
        <v>-70.887441721532269</v>
      </c>
      <c r="I602" s="304">
        <f t="shared" ca="1" si="274"/>
        <v>73.779210610428123</v>
      </c>
      <c r="J602" s="306">
        <f t="shared" ca="1" si="275"/>
        <v>636.17697053836309</v>
      </c>
      <c r="K602" s="307">
        <f t="shared" ca="1" si="276"/>
        <v>959.74596555606558</v>
      </c>
      <c r="L602" s="304">
        <f t="shared" ca="1" si="261"/>
        <v>1151.4484166668144</v>
      </c>
      <c r="M602" s="306">
        <f t="shared" ca="1" si="277"/>
        <v>-1.289891888186331</v>
      </c>
      <c r="N602" s="304">
        <f t="shared" ca="1" si="278"/>
        <v>-73.905361221237456</v>
      </c>
      <c r="P602" s="310">
        <f t="shared" ca="1" si="279"/>
        <v>23</v>
      </c>
      <c r="Q602" s="304">
        <f t="shared" ca="1" si="280"/>
        <v>0</v>
      </c>
      <c r="R602" s="306">
        <f t="shared" ca="1" si="281"/>
        <v>0</v>
      </c>
      <c r="S602" s="307">
        <f t="shared" ca="1" si="282"/>
        <v>8.0569999999999986</v>
      </c>
      <c r="T602" s="304">
        <f t="shared" ca="1" si="262"/>
        <v>79.039169999999984</v>
      </c>
      <c r="U602" s="311">
        <f t="shared" ca="1" si="263"/>
        <v>0</v>
      </c>
      <c r="V602" s="306">
        <f t="shared" ca="1" si="264"/>
        <v>1.1128145937705318</v>
      </c>
      <c r="W602" s="304">
        <f t="shared" ca="1" si="265"/>
        <v>22.928731548149909</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6.6223356415628931</v>
      </c>
      <c r="AH602" s="304">
        <f t="shared" ca="1" si="289"/>
        <v>-2.7929423982369035</v>
      </c>
    </row>
    <row r="603" spans="1:34" x14ac:dyDescent="0.2">
      <c r="A603" s="347">
        <f t="shared" ca="1" si="267"/>
        <v>0.1</v>
      </c>
      <c r="B603" s="304">
        <f t="shared" ca="1" si="268"/>
        <v>23.900000000000027</v>
      </c>
      <c r="D603" s="306">
        <f t="shared" ca="1" si="269"/>
        <v>-0.78893035813797607</v>
      </c>
      <c r="E603" s="307">
        <f t="shared" ca="1" si="270"/>
        <v>-7.0757264273602232</v>
      </c>
      <c r="F603" s="304">
        <f t="shared" ca="1" si="271"/>
        <v>7.1195727108328342</v>
      </c>
      <c r="G603" s="306">
        <f t="shared" ca="1" si="272"/>
        <v>20.374530258937522</v>
      </c>
      <c r="H603" s="307">
        <f t="shared" ca="1" si="273"/>
        <v>-71.595014364268295</v>
      </c>
      <c r="I603" s="304">
        <f t="shared" ca="1" si="274"/>
        <v>74.437675709899381</v>
      </c>
      <c r="J603" s="306">
        <f t="shared" ca="1" si="275"/>
        <v>638.21836821604757</v>
      </c>
      <c r="K603" s="307">
        <f t="shared" ca="1" si="276"/>
        <v>952.6218427517756</v>
      </c>
      <c r="L603" s="304">
        <f t="shared" ca="1" si="261"/>
        <v>1146.6521097596005</v>
      </c>
      <c r="M603" s="306">
        <f t="shared" ca="1" si="277"/>
        <v>-1.2935453886914614</v>
      </c>
      <c r="N603" s="304">
        <f t="shared" ca="1" si="278"/>
        <v>-74.114691380630347</v>
      </c>
      <c r="P603" s="310">
        <f t="shared" ca="1" si="279"/>
        <v>23</v>
      </c>
      <c r="Q603" s="304">
        <f t="shared" ca="1" si="280"/>
        <v>0</v>
      </c>
      <c r="R603" s="306">
        <f t="shared" ca="1" si="281"/>
        <v>0</v>
      </c>
      <c r="S603" s="307">
        <f t="shared" ca="1" si="282"/>
        <v>8.0569999999999986</v>
      </c>
      <c r="T603" s="304">
        <f t="shared" ca="1" si="262"/>
        <v>79.039169999999984</v>
      </c>
      <c r="U603" s="311">
        <f t="shared" ca="1" si="263"/>
        <v>0</v>
      </c>
      <c r="V603" s="306">
        <f t="shared" ca="1" si="264"/>
        <v>1.1136094765486722</v>
      </c>
      <c r="W603" s="304">
        <f t="shared" ca="1" si="265"/>
        <v>23.356498430499773</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6.5796830052192776</v>
      </c>
      <c r="AH603" s="304">
        <f t="shared" ca="1" si="289"/>
        <v>-2.8458150115613643</v>
      </c>
    </row>
    <row r="604" spans="1:34" x14ac:dyDescent="0.2">
      <c r="A604" s="347">
        <f t="shared" ca="1" si="267"/>
        <v>0.1</v>
      </c>
      <c r="B604" s="304">
        <f t="shared" ca="1" si="268"/>
        <v>24.000000000000028</v>
      </c>
      <c r="D604" s="306">
        <f t="shared" ca="1" si="269"/>
        <v>-0.79346755243327571</v>
      </c>
      <c r="E604" s="307">
        <f t="shared" ca="1" si="270"/>
        <v>-7.0217972737495842</v>
      </c>
      <c r="F604" s="304">
        <f t="shared" ca="1" si="271"/>
        <v>7.0664862350677184</v>
      </c>
      <c r="G604" s="306">
        <f t="shared" ca="1" si="272"/>
        <v>20.295183503694194</v>
      </c>
      <c r="H604" s="307">
        <f t="shared" ca="1" si="273"/>
        <v>-72.297194091643249</v>
      </c>
      <c r="I604" s="304">
        <f t="shared" ca="1" si="274"/>
        <v>75.091802128949851</v>
      </c>
      <c r="J604" s="306">
        <f t="shared" ca="1" si="275"/>
        <v>640.25185390417914</v>
      </c>
      <c r="K604" s="307">
        <f t="shared" ca="1" si="276"/>
        <v>945.42723232898004</v>
      </c>
      <c r="L604" s="304">
        <f t="shared" ca="1" si="261"/>
        <v>1141.8209527141169</v>
      </c>
      <c r="M604" s="306">
        <f t="shared" ca="1" si="277"/>
        <v>-1.2971211803467624</v>
      </c>
      <c r="N604" s="304">
        <f t="shared" ca="1" si="278"/>
        <v>-74.319569150897195</v>
      </c>
      <c r="P604" s="310">
        <f t="shared" ca="1" si="279"/>
        <v>23</v>
      </c>
      <c r="Q604" s="304">
        <f t="shared" ca="1" si="280"/>
        <v>0</v>
      </c>
      <c r="R604" s="306">
        <f t="shared" ca="1" si="281"/>
        <v>0</v>
      </c>
      <c r="S604" s="307">
        <f t="shared" ca="1" si="282"/>
        <v>8.0569999999999986</v>
      </c>
      <c r="T604" s="304">
        <f t="shared" ca="1" si="262"/>
        <v>79.039169999999984</v>
      </c>
      <c r="U604" s="311">
        <f t="shared" ca="1" si="263"/>
        <v>0</v>
      </c>
      <c r="V604" s="306">
        <f t="shared" ca="1" si="264"/>
        <v>1.1144127728447177</v>
      </c>
      <c r="W604" s="304">
        <f t="shared" ca="1" si="265"/>
        <v>23.785941360757963</v>
      </c>
      <c r="Y604" s="314" t="str">
        <f t="shared" ca="1" si="283"/>
        <v/>
      </c>
      <c r="Z604" s="315" t="str">
        <f t="shared" ca="1" si="284"/>
        <v/>
      </c>
      <c r="AA604" s="316" t="str">
        <f t="shared" ca="1" si="285"/>
        <v/>
      </c>
      <c r="AC604" s="310">
        <f t="shared" ca="1" si="286"/>
        <v>24.000000000000028</v>
      </c>
      <c r="AD604" s="323">
        <f t="shared" ca="1" si="287"/>
        <v>640.25185390417914</v>
      </c>
      <c r="AE604" s="324" t="e">
        <f t="shared" ca="1" si="266"/>
        <v>#N/A</v>
      </c>
      <c r="AG604" s="306">
        <f t="shared" ca="1" si="288"/>
        <v>6.5364634693428183</v>
      </c>
      <c r="AH604" s="304">
        <f t="shared" ca="1" si="289"/>
        <v>-2.8989075872532926</v>
      </c>
    </row>
    <row r="605" spans="1:34" x14ac:dyDescent="0.2">
      <c r="A605" s="347">
        <f t="shared" ca="1" si="267"/>
        <v>0.1</v>
      </c>
      <c r="B605" s="304">
        <f t="shared" ca="1" si="268"/>
        <v>24.10000000000003</v>
      </c>
      <c r="D605" s="306">
        <f t="shared" ca="1" si="269"/>
        <v>-0.79789810861904598</v>
      </c>
      <c r="E605" s="307">
        <f t="shared" ca="1" si="270"/>
        <v>-6.9676608600909642</v>
      </c>
      <c r="F605" s="304">
        <f t="shared" ca="1" si="271"/>
        <v>7.0131975056304672</v>
      </c>
      <c r="G605" s="306">
        <f t="shared" ca="1" si="272"/>
        <v>20.21539369283229</v>
      </c>
      <c r="H605" s="307">
        <f t="shared" ca="1" si="273"/>
        <v>-72.99396017765234</v>
      </c>
      <c r="I605" s="304">
        <f t="shared" ca="1" si="274"/>
        <v>75.741536587086074</v>
      </c>
      <c r="J605" s="306">
        <f t="shared" ca="1" si="275"/>
        <v>642.27738276400544</v>
      </c>
      <c r="K605" s="307">
        <f t="shared" ca="1" si="276"/>
        <v>938.16267461551524</v>
      </c>
      <c r="L605" s="304">
        <f t="shared" ca="1" si="261"/>
        <v>1136.9562174736184</v>
      </c>
      <c r="M605" s="306">
        <f t="shared" ca="1" si="277"/>
        <v>-1.3006217299673053</v>
      </c>
      <c r="N605" s="304">
        <f t="shared" ca="1" si="278"/>
        <v>-74.520135870130417</v>
      </c>
      <c r="P605" s="310">
        <f t="shared" ca="1" si="279"/>
        <v>23</v>
      </c>
      <c r="Q605" s="304">
        <f t="shared" ca="1" si="280"/>
        <v>0</v>
      </c>
      <c r="R605" s="306">
        <f t="shared" ca="1" si="281"/>
        <v>0</v>
      </c>
      <c r="S605" s="307">
        <f t="shared" ca="1" si="282"/>
        <v>8.0569999999999986</v>
      </c>
      <c r="T605" s="304">
        <f t="shared" ca="1" si="262"/>
        <v>79.039169999999984</v>
      </c>
      <c r="U605" s="311">
        <f t="shared" ca="1" si="263"/>
        <v>0</v>
      </c>
      <c r="V605" s="306">
        <f t="shared" ca="1" si="264"/>
        <v>1.1152244390528778</v>
      </c>
      <c r="W605" s="304">
        <f t="shared" ca="1" si="265"/>
        <v>24.216964749810849</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6.4927039598521699</v>
      </c>
      <c r="AH605" s="304">
        <f t="shared" ca="1" si="289"/>
        <v>-2.9522081867640519</v>
      </c>
    </row>
    <row r="606" spans="1:34" x14ac:dyDescent="0.2">
      <c r="A606" s="347">
        <f t="shared" ca="1" si="267"/>
        <v>0.1</v>
      </c>
      <c r="B606" s="304">
        <f t="shared" ca="1" si="268"/>
        <v>24.200000000000031</v>
      </c>
      <c r="D606" s="306">
        <f t="shared" ca="1" si="269"/>
        <v>-0.8022217602852828</v>
      </c>
      <c r="E606" s="307">
        <f t="shared" ca="1" si="270"/>
        <v>-6.9133290712180102</v>
      </c>
      <c r="F606" s="304">
        <f t="shared" ca="1" si="271"/>
        <v>6.9597182845014132</v>
      </c>
      <c r="G606" s="306">
        <f t="shared" ca="1" si="272"/>
        <v>20.135171516803762</v>
      </c>
      <c r="H606" s="307">
        <f t="shared" ca="1" si="273"/>
        <v>-73.685293084774145</v>
      </c>
      <c r="I606" s="304">
        <f t="shared" ca="1" si="274"/>
        <v>76.386828373746283</v>
      </c>
      <c r="J606" s="306">
        <f t="shared" ca="1" si="275"/>
        <v>644.29491102448719</v>
      </c>
      <c r="K606" s="307">
        <f t="shared" ca="1" si="276"/>
        <v>930.82871195239397</v>
      </c>
      <c r="L606" s="304">
        <f t="shared" ca="1" si="261"/>
        <v>1132.0591960524878</v>
      </c>
      <c r="M606" s="306">
        <f t="shared" ca="1" si="277"/>
        <v>-1.3040494036626908</v>
      </c>
      <c r="N606" s="304">
        <f t="shared" ca="1" si="278"/>
        <v>-74.716527106424024</v>
      </c>
      <c r="P606" s="310">
        <f t="shared" ca="1" si="279"/>
        <v>23</v>
      </c>
      <c r="Q606" s="304">
        <f t="shared" ca="1" si="280"/>
        <v>0</v>
      </c>
      <c r="R606" s="306">
        <f t="shared" ca="1" si="281"/>
        <v>0</v>
      </c>
      <c r="S606" s="307">
        <f t="shared" ca="1" si="282"/>
        <v>8.0569999999999986</v>
      </c>
      <c r="T606" s="304">
        <f t="shared" ca="1" si="262"/>
        <v>79.039169999999984</v>
      </c>
      <c r="U606" s="311">
        <f t="shared" ca="1" si="263"/>
        <v>0</v>
      </c>
      <c r="V606" s="306">
        <f t="shared" ca="1" si="264"/>
        <v>1.1160444313663946</v>
      </c>
      <c r="W606" s="304">
        <f t="shared" ca="1" si="265"/>
        <v>24.649473642455302</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6.4484305470196155</v>
      </c>
      <c r="AH606" s="304">
        <f t="shared" ca="1" si="289"/>
        <v>-3.0057049459862051</v>
      </c>
    </row>
    <row r="607" spans="1:34" x14ac:dyDescent="0.2">
      <c r="A607" s="347">
        <f t="shared" ca="1" si="267"/>
        <v>0.1</v>
      </c>
      <c r="B607" s="304">
        <f t="shared" ca="1" si="268"/>
        <v>24.300000000000033</v>
      </c>
      <c r="D607" s="306">
        <f t="shared" ca="1" si="269"/>
        <v>-0.80643829254515698</v>
      </c>
      <c r="E607" s="307">
        <f t="shared" ca="1" si="270"/>
        <v>-6.8588137192482472</v>
      </c>
      <c r="F607" s="304">
        <f t="shared" ca="1" si="271"/>
        <v>6.9060602629162684</v>
      </c>
      <c r="G607" s="306">
        <f t="shared" ca="1" si="272"/>
        <v>20.054527687549246</v>
      </c>
      <c r="H607" s="307">
        <f t="shared" ca="1" si="273"/>
        <v>-74.371174456698967</v>
      </c>
      <c r="I607" s="304">
        <f t="shared" ca="1" si="274"/>
        <v>77.027629269239696</v>
      </c>
      <c r="J607" s="306">
        <f t="shared" ca="1" si="275"/>
        <v>646.3043959847048</v>
      </c>
      <c r="K607" s="307">
        <f t="shared" ca="1" si="276"/>
        <v>923.4258885753203</v>
      </c>
      <c r="L607" s="304">
        <f t="shared" ca="1" si="261"/>
        <v>1127.1312008636235</v>
      </c>
      <c r="M607" s="306">
        <f t="shared" ca="1" si="277"/>
        <v>-1.3074064717282312</v>
      </c>
      <c r="N607" s="304">
        <f t="shared" ca="1" si="278"/>
        <v>-74.908872938117639</v>
      </c>
      <c r="P607" s="310">
        <f t="shared" ca="1" si="279"/>
        <v>23</v>
      </c>
      <c r="Q607" s="304">
        <f t="shared" ca="1" si="280"/>
        <v>0</v>
      </c>
      <c r="R607" s="306">
        <f t="shared" ca="1" si="281"/>
        <v>0</v>
      </c>
      <c r="S607" s="307">
        <f t="shared" ca="1" si="282"/>
        <v>8.0569999999999986</v>
      </c>
      <c r="T607" s="304">
        <f t="shared" ca="1" si="262"/>
        <v>79.039169999999984</v>
      </c>
      <c r="U607" s="311">
        <f t="shared" ca="1" si="263"/>
        <v>0</v>
      </c>
      <c r="V607" s="306">
        <f t="shared" ca="1" si="264"/>
        <v>1.1168727057864434</v>
      </c>
      <c r="W607" s="304">
        <f t="shared" ca="1" si="265"/>
        <v>25.083373750647596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6.4036684883055282</v>
      </c>
      <c r="AH607" s="304">
        <f t="shared" ca="1" si="289"/>
        <v>-3.059386079490543</v>
      </c>
    </row>
    <row r="608" spans="1:34" x14ac:dyDescent="0.2">
      <c r="A608" s="347">
        <f t="shared" ca="1" si="267"/>
        <v>0.1</v>
      </c>
      <c r="B608" s="304">
        <f t="shared" ca="1" si="268"/>
        <v>24.400000000000034</v>
      </c>
      <c r="D608" s="306">
        <f t="shared" ca="1" si="269"/>
        <v>-0.81054754063013645</v>
      </c>
      <c r="E608" s="307">
        <f t="shared" ca="1" si="270"/>
        <v>-6.8041265389621923</v>
      </c>
      <c r="F608" s="304">
        <f t="shared" ca="1" si="271"/>
        <v>6.8522350568140311</v>
      </c>
      <c r="G608" s="306">
        <f t="shared" ca="1" si="272"/>
        <v>19.973472933486232</v>
      </c>
      <c r="H608" s="307">
        <f t="shared" ca="1" si="273"/>
        <v>-75.051587110595179</v>
      </c>
      <c r="I608" s="304">
        <f t="shared" ca="1" si="274"/>
        <v>77.663893469513638</v>
      </c>
      <c r="J608" s="306">
        <f t="shared" ca="1" si="275"/>
        <v>648.30579601575653</v>
      </c>
      <c r="K608" s="307">
        <f t="shared" ca="1" si="276"/>
        <v>915.95475049695563</v>
      </c>
      <c r="L608" s="304">
        <f t="shared" ca="1" si="261"/>
        <v>1122.1735650538039</v>
      </c>
      <c r="M608" s="306">
        <f t="shared" ca="1" si="277"/>
        <v>-1.310695113266314</v>
      </c>
      <c r="N608" s="304">
        <f t="shared" ca="1" si="278"/>
        <v>-75.097298218581187</v>
      </c>
      <c r="P608" s="310">
        <f t="shared" ca="1" si="279"/>
        <v>23</v>
      </c>
      <c r="Q608" s="304">
        <f t="shared" ca="1" si="280"/>
        <v>0</v>
      </c>
      <c r="R608" s="306">
        <f t="shared" ca="1" si="281"/>
        <v>0</v>
      </c>
      <c r="S608" s="307">
        <f t="shared" ca="1" si="282"/>
        <v>8.0569999999999986</v>
      </c>
      <c r="T608" s="304">
        <f t="shared" ca="1" si="262"/>
        <v>79.039169999999984</v>
      </c>
      <c r="U608" s="311">
        <f t="shared" ca="1" si="263"/>
        <v>0</v>
      </c>
      <c r="V608" s="306">
        <f t="shared" ca="1" si="264"/>
        <v>1.1177092181309953</v>
      </c>
      <c r="W608" s="304">
        <f t="shared" ca="1" si="265"/>
        <v>25.518571485851208</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6.3584422681246675</v>
      </c>
      <c r="AH608" s="304">
        <f t="shared" ca="1" si="289"/>
        <v>-3.1132398846527987</v>
      </c>
    </row>
    <row r="609" spans="1:34" x14ac:dyDescent="0.2">
      <c r="A609" s="347">
        <f t="shared" ca="1" si="267"/>
        <v>0.1</v>
      </c>
      <c r="B609" s="304">
        <f t="shared" ca="1" si="268"/>
        <v>24.500000000000036</v>
      </c>
      <c r="D609" s="306">
        <f t="shared" ca="1" si="269"/>
        <v>-0.814549388525036</v>
      </c>
      <c r="E609" s="307">
        <f t="shared" ca="1" si="270"/>
        <v>-6.7492791833273644</v>
      </c>
      <c r="F609" s="304">
        <f t="shared" ca="1" si="271"/>
        <v>6.7982542024289296</v>
      </c>
      <c r="G609" s="306">
        <f t="shared" ca="1" si="272"/>
        <v>19.892017994633729</v>
      </c>
      <c r="H609" s="307">
        <f t="shared" ca="1" si="273"/>
        <v>-75.726515028927921</v>
      </c>
      <c r="I609" s="304">
        <f t="shared" ca="1" si="274"/>
        <v>78.295577514475724</v>
      </c>
      <c r="J609" s="306">
        <f t="shared" ca="1" si="275"/>
        <v>650.29907056216257</v>
      </c>
      <c r="K609" s="307">
        <f t="shared" ca="1" si="276"/>
        <v>908.41584538997949</v>
      </c>
      <c r="L609" s="304">
        <f t="shared" ca="1" si="261"/>
        <v>1117.1876428468065</v>
      </c>
      <c r="M609" s="306">
        <f t="shared" ca="1" si="277"/>
        <v>-1.3139174205541957</v>
      </c>
      <c r="N609" s="304">
        <f t="shared" ca="1" si="278"/>
        <v>-75.28192282647106</v>
      </c>
      <c r="P609" s="310">
        <f t="shared" ca="1" si="279"/>
        <v>23</v>
      </c>
      <c r="Q609" s="304">
        <f t="shared" ca="1" si="280"/>
        <v>0</v>
      </c>
      <c r="R609" s="306">
        <f t="shared" ca="1" si="281"/>
        <v>0</v>
      </c>
      <c r="S609" s="307">
        <f t="shared" ca="1" si="282"/>
        <v>8.0569999999999986</v>
      </c>
      <c r="T609" s="304">
        <f t="shared" ca="1" si="262"/>
        <v>79.039169999999984</v>
      </c>
      <c r="U609" s="311">
        <f t="shared" ca="1" si="263"/>
        <v>0</v>
      </c>
      <c r="V609" s="306">
        <f t="shared" ca="1" si="264"/>
        <v>1.1185539240436444</v>
      </c>
      <c r="W609" s="304">
        <f t="shared" ca="1" si="265"/>
        <v>25.954973990472183</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6.3127756347804169</v>
      </c>
      <c r="AH609" s="304">
        <f t="shared" ca="1" si="289"/>
        <v>-3.1672547456685134</v>
      </c>
    </row>
    <row r="610" spans="1:34" x14ac:dyDescent="0.2">
      <c r="A610" s="347">
        <f t="shared" ca="1" si="267"/>
        <v>0.1</v>
      </c>
      <c r="B610" s="304">
        <f t="shared" ca="1" si="268"/>
        <v>24.600000000000037</v>
      </c>
      <c r="D610" s="306">
        <f t="shared" ca="1" si="269"/>
        <v>-0.8184437676401064</v>
      </c>
      <c r="E610" s="307">
        <f t="shared" ca="1" si="270"/>
        <v>-6.6942832191660644</v>
      </c>
      <c r="F610" s="304">
        <f t="shared" ca="1" si="271"/>
        <v>6.7441291520252857</v>
      </c>
      <c r="G610" s="306">
        <f t="shared" ca="1" si="272"/>
        <v>19.810173617869719</v>
      </c>
      <c r="H610" s="307">
        <f t="shared" ca="1" si="273"/>
        <v>-76.395943350844533</v>
      </c>
      <c r="I610" s="304">
        <f t="shared" ca="1" si="274"/>
        <v>78.92264021962005</v>
      </c>
      <c r="J610" s="306">
        <f t="shared" ca="1" si="275"/>
        <v>652.2841801427877</v>
      </c>
      <c r="K610" s="307">
        <f t="shared" ca="1" si="276"/>
        <v>900.80972247099089</v>
      </c>
      <c r="L610" s="304">
        <f t="shared" ca="1" si="261"/>
        <v>1112.1748098940257</v>
      </c>
      <c r="M610" s="306">
        <f t="shared" ca="1" si="277"/>
        <v>-1.3170754031734462</v>
      </c>
      <c r="N610" s="304">
        <f t="shared" ca="1" si="278"/>
        <v>-75.462861902329777</v>
      </c>
      <c r="P610" s="310">
        <f t="shared" ca="1" si="279"/>
        <v>23</v>
      </c>
      <c r="Q610" s="304">
        <f t="shared" ca="1" si="280"/>
        <v>0</v>
      </c>
      <c r="R610" s="306">
        <f t="shared" ca="1" si="281"/>
        <v>0</v>
      </c>
      <c r="S610" s="307">
        <f t="shared" ca="1" si="282"/>
        <v>8.0569999999999986</v>
      </c>
      <c r="T610" s="304">
        <f t="shared" ca="1" si="262"/>
        <v>79.039169999999984</v>
      </c>
      <c r="U610" s="311">
        <f t="shared" ca="1" si="263"/>
        <v>0</v>
      </c>
      <c r="V610" s="306">
        <f t="shared" ca="1" si="264"/>
        <v>1.1194067790023874</v>
      </c>
      <c r="W610" s="304">
        <f t="shared" ca="1" si="265"/>
        <v>26.39248916837203</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6.266691634784495</v>
      </c>
      <c r="AH610" s="304">
        <f t="shared" ca="1" si="289"/>
        <v>-3.2214191374546588</v>
      </c>
    </row>
    <row r="611" spans="1:34" x14ac:dyDescent="0.2">
      <c r="A611" s="347">
        <f t="shared" ca="1" si="267"/>
        <v>0.1</v>
      </c>
      <c r="B611" s="304">
        <f t="shared" ca="1" si="268"/>
        <v>24.700000000000038</v>
      </c>
      <c r="D611" s="306">
        <f t="shared" ca="1" si="269"/>
        <v>-0.8222306555175436</v>
      </c>
      <c r="E611" s="307">
        <f t="shared" ca="1" si="270"/>
        <v>-6.6391501229659173</v>
      </c>
      <c r="F611" s="304">
        <f t="shared" ca="1" si="271"/>
        <v>6.689871269774267</v>
      </c>
      <c r="G611" s="306">
        <f t="shared" ca="1" si="272"/>
        <v>19.727950552317964</v>
      </c>
      <c r="H611" s="307">
        <f t="shared" ca="1" si="273"/>
        <v>-77.059858363141132</v>
      </c>
      <c r="I611" s="304">
        <f t="shared" ca="1" si="274"/>
        <v>79.545042610725119</v>
      </c>
      <c r="J611" s="306">
        <f t="shared" ca="1" si="275"/>
        <v>654.26108635129708</v>
      </c>
      <c r="K611" s="307">
        <f t="shared" ca="1" si="276"/>
        <v>893.13693238529163</v>
      </c>
      <c r="L611" s="304">
        <f t="shared" ca="1" si="261"/>
        <v>1107.1364636322789</v>
      </c>
      <c r="M611" s="306">
        <f t="shared" ca="1" si="277"/>
        <v>-1.3201709919153153</v>
      </c>
      <c r="N611" s="304">
        <f t="shared" ca="1" si="278"/>
        <v>-75.64022607234709</v>
      </c>
      <c r="P611" s="310">
        <f t="shared" ca="1" si="279"/>
        <v>23</v>
      </c>
      <c r="Q611" s="304">
        <f t="shared" ca="1" si="280"/>
        <v>0</v>
      </c>
      <c r="R611" s="306">
        <f t="shared" ca="1" si="281"/>
        <v>0</v>
      </c>
      <c r="S611" s="307">
        <f t="shared" ca="1" si="282"/>
        <v>8.0569999999999986</v>
      </c>
      <c r="T611" s="304">
        <f t="shared" ca="1" si="262"/>
        <v>79.039169999999984</v>
      </c>
      <c r="U611" s="311">
        <f t="shared" ca="1" si="263"/>
        <v>0</v>
      </c>
      <c r="V611" s="306">
        <f t="shared" ca="1" si="264"/>
        <v>1.1202677383283608</v>
      </c>
      <c r="W611" s="304">
        <f t="shared" ca="1" si="265"/>
        <v>26.831025714449567</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6.2202126447624648</v>
      </c>
      <c r="AH611" s="304">
        <f t="shared" ca="1" si="289"/>
        <v>-3.2757216294367675</v>
      </c>
    </row>
    <row r="612" spans="1:34" x14ac:dyDescent="0.2">
      <c r="A612" s="347">
        <f t="shared" ca="1" si="267"/>
        <v>0.1</v>
      </c>
      <c r="B612" s="304">
        <f t="shared" ca="1" si="268"/>
        <v>24.80000000000004</v>
      </c>
      <c r="D612" s="306">
        <f t="shared" ca="1" si="269"/>
        <v>-0.82591007457002397</v>
      </c>
      <c r="E612" s="307">
        <f t="shared" ca="1" si="270"/>
        <v>-6.58389127683213</v>
      </c>
      <c r="F612" s="304">
        <f t="shared" ca="1" si="271"/>
        <v>6.6354918277715091</v>
      </c>
      <c r="G612" s="306">
        <f t="shared" ca="1" si="272"/>
        <v>19.645359544860963</v>
      </c>
      <c r="H612" s="307">
        <f t="shared" ca="1" si="273"/>
        <v>-77.718247490824339</v>
      </c>
      <c r="I612" s="304">
        <f t="shared" ca="1" si="274"/>
        <v>80.162747861409315</v>
      </c>
      <c r="J612" s="306">
        <f t="shared" ca="1" si="275"/>
        <v>656.22975185615599</v>
      </c>
      <c r="K612" s="307">
        <f t="shared" ca="1" si="276"/>
        <v>885.39802709259334</v>
      </c>
      <c r="L612" s="304">
        <f t="shared" ca="1" si="261"/>
        <v>1102.0740236484339</v>
      </c>
      <c r="M612" s="306">
        <f t="shared" ca="1" si="277"/>
        <v>-1.3232060424753807</v>
      </c>
      <c r="N612" s="304">
        <f t="shared" ca="1" si="278"/>
        <v>-75.814121660047647</v>
      </c>
      <c r="P612" s="310">
        <f t="shared" ca="1" si="279"/>
        <v>23</v>
      </c>
      <c r="Q612" s="304">
        <f t="shared" ca="1" si="280"/>
        <v>0</v>
      </c>
      <c r="R612" s="306">
        <f t="shared" ca="1" si="281"/>
        <v>0</v>
      </c>
      <c r="S612" s="307">
        <f t="shared" ca="1" si="282"/>
        <v>8.0569999999999986</v>
      </c>
      <c r="T612" s="304">
        <f t="shared" ca="1" si="262"/>
        <v>79.039169999999984</v>
      </c>
      <c r="U612" s="311">
        <f t="shared" ca="1" si="263"/>
        <v>0</v>
      </c>
      <c r="V612" s="306">
        <f t="shared" ca="1" si="264"/>
        <v>1.1211367571945277</v>
      </c>
      <c r="W612" s="304">
        <f t="shared" ca="1" si="265"/>
        <v>27.270493143284078</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6.173360401129707</v>
      </c>
      <c r="AH612" s="304">
        <f t="shared" ca="1" si="289"/>
        <v>-3.3301508892205005</v>
      </c>
    </row>
    <row r="613" spans="1:34" x14ac:dyDescent="0.2">
      <c r="A613" s="347">
        <f t="shared" ca="1" si="267"/>
        <v>0.1</v>
      </c>
      <c r="B613" s="304">
        <f t="shared" ca="1" si="268"/>
        <v>24.900000000000041</v>
      </c>
      <c r="D613" s="306">
        <f t="shared" ca="1" si="269"/>
        <v>-0.82948209084911328</v>
      </c>
      <c r="E613" s="307">
        <f t="shared" ca="1" si="270"/>
        <v>-6.528517964580522</v>
      </c>
      <c r="F613" s="304">
        <f t="shared" ca="1" si="271"/>
        <v>6.5810020021946523</v>
      </c>
      <c r="G613" s="306">
        <f t="shared" ca="1" si="272"/>
        <v>19.562411335776051</v>
      </c>
      <c r="H613" s="307">
        <f t="shared" ca="1" si="273"/>
        <v>-78.371099287282391</v>
      </c>
      <c r="I613" s="304">
        <f t="shared" ca="1" si="274"/>
        <v>80.775721233345692</v>
      </c>
      <c r="J613" s="306">
        <f t="shared" ca="1" si="275"/>
        <v>658.19014040018783</v>
      </c>
      <c r="K613" s="307">
        <f t="shared" ca="1" si="276"/>
        <v>877.59355975368806</v>
      </c>
      <c r="L613" s="304">
        <f t="shared" ca="1" si="261"/>
        <v>1096.9889320504419</v>
      </c>
      <c r="M613" s="306">
        <f t="shared" ca="1" si="277"/>
        <v>-1.3261823389500047</v>
      </c>
      <c r="N613" s="304">
        <f t="shared" ca="1" si="278"/>
        <v>-75.984650886623271</v>
      </c>
      <c r="P613" s="310">
        <f t="shared" ca="1" si="279"/>
        <v>23</v>
      </c>
      <c r="Q613" s="304">
        <f t="shared" ca="1" si="280"/>
        <v>0</v>
      </c>
      <c r="R613" s="306">
        <f t="shared" ca="1" si="281"/>
        <v>0</v>
      </c>
      <c r="S613" s="307">
        <f t="shared" ca="1" si="282"/>
        <v>8.0569999999999986</v>
      </c>
      <c r="T613" s="304">
        <f t="shared" ca="1" si="262"/>
        <v>79.039169999999984</v>
      </c>
      <c r="U613" s="311">
        <f t="shared" ca="1" si="263"/>
        <v>0</v>
      </c>
      <c r="V613" s="306">
        <f t="shared" ca="1" si="264"/>
        <v>1.1220137906343119</v>
      </c>
      <c r="W613" s="304">
        <f t="shared" ca="1" si="265"/>
        <v>27.71080181683331</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6.1261560277079816</v>
      </c>
      <c r="AH613" s="304">
        <f t="shared" ca="1" si="289"/>
        <v>-3.3846956861467148</v>
      </c>
    </row>
    <row r="614" spans="1:34" x14ac:dyDescent="0.2">
      <c r="A614" s="347">
        <f t="shared" ca="1" si="267"/>
        <v>0.1</v>
      </c>
      <c r="B614" s="304">
        <f t="shared" ca="1" si="268"/>
        <v>25.000000000000043</v>
      </c>
      <c r="D614" s="306">
        <f t="shared" ca="1" si="269"/>
        <v>-0.83294681284156946</v>
      </c>
      <c r="E614" s="307">
        <f t="shared" ca="1" si="270"/>
        <v>-6.473041367970378</v>
      </c>
      <c r="F614" s="304">
        <f t="shared" ca="1" si="271"/>
        <v>6.5264128695998647</v>
      </c>
      <c r="G614" s="306">
        <f t="shared" ca="1" si="272"/>
        <v>19.479116654491893</v>
      </c>
      <c r="H614" s="307">
        <f t="shared" ca="1" si="273"/>
        <v>-79.018403424079423</v>
      </c>
      <c r="I614" s="304">
        <f t="shared" ca="1" si="274"/>
        <v>81.38393001895318</v>
      </c>
      <c r="J614" s="306">
        <f t="shared" ca="1" si="275"/>
        <v>660.14221679970126</v>
      </c>
      <c r="K614" s="307">
        <f t="shared" ca="1" si="276"/>
        <v>869.72408461811995</v>
      </c>
      <c r="L614" s="304">
        <f t="shared" ca="1" si="261"/>
        <v>1091.8826538442904</v>
      </c>
      <c r="M614" s="306">
        <f t="shared" ca="1" si="277"/>
        <v>-1.3291015971463296</v>
      </c>
      <c r="N614" s="304">
        <f t="shared" ca="1" si="278"/>
        <v>-76.151912060581665</v>
      </c>
      <c r="P614" s="310">
        <f t="shared" ca="1" si="279"/>
        <v>23</v>
      </c>
      <c r="Q614" s="304">
        <f t="shared" ca="1" si="280"/>
        <v>0</v>
      </c>
      <c r="R614" s="306">
        <f t="shared" ca="1" si="281"/>
        <v>0</v>
      </c>
      <c r="S614" s="307">
        <f t="shared" ca="1" si="282"/>
        <v>8.0569999999999986</v>
      </c>
      <c r="T614" s="304">
        <f t="shared" ca="1" si="262"/>
        <v>79.039169999999984</v>
      </c>
      <c r="U614" s="311">
        <f t="shared" ca="1" si="263"/>
        <v>0</v>
      </c>
      <c r="V614" s="306">
        <f t="shared" ca="1" si="264"/>
        <v>1.1228987935501793</v>
      </c>
      <c r="W614" s="304">
        <f t="shared" ca="1" si="265"/>
        <v>28.151862971181089</v>
      </c>
      <c r="Y614" s="314" t="str">
        <f t="shared" ca="1" si="283"/>
        <v/>
      </c>
      <c r="Z614" s="315" t="str">
        <f t="shared" ca="1" si="284"/>
        <v/>
      </c>
      <c r="AA614" s="316" t="str">
        <f t="shared" ca="1" si="285"/>
        <v/>
      </c>
      <c r="AC614" s="310">
        <f t="shared" ca="1" si="286"/>
        <v>25.000000000000043</v>
      </c>
      <c r="AD614" s="323">
        <f t="shared" ca="1" si="287"/>
        <v>660.14221679970126</v>
      </c>
      <c r="AE614" s="324" t="e">
        <f t="shared" ca="1" si="266"/>
        <v>#N/A</v>
      </c>
      <c r="AG614" s="306">
        <f t="shared" ca="1" si="288"/>
        <v>6.0786200614395298</v>
      </c>
      <c r="AH614" s="304">
        <f t="shared" ca="1" si="289"/>
        <v>-3.4393448947292189</v>
      </c>
    </row>
    <row r="615" spans="1:34" x14ac:dyDescent="0.2">
      <c r="A615" s="347">
        <f t="shared" ca="1" si="267"/>
        <v>0.1</v>
      </c>
      <c r="B615" s="304">
        <f t="shared" ca="1" si="268"/>
        <v>25.100000000000044</v>
      </c>
      <c r="D615" s="306">
        <f t="shared" ca="1" si="269"/>
        <v>-0.83630439029176484</v>
      </c>
      <c r="E615" s="307">
        <f t="shared" ca="1" si="270"/>
        <v>-6.4174725630761822</v>
      </c>
      <c r="F615" s="304">
        <f t="shared" ca="1" si="271"/>
        <v>6.4717354033564183</v>
      </c>
      <c r="G615" s="306">
        <f t="shared" ca="1" si="272"/>
        <v>19.395486215462718</v>
      </c>
      <c r="H615" s="307">
        <f t="shared" ca="1" si="273"/>
        <v>-79.660150680387048</v>
      </c>
      <c r="I615" s="304">
        <f t="shared" ca="1" si="274"/>
        <v>81.987343486395346</v>
      </c>
      <c r="J615" s="306">
        <f t="shared" ca="1" si="275"/>
        <v>662.08594694319902</v>
      </c>
      <c r="K615" s="307">
        <f t="shared" ca="1" si="276"/>
        <v>861.79015691289658</v>
      </c>
      <c r="L615" s="304">
        <f t="shared" ca="1" si="261"/>
        <v>1086.7566773163289</v>
      </c>
      <c r="M615" s="306">
        <f t="shared" ca="1" si="277"/>
        <v>-1.3319654677168042</v>
      </c>
      <c r="N615" s="304">
        <f t="shared" ca="1" si="278"/>
        <v>-76.315999757341586</v>
      </c>
      <c r="P615" s="310">
        <f t="shared" ca="1" si="279"/>
        <v>23</v>
      </c>
      <c r="Q615" s="304">
        <f t="shared" ca="1" si="280"/>
        <v>0</v>
      </c>
      <c r="R615" s="306">
        <f t="shared" ca="1" si="281"/>
        <v>0</v>
      </c>
      <c r="S615" s="307">
        <f t="shared" ca="1" si="282"/>
        <v>8.0569999999999986</v>
      </c>
      <c r="T615" s="304">
        <f t="shared" ca="1" si="262"/>
        <v>79.039169999999984</v>
      </c>
      <c r="U615" s="311">
        <f t="shared" ca="1" si="263"/>
        <v>0</v>
      </c>
      <c r="V615" s="306">
        <f t="shared" ca="1" si="264"/>
        <v>1.1237917207221573</v>
      </c>
      <c r="W615" s="304">
        <f t="shared" ca="1" si="265"/>
        <v>28.593588742330276</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6.0307724763433663</v>
      </c>
      <c r="AH615" s="304">
        <f t="shared" ca="1" si="289"/>
        <v>-3.4940874979745677</v>
      </c>
    </row>
    <row r="616" spans="1:34" x14ac:dyDescent="0.2">
      <c r="A616" s="347">
        <f t="shared" ca="1" si="267"/>
        <v>0.1</v>
      </c>
      <c r="B616" s="304">
        <f t="shared" ca="1" si="268"/>
        <v>25.200000000000045</v>
      </c>
      <c r="D616" s="306">
        <f t="shared" ca="1" si="269"/>
        <v>-0.83955501304861591</v>
      </c>
      <c r="E616" s="307">
        <f t="shared" ca="1" si="270"/>
        <v>-6.3618225167972913</v>
      </c>
      <c r="F616" s="304">
        <f t="shared" ca="1" si="271"/>
        <v>6.4169804702183786</v>
      </c>
      <c r="G616" s="306">
        <f t="shared" ca="1" si="272"/>
        <v>19.311530714157858</v>
      </c>
      <c r="H616" s="307">
        <f t="shared" ca="1" si="273"/>
        <v>-80.296332932066775</v>
      </c>
      <c r="I616" s="304">
        <f t="shared" ca="1" si="274"/>
        <v>82.585932826730087</v>
      </c>
      <c r="J616" s="306">
        <f t="shared" ca="1" si="275"/>
        <v>664.02129778968003</v>
      </c>
      <c r="K616" s="307">
        <f t="shared" ca="1" si="276"/>
        <v>853.79233273227385</v>
      </c>
      <c r="L616" s="304">
        <f t="shared" ca="1" si="261"/>
        <v>1081.6125144203486</v>
      </c>
      <c r="M616" s="306">
        <f t="shared" ca="1" si="277"/>
        <v>-1.3347755391285461</v>
      </c>
      <c r="N616" s="304">
        <f t="shared" ca="1" si="278"/>
        <v>-76.477004989364758</v>
      </c>
      <c r="P616" s="310">
        <f t="shared" ca="1" si="279"/>
        <v>23</v>
      </c>
      <c r="Q616" s="304">
        <f t="shared" ca="1" si="280"/>
        <v>0</v>
      </c>
      <c r="R616" s="306">
        <f t="shared" ca="1" si="281"/>
        <v>0</v>
      </c>
      <c r="S616" s="307">
        <f t="shared" ca="1" si="282"/>
        <v>8.0569999999999986</v>
      </c>
      <c r="T616" s="304">
        <f t="shared" ca="1" si="262"/>
        <v>79.039169999999984</v>
      </c>
      <c r="U616" s="311">
        <f t="shared" ca="1" si="263"/>
        <v>0</v>
      </c>
      <c r="V616" s="306">
        <f t="shared" ca="1" si="264"/>
        <v>1.1246925268162962</v>
      </c>
      <c r="W616" s="304">
        <f t="shared" ca="1" si="265"/>
        <v>29.035892191038059</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5.982632705847287</v>
      </c>
      <c r="AH616" s="304">
        <f t="shared" ca="1" si="289"/>
        <v>-3.5489125905833787</v>
      </c>
    </row>
    <row r="617" spans="1:34" x14ac:dyDescent="0.2">
      <c r="A617" s="347">
        <f t="shared" ca="1" si="267"/>
        <v>0.1</v>
      </c>
      <c r="B617" s="304">
        <f t="shared" ca="1" si="268"/>
        <v>25.300000000000047</v>
      </c>
      <c r="D617" s="306">
        <f t="shared" ca="1" si="269"/>
        <v>-0.84269890993555174</v>
      </c>
      <c r="E617" s="307">
        <f t="shared" ca="1" si="270"/>
        <v>-6.30610208350459</v>
      </c>
      <c r="F617" s="304">
        <f t="shared" ca="1" si="271"/>
        <v>6.3621588270324958</v>
      </c>
      <c r="G617" s="306">
        <f t="shared" ca="1" si="272"/>
        <v>19.227260823164304</v>
      </c>
      <c r="H617" s="307">
        <f t="shared" ca="1" si="273"/>
        <v>-80.926943140417237</v>
      </c>
      <c r="I617" s="304">
        <f t="shared" ca="1" si="274"/>
        <v>83.179671103066482</v>
      </c>
      <c r="J617" s="306">
        <f t="shared" ca="1" si="275"/>
        <v>665.9482373665461</v>
      </c>
      <c r="K617" s="307">
        <f t="shared" ca="1" si="276"/>
        <v>845.73116892864959</v>
      </c>
      <c r="L617" s="304">
        <f t="shared" ca="1" si="261"/>
        <v>1076.4517011687194</v>
      </c>
      <c r="M617" s="306">
        <f t="shared" ca="1" si="277"/>
        <v>-1.3375333404771874</v>
      </c>
      <c r="N617" s="304">
        <f t="shared" ca="1" si="278"/>
        <v>-76.635015367377392</v>
      </c>
      <c r="P617" s="310">
        <f t="shared" ca="1" si="279"/>
        <v>23</v>
      </c>
      <c r="Q617" s="304">
        <f t="shared" ca="1" si="280"/>
        <v>0</v>
      </c>
      <c r="R617" s="306">
        <f t="shared" ca="1" si="281"/>
        <v>0</v>
      </c>
      <c r="S617" s="307">
        <f t="shared" ca="1" si="282"/>
        <v>8.0569999999999986</v>
      </c>
      <c r="T617" s="304">
        <f t="shared" ca="1" si="262"/>
        <v>79.039169999999984</v>
      </c>
      <c r="U617" s="311">
        <f t="shared" ca="1" si="263"/>
        <v>0</v>
      </c>
      <c r="V617" s="306">
        <f t="shared" ca="1" si="264"/>
        <v>1.1256011663930672</v>
      </c>
      <c r="W617" s="304">
        <f t="shared" ca="1" si="265"/>
        <v>29.478687326691578</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5.9342196636187241</v>
      </c>
      <c r="AH617" s="304">
        <f t="shared" ca="1" si="289"/>
        <v>-3.6038093820327743</v>
      </c>
    </row>
    <row r="618" spans="1:34" x14ac:dyDescent="0.2">
      <c r="A618" s="347">
        <f t="shared" ca="1" si="267"/>
        <v>0.1</v>
      </c>
      <c r="B618" s="304">
        <f t="shared" ca="1" si="268"/>
        <v>25.400000000000048</v>
      </c>
      <c r="D618" s="306">
        <f t="shared" ca="1" si="269"/>
        <v>-0.84573634764222239</v>
      </c>
      <c r="E618" s="307">
        <f t="shared" ca="1" si="270"/>
        <v>-6.2503220018231183</v>
      </c>
      <c r="F618" s="304">
        <f t="shared" ca="1" si="271"/>
        <v>6.3072811175812804</v>
      </c>
      <c r="G618" s="306">
        <f t="shared" ca="1" si="272"/>
        <v>19.142687188400082</v>
      </c>
      <c r="H618" s="307">
        <f t="shared" ca="1" si="273"/>
        <v>-81.551975340599554</v>
      </c>
      <c r="I618" s="304">
        <f t="shared" ca="1" si="274"/>
        <v>83.768533201594821</v>
      </c>
      <c r="J618" s="306">
        <f t="shared" ca="1" si="275"/>
        <v>667.86673476712429</v>
      </c>
      <c r="K618" s="307">
        <f t="shared" ca="1" si="276"/>
        <v>837.60722300459872</v>
      </c>
      <c r="L618" s="304">
        <f t="shared" ca="1" si="261"/>
        <v>1071.2757980268086</v>
      </c>
      <c r="M618" s="306">
        <f t="shared" ca="1" si="277"/>
        <v>-1.3402403441542574</v>
      </c>
      <c r="N618" s="304">
        <f t="shared" ca="1" si="278"/>
        <v>-76.7901152531999</v>
      </c>
      <c r="P618" s="310">
        <f t="shared" ca="1" si="279"/>
        <v>23</v>
      </c>
      <c r="Q618" s="304">
        <f t="shared" ca="1" si="280"/>
        <v>0</v>
      </c>
      <c r="R618" s="306">
        <f t="shared" ca="1" si="281"/>
        <v>0</v>
      </c>
      <c r="S618" s="307">
        <f t="shared" ca="1" si="282"/>
        <v>8.0569999999999986</v>
      </c>
      <c r="T618" s="304">
        <f t="shared" ca="1" si="262"/>
        <v>79.039169999999984</v>
      </c>
      <c r="U618" s="311">
        <f t="shared" ca="1" si="263"/>
        <v>0</v>
      </c>
      <c r="V618" s="306">
        <f t="shared" ca="1" si="264"/>
        <v>1.1265175939156913</v>
      </c>
      <c r="W618" s="304">
        <f t="shared" ca="1" si="265"/>
        <v>29.921889130222798</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5.8855517630081495</v>
      </c>
      <c r="AH618" s="304">
        <f t="shared" ca="1" si="289"/>
        <v>-3.6587671995397271</v>
      </c>
    </row>
    <row r="619" spans="1:34" x14ac:dyDescent="0.2">
      <c r="A619" s="347">
        <f t="shared" ca="1" si="267"/>
        <v>0.1</v>
      </c>
      <c r="B619" s="304">
        <f t="shared" ca="1" si="268"/>
        <v>25.50000000000005</v>
      </c>
      <c r="D619" s="306">
        <f t="shared" ca="1" si="269"/>
        <v>-0.84866762963674247</v>
      </c>
      <c r="E619" s="307">
        <f t="shared" ca="1" si="270"/>
        <v>-6.1944928915497144</v>
      </c>
      <c r="F619" s="304">
        <f t="shared" ca="1" si="271"/>
        <v>6.2523578695603463</v>
      </c>
      <c r="G619" s="306">
        <f t="shared" ca="1" si="272"/>
        <v>19.057820425436407</v>
      </c>
      <c r="H619" s="307">
        <f t="shared" ca="1" si="273"/>
        <v>-82.171424629754526</v>
      </c>
      <c r="I619" s="304">
        <f t="shared" ca="1" si="274"/>
        <v>84.352495784366738</v>
      </c>
      <c r="J619" s="306">
        <f t="shared" ca="1" si="275"/>
        <v>669.77676014781616</v>
      </c>
      <c r="K619" s="307">
        <f t="shared" ca="1" si="276"/>
        <v>829.42105300608102</v>
      </c>
      <c r="L619" s="304">
        <f t="shared" ca="1" si="261"/>
        <v>1066.0863903098198</v>
      </c>
      <c r="M619" s="306">
        <f t="shared" ca="1" si="277"/>
        <v>-1.3428979683765774</v>
      </c>
      <c r="N619" s="304">
        <f t="shared" ca="1" si="278"/>
        <v>-76.942385904670573</v>
      </c>
      <c r="P619" s="310">
        <f t="shared" ca="1" si="279"/>
        <v>23</v>
      </c>
      <c r="Q619" s="304">
        <f t="shared" ca="1" si="280"/>
        <v>0</v>
      </c>
      <c r="R619" s="306">
        <f t="shared" ca="1" si="281"/>
        <v>0</v>
      </c>
      <c r="S619" s="307">
        <f t="shared" ca="1" si="282"/>
        <v>8.0569999999999986</v>
      </c>
      <c r="T619" s="304">
        <f t="shared" ca="1" si="262"/>
        <v>79.039169999999984</v>
      </c>
      <c r="U619" s="311">
        <f t="shared" ca="1" si="263"/>
        <v>0</v>
      </c>
      <c r="V619" s="306">
        <f t="shared" ca="1" si="264"/>
        <v>1.1274417637584013</v>
      </c>
      <c r="W619" s="304">
        <f t="shared" ca="1" si="265"/>
        <v>30.365413576062579</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5.8366469352099841</v>
      </c>
      <c r="AH619" s="304">
        <f t="shared" ca="1" si="289"/>
        <v>-3.7137754909051512</v>
      </c>
    </row>
    <row r="620" spans="1:34" x14ac:dyDescent="0.2">
      <c r="A620" s="347">
        <f t="shared" ca="1" si="267"/>
        <v>0.1</v>
      </c>
      <c r="B620" s="304">
        <f t="shared" ca="1" si="268"/>
        <v>25.600000000000051</v>
      </c>
      <c r="D620" s="306">
        <f t="shared" ca="1" si="269"/>
        <v>-0.85149309509741378</v>
      </c>
      <c r="E620" s="307">
        <f t="shared" ca="1" si="270"/>
        <v>-6.1386252507045889</v>
      </c>
      <c r="F620" s="304">
        <f t="shared" ca="1" si="271"/>
        <v>6.1973994916889579</v>
      </c>
      <c r="G620" s="306">
        <f t="shared" ca="1" si="272"/>
        <v>18.972671115926666</v>
      </c>
      <c r="H620" s="307">
        <f t="shared" ca="1" si="273"/>
        <v>-82.785287154824985</v>
      </c>
      <c r="I620" s="304">
        <f t="shared" ca="1" si="274"/>
        <v>84.931537243711475</v>
      </c>
      <c r="J620" s="306">
        <f t="shared" ca="1" si="275"/>
        <v>671.67828472488429</v>
      </c>
      <c r="K620" s="307">
        <f t="shared" ca="1" si="276"/>
        <v>821.17321741685203</v>
      </c>
      <c r="L620" s="304">
        <f t="shared" ca="1" si="261"/>
        <v>1060.88508858109</v>
      </c>
      <c r="M620" s="306">
        <f t="shared" ca="1" si="277"/>
        <v>-1.3455075795856244</v>
      </c>
      <c r="N620" s="304">
        <f t="shared" ca="1" si="278"/>
        <v>-77.091905613118996</v>
      </c>
      <c r="P620" s="310">
        <f t="shared" ca="1" si="279"/>
        <v>23</v>
      </c>
      <c r="Q620" s="304">
        <f t="shared" ca="1" si="280"/>
        <v>0</v>
      </c>
      <c r="R620" s="306">
        <f t="shared" ca="1" si="281"/>
        <v>0</v>
      </c>
      <c r="S620" s="307">
        <f t="shared" ca="1" si="282"/>
        <v>8.0569999999999986</v>
      </c>
      <c r="T620" s="304">
        <f t="shared" ca="1" si="262"/>
        <v>79.039169999999984</v>
      </c>
      <c r="U620" s="311">
        <f t="shared" ca="1" si="263"/>
        <v>0</v>
      </c>
      <c r="V620" s="306">
        <f t="shared" ca="1" si="264"/>
        <v>1.1283736302146334</v>
      </c>
      <c r="W620" s="304">
        <f t="shared" ca="1" si="265"/>
        <v>30.809177653135279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5.7875226462379592</v>
      </c>
      <c r="AH620" s="304">
        <f t="shared" ca="1" si="289"/>
        <v>-3.7688238272387471</v>
      </c>
    </row>
    <row r="621" spans="1:34" x14ac:dyDescent="0.2">
      <c r="A621" s="347">
        <f t="shared" ca="1" si="267"/>
        <v>0.1</v>
      </c>
      <c r="B621" s="304">
        <f t="shared" ca="1" si="268"/>
        <v>25.700000000000053</v>
      </c>
      <c r="D621" s="306">
        <f t="shared" ca="1" si="269"/>
        <v>-0.85421311786296705</v>
      </c>
      <c r="E621" s="307">
        <f t="shared" ca="1" si="270"/>
        <v>-6.0827294527157489</v>
      </c>
      <c r="F621" s="304">
        <f t="shared" ca="1" si="271"/>
        <v>6.1424162709527277</v>
      </c>
      <c r="G621" s="306">
        <f t="shared" ca="1" si="272"/>
        <v>18.887249804140367</v>
      </c>
      <c r="H621" s="307">
        <f t="shared" ca="1" si="273"/>
        <v>-83.393560100096565</v>
      </c>
      <c r="I621" s="304">
        <f t="shared" ca="1" si="274"/>
        <v>85.505637658182621</v>
      </c>
      <c r="J621" s="306">
        <f t="shared" ca="1" si="275"/>
        <v>673.5712807708876</v>
      </c>
      <c r="K621" s="307">
        <f t="shared" ca="1" si="276"/>
        <v>812.86427505410597</v>
      </c>
      <c r="L621" s="304">
        <f t="shared" ca="1" si="261"/>
        <v>1055.6735290508004</v>
      </c>
      <c r="M621" s="306">
        <f t="shared" ca="1" si="277"/>
        <v>-1.3480704947243161</v>
      </c>
      <c r="N621" s="304">
        <f t="shared" ca="1" si="278"/>
        <v>-77.238749833816215</v>
      </c>
      <c r="P621" s="310">
        <f t="shared" ca="1" si="279"/>
        <v>23</v>
      </c>
      <c r="Q621" s="304">
        <f t="shared" ca="1" si="280"/>
        <v>0</v>
      </c>
      <c r="R621" s="306">
        <f t="shared" ca="1" si="281"/>
        <v>0</v>
      </c>
      <c r="S621" s="307">
        <f t="shared" ca="1" si="282"/>
        <v>8.0569999999999986</v>
      </c>
      <c r="T621" s="304">
        <f t="shared" ca="1" si="262"/>
        <v>79.039169999999984</v>
      </c>
      <c r="U621" s="311">
        <f t="shared" ca="1" si="263"/>
        <v>0</v>
      </c>
      <c r="V621" s="306">
        <f t="shared" ca="1" si="264"/>
        <v>1.1293131475051439</v>
      </c>
      <c r="W621" s="304">
        <f t="shared" ca="1" si="265"/>
        <v>31.253099384895361</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5.7381959128044056</v>
      </c>
      <c r="AH621" s="304">
        <f t="shared" ca="1" si="289"/>
        <v>-3.8239019055647616</v>
      </c>
    </row>
    <row r="622" spans="1:34" x14ac:dyDescent="0.2">
      <c r="A622" s="347">
        <f t="shared" ca="1" si="267"/>
        <v>0.1</v>
      </c>
      <c r="B622" s="304">
        <f t="shared" ca="1" si="268"/>
        <v>25.800000000000054</v>
      </c>
      <c r="D622" s="306">
        <f t="shared" ca="1" si="269"/>
        <v>-0.85682810540045695</v>
      </c>
      <c r="E622" s="307">
        <f t="shared" ca="1" si="270"/>
        <v>-6.0268157437351686</v>
      </c>
      <c r="F622" s="304">
        <f t="shared" ca="1" si="271"/>
        <v>6.0874183699773932</v>
      </c>
      <c r="G622" s="306">
        <f t="shared" ca="1" si="272"/>
        <v>18.801566993600321</v>
      </c>
      <c r="H622" s="307">
        <f t="shared" ca="1" si="273"/>
        <v>-83.996241674470085</v>
      </c>
      <c r="I622" s="304">
        <f t="shared" ca="1" si="274"/>
        <v>86.074778749938275</v>
      </c>
      <c r="J622" s="306">
        <f t="shared" ca="1" si="275"/>
        <v>675.45572161077462</v>
      </c>
      <c r="K622" s="307">
        <f t="shared" ca="1" si="276"/>
        <v>804.49478496537768</v>
      </c>
      <c r="L622" s="304">
        <f t="shared" ca="1" si="261"/>
        <v>1050.453373973934</v>
      </c>
      <c r="M622" s="306">
        <f t="shared" ca="1" si="277"/>
        <v>-1.3505879833982126</v>
      </c>
      <c r="N622" s="304">
        <f t="shared" ca="1" si="278"/>
        <v>-77.382991309802478</v>
      </c>
      <c r="P622" s="310">
        <f t="shared" ca="1" si="279"/>
        <v>23</v>
      </c>
      <c r="Q622" s="304">
        <f t="shared" ca="1" si="280"/>
        <v>0</v>
      </c>
      <c r="R622" s="306">
        <f t="shared" ca="1" si="281"/>
        <v>0</v>
      </c>
      <c r="S622" s="307">
        <f t="shared" ca="1" si="282"/>
        <v>8.0569999999999986</v>
      </c>
      <c r="T622" s="304">
        <f t="shared" ca="1" si="262"/>
        <v>79.039169999999984</v>
      </c>
      <c r="U622" s="311">
        <f t="shared" ca="1" si="263"/>
        <v>0</v>
      </c>
      <c r="V622" s="306">
        <f t="shared" ca="1" si="264"/>
        <v>1.1302602697860489</v>
      </c>
      <c r="W622" s="304">
        <f t="shared" ca="1" si="265"/>
        <v>31.697097848409285</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5.6886833171863005</v>
      </c>
      <c r="AH622" s="304">
        <f t="shared" ca="1" si="289"/>
        <v>-3.8789995513088451</v>
      </c>
    </row>
    <row r="623" spans="1:34" x14ac:dyDescent="0.2">
      <c r="A623" s="347">
        <f t="shared" ca="1" si="267"/>
        <v>0.1</v>
      </c>
      <c r="B623" s="304">
        <f t="shared" ca="1" si="268"/>
        <v>25.900000000000055</v>
      </c>
      <c r="D623" s="306">
        <f t="shared" ca="1" si="269"/>
        <v>-0.85933849779004989</v>
      </c>
      <c r="E623" s="307">
        <f t="shared" ca="1" si="270"/>
        <v>-5.9708942400855154</v>
      </c>
      <c r="F623" s="304">
        <f t="shared" ca="1" si="271"/>
        <v>6.032415824532527</v>
      </c>
      <c r="G623" s="306">
        <f t="shared" ca="1" si="272"/>
        <v>18.715633143821318</v>
      </c>
      <c r="H623" s="307">
        <f t="shared" ca="1" si="273"/>
        <v>-84.593331098478643</v>
      </c>
      <c r="I623" s="304">
        <f t="shared" ca="1" si="274"/>
        <v>86.638943843464162</v>
      </c>
      <c r="J623" s="306">
        <f t="shared" ca="1" si="275"/>
        <v>677.33158161764572</v>
      </c>
      <c r="K623" s="307">
        <f t="shared" ca="1" si="276"/>
        <v>796.06530632673025</v>
      </c>
      <c r="L623" s="304">
        <f t="shared" ca="1" si="261"/>
        <v>1045.2263120462153</v>
      </c>
      <c r="M623" s="306">
        <f t="shared" ca="1" si="277"/>
        <v>-1.3530612699276943</v>
      </c>
      <c r="N623" s="304">
        <f t="shared" ca="1" si="278"/>
        <v>-77.524700189468334</v>
      </c>
      <c r="P623" s="310">
        <f t="shared" ca="1" si="279"/>
        <v>23</v>
      </c>
      <c r="Q623" s="304">
        <f t="shared" ca="1" si="280"/>
        <v>0</v>
      </c>
      <c r="R623" s="306">
        <f t="shared" ca="1" si="281"/>
        <v>0</v>
      </c>
      <c r="S623" s="307">
        <f t="shared" ca="1" si="282"/>
        <v>8.0569999999999986</v>
      </c>
      <c r="T623" s="304">
        <f t="shared" ca="1" si="262"/>
        <v>79.039169999999984</v>
      </c>
      <c r="U623" s="311">
        <f t="shared" ca="1" si="263"/>
        <v>0</v>
      </c>
      <c r="V623" s="306">
        <f t="shared" ca="1" si="264"/>
        <v>1.1312149511567875</v>
      </c>
      <c r="W623" s="304">
        <f t="shared" ca="1" si="265"/>
        <v>32.141093192486238</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5.6390010211544439</v>
      </c>
      <c r="AH623" s="304">
        <f t="shared" ca="1" si="289"/>
        <v>-3.9341067206664131</v>
      </c>
    </row>
    <row r="624" spans="1:34" x14ac:dyDescent="0.2">
      <c r="A624" s="347">
        <f t="shared" ca="1" si="267"/>
        <v>0.1</v>
      </c>
      <c r="B624" s="304">
        <f t="shared" ca="1" si="268"/>
        <v>26.000000000000057</v>
      </c>
      <c r="D624" s="306">
        <f t="shared" ca="1" si="269"/>
        <v>-0.86174476672601452</v>
      </c>
      <c r="E624" s="307">
        <f t="shared" ca="1" si="270"/>
        <v>-5.9149749258362085</v>
      </c>
      <c r="F624" s="304">
        <f t="shared" ca="1" si="271"/>
        <v>5.9774185411639644</v>
      </c>
      <c r="G624" s="306">
        <f t="shared" ca="1" si="272"/>
        <v>18.629458667148718</v>
      </c>
      <c r="H624" s="307">
        <f t="shared" ca="1" si="273"/>
        <v>-85.184828591062271</v>
      </c>
      <c r="I624" s="304">
        <f t="shared" ca="1" si="274"/>
        <v>87.198117825556665</v>
      </c>
      <c r="J624" s="306">
        <f t="shared" ca="1" si="275"/>
        <v>679.19883620819428</v>
      </c>
      <c r="K624" s="307">
        <f t="shared" ca="1" si="276"/>
        <v>787.57639834225324</v>
      </c>
      <c r="L624" s="304">
        <f t="shared" ca="1" si="261"/>
        <v>1039.9940587966457</v>
      </c>
      <c r="M624" s="306">
        <f t="shared" ca="1" si="277"/>
        <v>-1.3554915352972716</v>
      </c>
      <c r="N624" s="304">
        <f t="shared" ca="1" si="278"/>
        <v>-77.663944138241916</v>
      </c>
      <c r="P624" s="310">
        <f t="shared" ca="1" si="279"/>
        <v>23</v>
      </c>
      <c r="Q624" s="304">
        <f t="shared" ca="1" si="280"/>
        <v>0</v>
      </c>
      <c r="R624" s="306">
        <f t="shared" ca="1" si="281"/>
        <v>0</v>
      </c>
      <c r="S624" s="307">
        <f t="shared" ca="1" si="282"/>
        <v>8.0569999999999986</v>
      </c>
      <c r="T624" s="304">
        <f t="shared" ca="1" si="262"/>
        <v>79.039169999999984</v>
      </c>
      <c r="U624" s="311">
        <f t="shared" ca="1" si="263"/>
        <v>0</v>
      </c>
      <c r="V624" s="306">
        <f t="shared" ca="1" si="264"/>
        <v>1.1321771456680059</v>
      </c>
      <c r="W624" s="304">
        <f t="shared" ca="1" si="265"/>
        <v>32.585006654862511</v>
      </c>
      <c r="Y624" s="314" t="str">
        <f t="shared" ca="1" si="283"/>
        <v/>
      </c>
      <c r="Z624" s="315" t="str">
        <f t="shared" ca="1" si="284"/>
        <v/>
      </c>
      <c r="AA624" s="316" t="str">
        <f t="shared" ca="1" si="285"/>
        <v/>
      </c>
      <c r="AC624" s="310">
        <f t="shared" ca="1" si="286"/>
        <v>26.000000000000057</v>
      </c>
      <c r="AD624" s="323">
        <f t="shared" ca="1" si="287"/>
        <v>679.19883620819428</v>
      </c>
      <c r="AE624" s="324" t="e">
        <f t="shared" ca="1" si="266"/>
        <v>#N/A</v>
      </c>
      <c r="AG624" s="306">
        <f t="shared" ca="1" si="288"/>
        <v>5.58916477903648</v>
      </c>
      <c r="AH624" s="304">
        <f t="shared" ca="1" si="289"/>
        <v>-3.9892135028529534</v>
      </c>
    </row>
    <row r="625" spans="1:34" x14ac:dyDescent="0.2">
      <c r="A625" s="347">
        <f t="shared" ca="1" si="267"/>
        <v>0.1</v>
      </c>
      <c r="B625" s="304">
        <f t="shared" ca="1" si="268"/>
        <v>26.100000000000058</v>
      </c>
      <c r="D625" s="306">
        <f t="shared" ca="1" si="269"/>
        <v>-0.86404741453330847</v>
      </c>
      <c r="E625" s="307">
        <f t="shared" ca="1" si="270"/>
        <v>-5.8590676505075461</v>
      </c>
      <c r="F625" s="304">
        <f t="shared" ca="1" si="271"/>
        <v>5.9224362949537674</v>
      </c>
      <c r="G625" s="306">
        <f t="shared" ca="1" si="272"/>
        <v>18.543053925695386</v>
      </c>
      <c r="H625" s="307">
        <f t="shared" ca="1" si="273"/>
        <v>-85.770735356113022</v>
      </c>
      <c r="I625" s="304">
        <f t="shared" ca="1" si="274"/>
        <v>87.752287106488708</v>
      </c>
      <c r="J625" s="306">
        <f t="shared" ca="1" si="275"/>
        <v>681.05746183783651</v>
      </c>
      <c r="K625" s="307">
        <f t="shared" ca="1" si="276"/>
        <v>779.02862014489449</v>
      </c>
      <c r="L625" s="304">
        <f t="shared" ca="1" si="261"/>
        <v>1034.7583569751221</v>
      </c>
      <c r="M625" s="306">
        <f t="shared" ca="1" si="277"/>
        <v>-1.357879919007805</v>
      </c>
      <c r="N625" s="304">
        <f t="shared" ca="1" si="278"/>
        <v>-77.800788444713277</v>
      </c>
      <c r="P625" s="310">
        <f t="shared" ca="1" si="279"/>
        <v>23</v>
      </c>
      <c r="Q625" s="304">
        <f t="shared" ca="1" si="280"/>
        <v>0</v>
      </c>
      <c r="R625" s="306">
        <f t="shared" ca="1" si="281"/>
        <v>0</v>
      </c>
      <c r="S625" s="307">
        <f t="shared" ca="1" si="282"/>
        <v>8.0569999999999986</v>
      </c>
      <c r="T625" s="304">
        <f t="shared" ca="1" si="262"/>
        <v>79.039169999999984</v>
      </c>
      <c r="U625" s="311">
        <f t="shared" ca="1" si="263"/>
        <v>0</v>
      </c>
      <c r="V625" s="306">
        <f t="shared" ca="1" si="264"/>
        <v>1.1331468073293562</v>
      </c>
      <c r="W625" s="304">
        <f t="shared" ca="1" si="265"/>
        <v>33.028760578444889</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5.5391899499791153</v>
      </c>
      <c r="AH625" s="304">
        <f t="shared" ca="1" si="289"/>
        <v>-4.0443101222368769</v>
      </c>
    </row>
    <row r="626" spans="1:34" x14ac:dyDescent="0.2">
      <c r="A626" s="347">
        <f t="shared" ca="1" si="267"/>
        <v>0.1</v>
      </c>
      <c r="B626" s="304">
        <f t="shared" ca="1" si="268"/>
        <v>26.20000000000006</v>
      </c>
      <c r="D626" s="306">
        <f t="shared" ca="1" si="269"/>
        <v>-0.86624697319922106</v>
      </c>
      <c r="E626" s="307">
        <f t="shared" ca="1" si="270"/>
        <v>-5.8031821269015662</v>
      </c>
      <c r="F626" s="304">
        <f t="shared" ca="1" si="271"/>
        <v>5.8674787274063984</v>
      </c>
      <c r="G626" s="306">
        <f t="shared" ca="1" si="272"/>
        <v>18.456429228375463</v>
      </c>
      <c r="H626" s="307">
        <f t="shared" ca="1" si="273"/>
        <v>-86.351053568803181</v>
      </c>
      <c r="I626" s="304">
        <f t="shared" ca="1" si="274"/>
        <v>88.301439582287387</v>
      </c>
      <c r="J626" s="306">
        <f t="shared" ca="1" si="275"/>
        <v>682.90743599554003</v>
      </c>
      <c r="K626" s="307">
        <f t="shared" ca="1" si="276"/>
        <v>770.42253069864864</v>
      </c>
      <c r="L626" s="304">
        <f t="shared" ca="1" si="261"/>
        <v>1029.5209769335022</v>
      </c>
      <c r="M626" s="306">
        <f t="shared" ca="1" si="277"/>
        <v>-1.3602275208370589</v>
      </c>
      <c r="N626" s="304">
        <f t="shared" ca="1" si="278"/>
        <v>-77.935296121506724</v>
      </c>
      <c r="P626" s="310">
        <f t="shared" ca="1" si="279"/>
        <v>23</v>
      </c>
      <c r="Q626" s="304">
        <f t="shared" ca="1" si="280"/>
        <v>0</v>
      </c>
      <c r="R626" s="306">
        <f t="shared" ca="1" si="281"/>
        <v>0</v>
      </c>
      <c r="S626" s="307">
        <f t="shared" ca="1" si="282"/>
        <v>8.0569999999999986</v>
      </c>
      <c r="T626" s="304">
        <f t="shared" ca="1" si="262"/>
        <v>79.039169999999984</v>
      </c>
      <c r="U626" s="311">
        <f t="shared" ca="1" si="263"/>
        <v>0</v>
      </c>
      <c r="V626" s="306">
        <f t="shared" ca="1" si="264"/>
        <v>1.134123890117213</v>
      </c>
      <c r="W626" s="304">
        <f t="shared" ca="1" si="265"/>
        <v>33.472278426619461</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5.4890915094699411</v>
      </c>
      <c r="AH626" s="304">
        <f t="shared" ca="1" si="289"/>
        <v>-4.0993869403555783</v>
      </c>
    </row>
    <row r="627" spans="1:34" x14ac:dyDescent="0.2">
      <c r="A627" s="347">
        <f t="shared" ca="1" si="267"/>
        <v>0.1</v>
      </c>
      <c r="B627" s="304">
        <f t="shared" ca="1" si="268"/>
        <v>26.300000000000061</v>
      </c>
      <c r="D627" s="306">
        <f t="shared" ca="1" si="269"/>
        <v>-0.8683440034195864</v>
      </c>
      <c r="E627" s="307">
        <f t="shared" ca="1" si="270"/>
        <v>-5.7473279290582671</v>
      </c>
      <c r="F627" s="304">
        <f t="shared" ca="1" si="271"/>
        <v>5.8125553444597795</v>
      </c>
      <c r="G627" s="306">
        <f t="shared" ca="1" si="272"/>
        <v>18.369594828033502</v>
      </c>
      <c r="H627" s="307">
        <f t="shared" ca="1" si="273"/>
        <v>-86.925786361709001</v>
      </c>
      <c r="I627" s="304">
        <f t="shared" ca="1" si="274"/>
        <v>88.845564598057393</v>
      </c>
      <c r="J627" s="306">
        <f t="shared" ca="1" si="275"/>
        <v>684.74873719836046</v>
      </c>
      <c r="K627" s="307">
        <f t="shared" ca="1" si="276"/>
        <v>761.75868870212298</v>
      </c>
      <c r="L627" s="304">
        <f t="shared" ca="1" si="261"/>
        <v>1024.2837169983361</v>
      </c>
      <c r="M627" s="306">
        <f t="shared" ca="1" si="277"/>
        <v>-1.3625354025136815</v>
      </c>
      <c r="N627" s="304">
        <f t="shared" ca="1" si="278"/>
        <v>-78.06752800119277</v>
      </c>
      <c r="P627" s="310">
        <f t="shared" ca="1" si="279"/>
        <v>23</v>
      </c>
      <c r="Q627" s="304">
        <f t="shared" ca="1" si="280"/>
        <v>0</v>
      </c>
      <c r="R627" s="306">
        <f t="shared" ca="1" si="281"/>
        <v>0</v>
      </c>
      <c r="S627" s="307">
        <f t="shared" ca="1" si="282"/>
        <v>8.0569999999999986</v>
      </c>
      <c r="T627" s="304">
        <f t="shared" ca="1" si="262"/>
        <v>79.039169999999984</v>
      </c>
      <c r="U627" s="311">
        <f t="shared" ca="1" si="263"/>
        <v>0</v>
      </c>
      <c r="V627" s="306">
        <f t="shared" ca="1" si="264"/>
        <v>1.1351083479823032</v>
      </c>
      <c r="W627" s="304">
        <f t="shared" ca="1" si="265"/>
        <v>33.915484797632857</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5.4388840601748019</v>
      </c>
      <c r="AH627" s="304">
        <f t="shared" ca="1" si="289"/>
        <v>-4.1544344578154977</v>
      </c>
    </row>
    <row r="628" spans="1:34" x14ac:dyDescent="0.2">
      <c r="A628" s="347">
        <f t="shared" ca="1" si="267"/>
        <v>0.1</v>
      </c>
      <c r="B628" s="304">
        <f t="shared" ca="1" si="268"/>
        <v>26.400000000000063</v>
      </c>
      <c r="D628" s="306">
        <f t="shared" ca="1" si="269"/>
        <v>-0.87033909365915685</v>
      </c>
      <c r="E628" s="307">
        <f t="shared" ca="1" si="270"/>
        <v>-5.6915144903357522</v>
      </c>
      <c r="F628" s="304">
        <f t="shared" ca="1" si="271"/>
        <v>5.7576755146198781</v>
      </c>
      <c r="G628" s="306">
        <f t="shared" ca="1" si="272"/>
        <v>18.282560918667588</v>
      </c>
      <c r="H628" s="307">
        <f t="shared" ca="1" si="273"/>
        <v>-87.49493781074257</v>
      </c>
      <c r="I628" s="304">
        <f t="shared" ca="1" si="274"/>
        <v>89.38465291228971</v>
      </c>
      <c r="J628" s="306">
        <f t="shared" ca="1" si="275"/>
        <v>686.58134498569552</v>
      </c>
      <c r="K628" s="307">
        <f t="shared" ca="1" si="276"/>
        <v>753.03765249350045</v>
      </c>
      <c r="L628" s="304">
        <f t="shared" ca="1" si="261"/>
        <v>1019.0484038333452</v>
      </c>
      <c r="M628" s="306">
        <f t="shared" ca="1" si="277"/>
        <v>-1.3648045893093947</v>
      </c>
      <c r="N628" s="304">
        <f t="shared" ca="1" si="278"/>
        <v>-78.197542827513956</v>
      </c>
      <c r="P628" s="310">
        <f t="shared" ca="1" si="279"/>
        <v>23</v>
      </c>
      <c r="Q628" s="304">
        <f t="shared" ca="1" si="280"/>
        <v>0</v>
      </c>
      <c r="R628" s="306">
        <f t="shared" ca="1" si="281"/>
        <v>0</v>
      </c>
      <c r="S628" s="307">
        <f t="shared" ca="1" si="282"/>
        <v>8.0569999999999986</v>
      </c>
      <c r="T628" s="304">
        <f t="shared" ca="1" si="262"/>
        <v>79.039169999999984</v>
      </c>
      <c r="U628" s="311">
        <f t="shared" ca="1" si="263"/>
        <v>0</v>
      </c>
      <c r="V628" s="306">
        <f t="shared" ca="1" si="264"/>
        <v>1.1361001348572504</v>
      </c>
      <c r="W628" s="304">
        <f t="shared" ca="1" si="265"/>
        <v>34.358305438054046</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5.3885818421423801</v>
      </c>
      <c r="AH628" s="304">
        <f t="shared" ca="1" si="289"/>
        <v>-4.209443316077059</v>
      </c>
    </row>
    <row r="629" spans="1:34" x14ac:dyDescent="0.2">
      <c r="A629" s="347">
        <f t="shared" ca="1" si="267"/>
        <v>0.1</v>
      </c>
      <c r="B629" s="304">
        <f t="shared" ca="1" si="268"/>
        <v>26.500000000000064</v>
      </c>
      <c r="D629" s="306">
        <f t="shared" ca="1" si="269"/>
        <v>-0.87223285922577209</v>
      </c>
      <c r="E629" s="307">
        <f t="shared" ca="1" si="270"/>
        <v>-5.6357511016127972</v>
      </c>
      <c r="F629" s="304">
        <f t="shared" ca="1" si="271"/>
        <v>5.7028484672173274</v>
      </c>
      <c r="G629" s="306">
        <f t="shared" ca="1" si="272"/>
        <v>18.195337632745012</v>
      </c>
      <c r="H629" s="307">
        <f t="shared" ca="1" si="273"/>
        <v>-88.058512920903851</v>
      </c>
      <c r="I629" s="304">
        <f t="shared" ca="1" si="274"/>
        <v>89.918696662099023</v>
      </c>
      <c r="J629" s="306">
        <f t="shared" ca="1" si="275"/>
        <v>688.4052399132662</v>
      </c>
      <c r="K629" s="307">
        <f t="shared" ca="1" si="276"/>
        <v>744.25997995691807</v>
      </c>
      <c r="L629" s="304">
        <f t="shared" ca="1" si="261"/>
        <v>1013.8168927895775</v>
      </c>
      <c r="M629" s="306">
        <f t="shared" ca="1" si="277"/>
        <v>-1.3670360715538898</v>
      </c>
      <c r="N629" s="304">
        <f t="shared" ca="1" si="278"/>
        <v>-78.325397342181901</v>
      </c>
      <c r="P629" s="310">
        <f t="shared" ca="1" si="279"/>
        <v>23</v>
      </c>
      <c r="Q629" s="304">
        <f t="shared" ca="1" si="280"/>
        <v>0</v>
      </c>
      <c r="R629" s="306">
        <f t="shared" ca="1" si="281"/>
        <v>0</v>
      </c>
      <c r="S629" s="307">
        <f t="shared" ca="1" si="282"/>
        <v>8.0569999999999986</v>
      </c>
      <c r="T629" s="304">
        <f t="shared" ca="1" si="262"/>
        <v>79.039169999999984</v>
      </c>
      <c r="U629" s="311">
        <f t="shared" ca="1" si="263"/>
        <v>0</v>
      </c>
      <c r="V629" s="306">
        <f t="shared" ca="1" si="264"/>
        <v>1.1370992046640251</v>
      </c>
      <c r="W629" s="304">
        <f t="shared" ca="1" si="265"/>
        <v>34.800667255324676</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5.3381987424238453</v>
      </c>
      <c r="AH629" s="304">
        <f t="shared" ca="1" si="289"/>
        <v>-4.2644042991254878</v>
      </c>
    </row>
    <row r="630" spans="1:34" x14ac:dyDescent="0.2">
      <c r="A630" s="347">
        <f t="shared" ca="1" si="267"/>
        <v>0.1</v>
      </c>
      <c r="B630" s="304">
        <f t="shared" ca="1" si="268"/>
        <v>26.600000000000065</v>
      </c>
      <c r="D630" s="306">
        <f t="shared" ca="1" si="269"/>
        <v>-0.87402594135797629</v>
      </c>
      <c r="E630" s="307">
        <f t="shared" ca="1" si="270"/>
        <v>-5.5800469096123493</v>
      </c>
      <c r="F630" s="304">
        <f t="shared" ca="1" si="271"/>
        <v>5.6480832907846734</v>
      </c>
      <c r="G630" s="306">
        <f t="shared" ca="1" si="272"/>
        <v>18.107935038609213</v>
      </c>
      <c r="H630" s="307">
        <f t="shared" ca="1" si="273"/>
        <v>-88.616517611865092</v>
      </c>
      <c r="I630" s="304">
        <f t="shared" ca="1" si="274"/>
        <v>90.447689329338246</v>
      </c>
      <c r="J630" s="306">
        <f t="shared" ca="1" si="275"/>
        <v>690.22040354683395</v>
      </c>
      <c r="K630" s="307">
        <f t="shared" ca="1" si="276"/>
        <v>735.42622843027959</v>
      </c>
      <c r="L630" s="304">
        <f t="shared" ca="1" si="261"/>
        <v>1008.5910682410092</v>
      </c>
      <c r="M630" s="306">
        <f t="shared" ca="1" si="277"/>
        <v>-1.3692308060766514</v>
      </c>
      <c r="N630" s="304">
        <f t="shared" ca="1" si="278"/>
        <v>-78.451146367487794</v>
      </c>
      <c r="P630" s="310">
        <f t="shared" ca="1" si="279"/>
        <v>23</v>
      </c>
      <c r="Q630" s="304">
        <f t="shared" ca="1" si="280"/>
        <v>0</v>
      </c>
      <c r="R630" s="306">
        <f t="shared" ca="1" si="281"/>
        <v>0</v>
      </c>
      <c r="S630" s="307">
        <f t="shared" ca="1" si="282"/>
        <v>8.0569999999999986</v>
      </c>
      <c r="T630" s="304">
        <f t="shared" ca="1" si="262"/>
        <v>79.039169999999984</v>
      </c>
      <c r="U630" s="311">
        <f t="shared" ca="1" si="263"/>
        <v>0</v>
      </c>
      <c r="V630" s="306">
        <f t="shared" ca="1" si="264"/>
        <v>1.1381055113213083</v>
      </c>
      <c r="W630" s="304">
        <f t="shared" ca="1" si="265"/>
        <v>35.242498329407965</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5.2877483041518918</v>
      </c>
      <c r="AH630" s="304">
        <f t="shared" ca="1" si="289"/>
        <v>-4.3193083350285075</v>
      </c>
    </row>
    <row r="631" spans="1:34" x14ac:dyDescent="0.2">
      <c r="A631" s="347">
        <f t="shared" ca="1" si="267"/>
        <v>0.1</v>
      </c>
      <c r="B631" s="304">
        <f t="shared" ca="1" si="268"/>
        <v>26.700000000000067</v>
      </c>
      <c r="D631" s="306">
        <f t="shared" ca="1" si="269"/>
        <v>-0.87571900632583521</v>
      </c>
      <c r="E631" s="307">
        <f t="shared" ca="1" si="270"/>
        <v>-5.5244109153442853</v>
      </c>
      <c r="F631" s="304">
        <f t="shared" ca="1" si="271"/>
        <v>5.5933889315526235</v>
      </c>
      <c r="G631" s="306">
        <f t="shared" ca="1" si="272"/>
        <v>18.020363137976631</v>
      </c>
      <c r="H631" s="307">
        <f t="shared" ca="1" si="273"/>
        <v>-89.168958703399525</v>
      </c>
      <c r="I631" s="304">
        <f t="shared" ca="1" si="274"/>
        <v>90.971625707542003</v>
      </c>
      <c r="J631" s="306">
        <f t="shared" ca="1" si="275"/>
        <v>692.02681845566326</v>
      </c>
      <c r="K631" s="307">
        <f t="shared" ca="1" si="276"/>
        <v>726.53695461451639</v>
      </c>
      <c r="L631" s="304">
        <f t="shared" ca="1" si="261"/>
        <v>1003.3728439032039</v>
      </c>
      <c r="M631" s="306">
        <f t="shared" ca="1" si="277"/>
        <v>-1.3713897175796794</v>
      </c>
      <c r="N631" s="304">
        <f t="shared" ca="1" si="278"/>
        <v>-78.574842884953554</v>
      </c>
      <c r="P631" s="310">
        <f t="shared" ca="1" si="279"/>
        <v>23</v>
      </c>
      <c r="Q631" s="304">
        <f t="shared" ca="1" si="280"/>
        <v>0</v>
      </c>
      <c r="R631" s="306">
        <f t="shared" ca="1" si="281"/>
        <v>0</v>
      </c>
      <c r="S631" s="307">
        <f t="shared" ca="1" si="282"/>
        <v>8.0569999999999986</v>
      </c>
      <c r="T631" s="304">
        <f t="shared" ca="1" si="262"/>
        <v>79.039169999999984</v>
      </c>
      <c r="U631" s="311">
        <f t="shared" ca="1" si="263"/>
        <v>0</v>
      </c>
      <c r="V631" s="306">
        <f t="shared" ca="1" si="264"/>
        <v>1.1391190087517606</v>
      </c>
      <c r="W631" s="304">
        <f t="shared" ca="1" si="265"/>
        <v>35.683727923545582</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5.2372437351200682</v>
      </c>
      <c r="AH631" s="304">
        <f t="shared" ca="1" si="289"/>
        <v>-4.3741464973821484</v>
      </c>
    </row>
    <row r="632" spans="1:34" x14ac:dyDescent="0.2">
      <c r="A632" s="347">
        <f t="shared" ca="1" si="267"/>
        <v>0.1</v>
      </c>
      <c r="B632" s="304">
        <f t="shared" ca="1" si="268"/>
        <v>26.800000000000068</v>
      </c>
      <c r="D632" s="306">
        <f t="shared" ca="1" si="269"/>
        <v>-0.87731274454469732</v>
      </c>
      <c r="E632" s="307">
        <f t="shared" ca="1" si="270"/>
        <v>-5.4688519726658527</v>
      </c>
      <c r="F632" s="304">
        <f t="shared" ca="1" si="271"/>
        <v>5.5387741920637765</v>
      </c>
      <c r="G632" s="306">
        <f t="shared" ca="1" si="272"/>
        <v>17.932631863522161</v>
      </c>
      <c r="H632" s="307">
        <f t="shared" ca="1" si="273"/>
        <v>-89.715843900666115</v>
      </c>
      <c r="I632" s="304">
        <f t="shared" ca="1" si="274"/>
        <v>91.49050186965475</v>
      </c>
      <c r="J632" s="306">
        <f t="shared" ca="1" si="275"/>
        <v>693.82446820573819</v>
      </c>
      <c r="K632" s="307">
        <f t="shared" ca="1" si="276"/>
        <v>717.59271448431309</v>
      </c>
      <c r="L632" s="304">
        <f t="shared" ca="1" si="261"/>
        <v>998.16416313246805</v>
      </c>
      <c r="M632" s="306">
        <f t="shared" ca="1" si="277"/>
        <v>-1.3735136999448463</v>
      </c>
      <c r="N632" s="304">
        <f t="shared" ca="1" si="278"/>
        <v>-78.696538110237825</v>
      </c>
      <c r="P632" s="310">
        <f t="shared" ca="1" si="279"/>
        <v>23</v>
      </c>
      <c r="Q632" s="304">
        <f t="shared" ca="1" si="280"/>
        <v>0</v>
      </c>
      <c r="R632" s="306">
        <f t="shared" ca="1" si="281"/>
        <v>0</v>
      </c>
      <c r="S632" s="307">
        <f t="shared" ca="1" si="282"/>
        <v>8.0569999999999986</v>
      </c>
      <c r="T632" s="304">
        <f t="shared" ca="1" si="262"/>
        <v>79.039169999999984</v>
      </c>
      <c r="U632" s="311">
        <f t="shared" ca="1" si="263"/>
        <v>0</v>
      </c>
      <c r="V632" s="306">
        <f t="shared" ca="1" si="264"/>
        <v>1.1401396508891972</v>
      </c>
      <c r="W632" s="304">
        <f t="shared" ca="1" si="265"/>
        <v>36.124286494133322</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5.1866979159003641</v>
      </c>
      <c r="AH632" s="304">
        <f t="shared" ca="1" si="289"/>
        <v>-4.4289100066458467</v>
      </c>
    </row>
    <row r="633" spans="1:34" x14ac:dyDescent="0.2">
      <c r="A633" s="347">
        <f t="shared" ca="1" si="267"/>
        <v>0.1</v>
      </c>
      <c r="B633" s="304">
        <f t="shared" ca="1" si="268"/>
        <v>26.90000000000007</v>
      </c>
      <c r="D633" s="306">
        <f t="shared" ca="1" si="269"/>
        <v>-0.87880786970168723</v>
      </c>
      <c r="E633" s="307">
        <f t="shared" ca="1" si="270"/>
        <v>-5.4133787869580532</v>
      </c>
      <c r="F633" s="304">
        <f t="shared" ca="1" si="271"/>
        <v>5.4842477299021661</v>
      </c>
      <c r="G633" s="306">
        <f t="shared" ca="1" si="272"/>
        <v>17.844751076551994</v>
      </c>
      <c r="H633" s="307">
        <f t="shared" ca="1" si="273"/>
        <v>-90.257181779361915</v>
      </c>
      <c r="I633" s="304">
        <f t="shared" ca="1" si="274"/>
        <v>92.004315136502612</v>
      </c>
      <c r="J633" s="306">
        <f t="shared" ca="1" si="275"/>
        <v>695.61333735274184</v>
      </c>
      <c r="K633" s="307">
        <f t="shared" ca="1" si="276"/>
        <v>708.59406320031167</v>
      </c>
      <c r="L633" s="304">
        <f t="shared" ca="1" si="261"/>
        <v>992.96699920276637</v>
      </c>
      <c r="M633" s="306">
        <f t="shared" ca="1" si="277"/>
        <v>-1.3756036174793969</v>
      </c>
      <c r="N633" s="304">
        <f t="shared" ca="1" si="278"/>
        <v>-78.816281564497956</v>
      </c>
      <c r="P633" s="310">
        <f t="shared" ca="1" si="279"/>
        <v>23</v>
      </c>
      <c r="Q633" s="304">
        <f t="shared" ca="1" si="280"/>
        <v>0</v>
      </c>
      <c r="R633" s="306">
        <f t="shared" ca="1" si="281"/>
        <v>0</v>
      </c>
      <c r="S633" s="307">
        <f t="shared" ca="1" si="282"/>
        <v>8.0569999999999986</v>
      </c>
      <c r="T633" s="304">
        <f t="shared" ca="1" si="262"/>
        <v>79.039169999999984</v>
      </c>
      <c r="U633" s="311">
        <f t="shared" ca="1" si="263"/>
        <v>0</v>
      </c>
      <c r="V633" s="306">
        <f t="shared" ca="1" si="264"/>
        <v>1.1411673916856686</v>
      </c>
      <c r="W633" s="304">
        <f t="shared" ca="1" si="265"/>
        <v>36.564105699726568</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5.1361234075341367</v>
      </c>
      <c r="AH633" s="304">
        <f t="shared" ca="1" si="289"/>
        <v>-4.4835902313681677</v>
      </c>
    </row>
    <row r="634" spans="1:34" x14ac:dyDescent="0.2">
      <c r="A634" s="347">
        <f t="shared" ca="1" si="267"/>
        <v>0.1</v>
      </c>
      <c r="B634" s="304">
        <f t="shared" ca="1" si="268"/>
        <v>27.000000000000071</v>
      </c>
      <c r="D634" s="306">
        <f t="shared" ca="1" si="269"/>
        <v>-0.88020511789476352</v>
      </c>
      <c r="E634" s="307">
        <f t="shared" ca="1" si="270"/>
        <v>-5.3579999139162622</v>
      </c>
      <c r="F634" s="304">
        <f t="shared" ca="1" si="271"/>
        <v>5.42981805653696</v>
      </c>
      <c r="G634" s="306">
        <f t="shared" ca="1" si="272"/>
        <v>17.756730564762517</v>
      </c>
      <c r="H634" s="307">
        <f t="shared" ca="1" si="273"/>
        <v>-90.792981770753542</v>
      </c>
      <c r="I634" s="304">
        <f t="shared" ca="1" si="274"/>
        <v>92.513064045971134</v>
      </c>
      <c r="J634" s="306">
        <f t="shared" ca="1" si="275"/>
        <v>697.3934114348076</v>
      </c>
      <c r="K634" s="307">
        <f t="shared" ca="1" si="276"/>
        <v>699.54155502280594</v>
      </c>
      <c r="L634" s="304">
        <f t="shared" ca="1" si="261"/>
        <v>987.7833555574847</v>
      </c>
      <c r="M634" s="306">
        <f t="shared" ca="1" si="277"/>
        <v>-1.3776603061028974</v>
      </c>
      <c r="N634" s="304">
        <f t="shared" ca="1" si="278"/>
        <v>-78.934121142397103</v>
      </c>
      <c r="P634" s="310">
        <f t="shared" ca="1" si="279"/>
        <v>23</v>
      </c>
      <c r="Q634" s="304">
        <f t="shared" ca="1" si="280"/>
        <v>0</v>
      </c>
      <c r="R634" s="306">
        <f t="shared" ca="1" si="281"/>
        <v>0</v>
      </c>
      <c r="S634" s="307">
        <f t="shared" ca="1" si="282"/>
        <v>8.0569999999999986</v>
      </c>
      <c r="T634" s="304">
        <f t="shared" ca="1" si="262"/>
        <v>79.039169999999984</v>
      </c>
      <c r="U634" s="311">
        <f t="shared" ca="1" si="263"/>
        <v>0</v>
      </c>
      <c r="V634" s="306">
        <f t="shared" ca="1" si="264"/>
        <v>1.142202185118443</v>
      </c>
      <c r="W634" s="304">
        <f t="shared" ca="1" si="265"/>
        <v>37.003118409187579</v>
      </c>
      <c r="Y634" s="314" t="str">
        <f t="shared" ca="1" si="283"/>
        <v/>
      </c>
      <c r="Z634" s="315" t="str">
        <f t="shared" ca="1" si="284"/>
        <v/>
      </c>
      <c r="AA634" s="316" t="str">
        <f t="shared" ca="1" si="285"/>
        <v/>
      </c>
      <c r="AC634" s="310">
        <f t="shared" ca="1" si="286"/>
        <v>27.000000000000071</v>
      </c>
      <c r="AD634" s="323">
        <f t="shared" ca="1" si="287"/>
        <v>697.3934114348076</v>
      </c>
      <c r="AE634" s="324" t="e">
        <f t="shared" ca="1" si="266"/>
        <v>#N/A</v>
      </c>
      <c r="AG634" s="306">
        <f t="shared" ca="1" si="288"/>
        <v>5.0855324588288902</v>
      </c>
      <c r="AH634" s="304">
        <f t="shared" ca="1" si="289"/>
        <v>-4.5381786893045266</v>
      </c>
    </row>
    <row r="635" spans="1:34" x14ac:dyDescent="0.2">
      <c r="A635" s="347">
        <f t="shared" ca="1" si="267"/>
        <v>0.1</v>
      </c>
      <c r="B635" s="304">
        <f t="shared" ca="1" si="268"/>
        <v>27.100000000000072</v>
      </c>
      <c r="D635" s="306">
        <f t="shared" ca="1" si="269"/>
        <v>-0.88150524678419817</v>
      </c>
      <c r="E635" s="307">
        <f t="shared" ca="1" si="270"/>
        <v>-5.3027237584532365</v>
      </c>
      <c r="F635" s="304">
        <f t="shared" ca="1" si="271"/>
        <v>5.3754935362785519</v>
      </c>
      <c r="G635" s="306">
        <f t="shared" ca="1" si="272"/>
        <v>17.668580040084098</v>
      </c>
      <c r="H635" s="307">
        <f t="shared" ca="1" si="273"/>
        <v>-91.32325414659887</v>
      </c>
      <c r="I635" s="304">
        <f t="shared" ca="1" si="274"/>
        <v>93.016748322853914</v>
      </c>
      <c r="J635" s="306">
        <f t="shared" ca="1" si="275"/>
        <v>699.16467696504992</v>
      </c>
      <c r="K635" s="307">
        <f t="shared" ca="1" si="276"/>
        <v>690.43574322693837</v>
      </c>
      <c r="L635" s="304">
        <f t="shared" ca="1" si="261"/>
        <v>982.61526603293589</v>
      </c>
      <c r="M635" s="306">
        <f t="shared" ca="1" si="277"/>
        <v>-1.3796845744787438</v>
      </c>
      <c r="N635" s="304">
        <f t="shared" ca="1" si="278"/>
        <v>-79.050103176934911</v>
      </c>
      <c r="P635" s="310">
        <f t="shared" ca="1" si="279"/>
        <v>23</v>
      </c>
      <c r="Q635" s="304">
        <f t="shared" ca="1" si="280"/>
        <v>0</v>
      </c>
      <c r="R635" s="306">
        <f t="shared" ca="1" si="281"/>
        <v>0</v>
      </c>
      <c r="S635" s="307">
        <f t="shared" ca="1" si="282"/>
        <v>8.0569999999999986</v>
      </c>
      <c r="T635" s="304">
        <f t="shared" ca="1" si="262"/>
        <v>79.039169999999984</v>
      </c>
      <c r="U635" s="311">
        <f t="shared" ca="1" si="263"/>
        <v>0</v>
      </c>
      <c r="V635" s="306">
        <f t="shared" ca="1" si="264"/>
        <v>1.143243985196893</v>
      </c>
      <c r="W635" s="304">
        <f t="shared" ca="1" si="265"/>
        <v>37.441258708986702</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5.0349370132909357</v>
      </c>
      <c r="AH635" s="304">
        <f t="shared" ca="1" si="289"/>
        <v>-4.592667048428396</v>
      </c>
    </row>
    <row r="636" spans="1:34" x14ac:dyDescent="0.2">
      <c r="A636" s="347">
        <f t="shared" ca="1" si="267"/>
        <v>0.1</v>
      </c>
      <c r="B636" s="304">
        <f t="shared" ca="1" si="268"/>
        <v>27.200000000000074</v>
      </c>
      <c r="D636" s="306">
        <f t="shared" ca="1" si="269"/>
        <v>-0.88270903475633933</v>
      </c>
      <c r="E636" s="307">
        <f t="shared" ca="1" si="270"/>
        <v>-5.2475585737127259</v>
      </c>
      <c r="F636" s="304">
        <f t="shared" ca="1" si="271"/>
        <v>5.3212823853453228</v>
      </c>
      <c r="G636" s="306">
        <f t="shared" ca="1" si="272"/>
        <v>17.580309136608463</v>
      </c>
      <c r="H636" s="307">
        <f t="shared" ca="1" si="273"/>
        <v>-91.848010003970145</v>
      </c>
      <c r="I636" s="304">
        <f t="shared" ca="1" si="274"/>
        <v>93.515368849340049</v>
      </c>
      <c r="J636" s="306">
        <f t="shared" ca="1" si="275"/>
        <v>700.9271214238845</v>
      </c>
      <c r="K636" s="307">
        <f t="shared" ca="1" si="276"/>
        <v>681.27718001940991</v>
      </c>
      <c r="L636" s="304">
        <f t="shared" ca="1" si="261"/>
        <v>977.46479505032426</v>
      </c>
      <c r="M636" s="306">
        <f t="shared" ca="1" si="277"/>
        <v>-1.3816772050931572</v>
      </c>
      <c r="N636" s="304">
        <f t="shared" ca="1" si="278"/>
        <v>-79.164272501269352</v>
      </c>
      <c r="P636" s="310">
        <f t="shared" ca="1" si="279"/>
        <v>23</v>
      </c>
      <c r="Q636" s="304">
        <f t="shared" ca="1" si="280"/>
        <v>0</v>
      </c>
      <c r="R636" s="306">
        <f t="shared" ca="1" si="281"/>
        <v>0</v>
      </c>
      <c r="S636" s="307">
        <f t="shared" ca="1" si="282"/>
        <v>8.0569999999999986</v>
      </c>
      <c r="T636" s="304">
        <f t="shared" ca="1" si="262"/>
        <v>79.039169999999984</v>
      </c>
      <c r="U636" s="311">
        <f t="shared" ca="1" si="263"/>
        <v>0</v>
      </c>
      <c r="V636" s="306">
        <f t="shared" ca="1" si="264"/>
        <v>1.1442927459692804</v>
      </c>
      <c r="W636" s="304">
        <f t="shared" ca="1" si="265"/>
        <v>37.878461909670293</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4.9843487157217838</v>
      </c>
      <c r="AH636" s="304">
        <f t="shared" ca="1" si="289"/>
        <v>-4.6470471278374967</v>
      </c>
    </row>
    <row r="637" spans="1:34" x14ac:dyDescent="0.2">
      <c r="A637" s="347">
        <f t="shared" ca="1" si="267"/>
        <v>0.1</v>
      </c>
      <c r="B637" s="304">
        <f t="shared" ca="1" si="268"/>
        <v>27.300000000000075</v>
      </c>
      <c r="D637" s="306">
        <f t="shared" ca="1" si="269"/>
        <v>-0.88381728009956173</v>
      </c>
      <c r="E637" s="307">
        <f t="shared" ca="1" si="270"/>
        <v>-5.1925124601917751</v>
      </c>
      <c r="F637" s="304">
        <f t="shared" ca="1" si="271"/>
        <v>5.2671926710392345</v>
      </c>
      <c r="G637" s="306">
        <f t="shared" ca="1" si="272"/>
        <v>17.491927408598507</v>
      </c>
      <c r="H637" s="307">
        <f t="shared" ca="1" si="273"/>
        <v>-92.367261249989326</v>
      </c>
      <c r="I637" s="304">
        <f t="shared" ca="1" si="274"/>
        <v>94.008927636110499</v>
      </c>
      <c r="J637" s="306">
        <f t="shared" ca="1" si="275"/>
        <v>702.68073325114483</v>
      </c>
      <c r="K637" s="307">
        <f t="shared" ca="1" si="276"/>
        <v>672.06641645671198</v>
      </c>
      <c r="L637" s="304">
        <f t="shared" ca="1" si="261"/>
        <v>972.33403777268495</v>
      </c>
      <c r="M637" s="306">
        <f t="shared" ca="1" si="277"/>
        <v>-1.3836389552844199</v>
      </c>
      <c r="N637" s="304">
        <f t="shared" ca="1" si="278"/>
        <v>-79.276672507687692</v>
      </c>
      <c r="P637" s="310">
        <f t="shared" ca="1" si="279"/>
        <v>23</v>
      </c>
      <c r="Q637" s="304">
        <f t="shared" ca="1" si="280"/>
        <v>0</v>
      </c>
      <c r="R637" s="306">
        <f t="shared" ca="1" si="281"/>
        <v>0</v>
      </c>
      <c r="S637" s="307">
        <f t="shared" ca="1" si="282"/>
        <v>8.0569999999999986</v>
      </c>
      <c r="T637" s="304">
        <f t="shared" ca="1" si="262"/>
        <v>79.039169999999984</v>
      </c>
      <c r="U637" s="311">
        <f t="shared" ca="1" si="263"/>
        <v>0</v>
      </c>
      <c r="V637" s="306">
        <f t="shared" ca="1" si="264"/>
        <v>1.145348421529444</v>
      </c>
      <c r="W637" s="304">
        <f t="shared" ca="1" si="265"/>
        <v>38.314664551508955</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4.9337789185040792</v>
      </c>
      <c r="AH637" s="304">
        <f t="shared" ca="1" si="289"/>
        <v>-4.7013108985565717</v>
      </c>
    </row>
    <row r="638" spans="1:34" x14ac:dyDescent="0.2">
      <c r="A638" s="347">
        <f t="shared" ca="1" si="267"/>
        <v>0.1</v>
      </c>
      <c r="B638" s="304">
        <f t="shared" ca="1" si="268"/>
        <v>27.400000000000077</v>
      </c>
      <c r="D638" s="306">
        <f t="shared" ca="1" si="269"/>
        <v>-0.88483080019233573</v>
      </c>
      <c r="E638" s="307">
        <f t="shared" ca="1" si="270"/>
        <v>-5.1375933649697805</v>
      </c>
      <c r="F638" s="304">
        <f t="shared" ca="1" si="271"/>
        <v>5.2132323110284009</v>
      </c>
      <c r="G638" s="306">
        <f t="shared" ca="1" si="272"/>
        <v>17.403444328579273</v>
      </c>
      <c r="H638" s="307">
        <f t="shared" ca="1" si="273"/>
        <v>-92.881020586486301</v>
      </c>
      <c r="I638" s="304">
        <f t="shared" ca="1" si="274"/>
        <v>94.497427794015906</v>
      </c>
      <c r="J638" s="306">
        <f t="shared" ca="1" si="275"/>
        <v>704.4255018380037</v>
      </c>
      <c r="K638" s="307">
        <f t="shared" ca="1" si="276"/>
        <v>662.80400236488822</v>
      </c>
      <c r="L638" s="304">
        <f t="shared" ca="1" si="261"/>
        <v>967.22512022312469</v>
      </c>
      <c r="M638" s="306">
        <f t="shared" ca="1" si="277"/>
        <v>-1.385570558224956</v>
      </c>
      <c r="N638" s="304">
        <f t="shared" ca="1" si="278"/>
        <v>-79.387345203875469</v>
      </c>
      <c r="P638" s="310">
        <f t="shared" ca="1" si="279"/>
        <v>23</v>
      </c>
      <c r="Q638" s="304">
        <f t="shared" ca="1" si="280"/>
        <v>0</v>
      </c>
      <c r="R638" s="306">
        <f t="shared" ca="1" si="281"/>
        <v>0</v>
      </c>
      <c r="S638" s="307">
        <f t="shared" ca="1" si="282"/>
        <v>8.0569999999999986</v>
      </c>
      <c r="T638" s="304">
        <f t="shared" ca="1" si="262"/>
        <v>79.039169999999984</v>
      </c>
      <c r="U638" s="311">
        <f t="shared" ca="1" si="263"/>
        <v>0</v>
      </c>
      <c r="V638" s="306">
        <f t="shared" ca="1" si="264"/>
        <v>1.1464109660233859</v>
      </c>
      <c r="W638" s="304">
        <f t="shared" ca="1" si="265"/>
        <v>38.749804409339497</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4.8832386876008016</v>
      </c>
      <c r="AH638" s="304">
        <f t="shared" ca="1" si="289"/>
        <v>-4.7554504842384215</v>
      </c>
    </row>
    <row r="639" spans="1:34" x14ac:dyDescent="0.2">
      <c r="A639" s="347">
        <f t="shared" ca="1" si="267"/>
        <v>0.1</v>
      </c>
      <c r="B639" s="304">
        <f t="shared" ca="1" si="268"/>
        <v>27.500000000000078</v>
      </c>
      <c r="D639" s="306">
        <f t="shared" ca="1" si="269"/>
        <v>-0.88575043070332515</v>
      </c>
      <c r="E639" s="307">
        <f t="shared" ca="1" si="270"/>
        <v>-5.082809081042365</v>
      </c>
      <c r="F639" s="304">
        <f t="shared" ca="1" si="271"/>
        <v>5.1594090727347703</v>
      </c>
      <c r="G639" s="306">
        <f t="shared" ca="1" si="272"/>
        <v>17.314869285508941</v>
      </c>
      <c r="H639" s="307">
        <f t="shared" ca="1" si="273"/>
        <v>-93.389301494590541</v>
      </c>
      <c r="I639" s="304">
        <f t="shared" ca="1" si="274"/>
        <v>94.980873506310687</v>
      </c>
      <c r="J639" s="306">
        <f t="shared" ca="1" si="275"/>
        <v>706.16141751870816</v>
      </c>
      <c r="K639" s="307">
        <f t="shared" ca="1" si="276"/>
        <v>653.49048626083436</v>
      </c>
      <c r="L639" s="304">
        <f t="shared" ca="1" si="261"/>
        <v>962.14019936049499</v>
      </c>
      <c r="M639" s="306">
        <f t="shared" ca="1" si="277"/>
        <v>-1.3874727238586968</v>
      </c>
      <c r="N639" s="304">
        <f t="shared" ca="1" si="278"/>
        <v>-79.496331266623642</v>
      </c>
      <c r="P639" s="310">
        <f t="shared" ca="1" si="279"/>
        <v>23</v>
      </c>
      <c r="Q639" s="304">
        <f t="shared" ca="1" si="280"/>
        <v>0</v>
      </c>
      <c r="R639" s="306">
        <f t="shared" ca="1" si="281"/>
        <v>0</v>
      </c>
      <c r="S639" s="307">
        <f t="shared" ca="1" si="282"/>
        <v>8.0569999999999986</v>
      </c>
      <c r="T639" s="304">
        <f t="shared" ca="1" si="262"/>
        <v>79.039169999999984</v>
      </c>
      <c r="U639" s="311">
        <f t="shared" ca="1" si="263"/>
        <v>0</v>
      </c>
      <c r="V639" s="306">
        <f t="shared" ca="1" si="264"/>
        <v>1.147480333655752</v>
      </c>
      <c r="W639" s="304">
        <f t="shared" ca="1" si="265"/>
        <v>39.183820496615056</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4.8327388082899168</v>
      </c>
      <c r="AH639" s="304">
        <f t="shared" ca="1" si="289"/>
        <v>-4.8094581617648631</v>
      </c>
    </row>
    <row r="640" spans="1:34" x14ac:dyDescent="0.2">
      <c r="A640" s="347">
        <f t="shared" ca="1" si="267"/>
        <v>0.1</v>
      </c>
      <c r="B640" s="304">
        <f t="shared" ca="1" si="268"/>
        <v>27.60000000000008</v>
      </c>
      <c r="D640" s="306">
        <f t="shared" ca="1" si="269"/>
        <v>-0.88657702480348355</v>
      </c>
      <c r="E640" s="307">
        <f t="shared" ca="1" si="270"/>
        <v>-5.0281672467580565</v>
      </c>
      <c r="F640" s="304">
        <f t="shared" ca="1" si="271"/>
        <v>5.1057305728249984</v>
      </c>
      <c r="G640" s="306">
        <f t="shared" ca="1" si="272"/>
        <v>17.226211583028594</v>
      </c>
      <c r="H640" s="307">
        <f t="shared" ca="1" si="273"/>
        <v>-93.892118219266351</v>
      </c>
      <c r="I640" s="304">
        <f t="shared" ca="1" si="274"/>
        <v>95.459270001419753</v>
      </c>
      <c r="J640" s="306">
        <f t="shared" ca="1" si="275"/>
        <v>707.88847156213501</v>
      </c>
      <c r="K640" s="307">
        <f t="shared" ca="1" si="276"/>
        <v>644.12641527514154</v>
      </c>
      <c r="L640" s="304">
        <f t="shared" ca="1" si="261"/>
        <v>957.08146310843347</v>
      </c>
      <c r="M640" s="306">
        <f t="shared" ca="1" si="277"/>
        <v>-1.3893461397960436</v>
      </c>
      <c r="N640" s="304">
        <f t="shared" ca="1" si="278"/>
        <v>-79.60367009310616</v>
      </c>
      <c r="P640" s="310">
        <f t="shared" ca="1" si="279"/>
        <v>23</v>
      </c>
      <c r="Q640" s="304">
        <f t="shared" ca="1" si="280"/>
        <v>0</v>
      </c>
      <c r="R640" s="306">
        <f t="shared" ca="1" si="281"/>
        <v>0</v>
      </c>
      <c r="S640" s="307">
        <f t="shared" ca="1" si="282"/>
        <v>8.0569999999999986</v>
      </c>
      <c r="T640" s="304">
        <f t="shared" ca="1" si="262"/>
        <v>79.039169999999984</v>
      </c>
      <c r="U640" s="311">
        <f t="shared" ca="1" si="263"/>
        <v>0</v>
      </c>
      <c r="V640" s="306">
        <f t="shared" ca="1" si="264"/>
        <v>1.1485564786962159</v>
      </c>
      <c r="W640" s="304">
        <f t="shared" ca="1" si="265"/>
        <v>39.616653068677891</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4.7822897906548105</v>
      </c>
      <c r="AH640" s="304">
        <f t="shared" ca="1" si="289"/>
        <v>-4.8633263617494178</v>
      </c>
    </row>
    <row r="641" spans="1:34" x14ac:dyDescent="0.2">
      <c r="A641" s="347">
        <f t="shared" ca="1" si="267"/>
        <v>0.1</v>
      </c>
      <c r="B641" s="304">
        <f t="shared" ca="1" si="268"/>
        <v>27.700000000000081</v>
      </c>
      <c r="D641" s="306">
        <f t="shared" ca="1" si="269"/>
        <v>-0.88731145239010023</v>
      </c>
      <c r="E641" s="307">
        <f t="shared" ca="1" si="270"/>
        <v>-4.9736753453557085</v>
      </c>
      <c r="F641" s="304">
        <f t="shared" ca="1" si="271"/>
        <v>5.0522042768025379</v>
      </c>
      <c r="G641" s="306">
        <f t="shared" ca="1" si="272"/>
        <v>17.137480437789584</v>
      </c>
      <c r="H641" s="307">
        <f t="shared" ca="1" si="273"/>
        <v>-94.389485753801921</v>
      </c>
      <c r="I641" s="304">
        <f t="shared" ca="1" si="274"/>
        <v>95.932623526216545</v>
      </c>
      <c r="J641" s="306">
        <f t="shared" ca="1" si="275"/>
        <v>709.6066561631759</v>
      </c>
      <c r="K641" s="307">
        <f t="shared" ca="1" si="276"/>
        <v>634.7123350764881</v>
      </c>
      <c r="L641" s="304">
        <f t="shared" ca="1" si="261"/>
        <v>952.05113033351938</v>
      </c>
      <c r="M641" s="306">
        <f t="shared" ca="1" si="277"/>
        <v>-1.3911914721685983</v>
      </c>
      <c r="N641" s="304">
        <f t="shared" ca="1" si="278"/>
        <v>-79.709399849852417</v>
      </c>
      <c r="P641" s="310">
        <f t="shared" ca="1" si="279"/>
        <v>23</v>
      </c>
      <c r="Q641" s="304">
        <f t="shared" ca="1" si="280"/>
        <v>0</v>
      </c>
      <c r="R641" s="306">
        <f t="shared" ca="1" si="281"/>
        <v>0</v>
      </c>
      <c r="S641" s="307">
        <f t="shared" ca="1" si="282"/>
        <v>8.0569999999999986</v>
      </c>
      <c r="T641" s="304">
        <f t="shared" ca="1" si="262"/>
        <v>79.039169999999984</v>
      </c>
      <c r="U641" s="311">
        <f t="shared" ca="1" si="263"/>
        <v>0</v>
      </c>
      <c r="V641" s="306">
        <f t="shared" ca="1" si="264"/>
        <v>1.1496393554857556</v>
      </c>
      <c r="W641" s="304">
        <f t="shared" ca="1" si="265"/>
        <v>40.048243625269876</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4.7319018748493908</v>
      </c>
      <c r="AH641" s="304">
        <f t="shared" ca="1" si="289"/>
        <v>-4.917047668943515</v>
      </c>
    </row>
    <row r="642" spans="1:34" x14ac:dyDescent="0.2">
      <c r="A642" s="347">
        <f t="shared" ca="1" si="267"/>
        <v>0.1</v>
      </c>
      <c r="B642" s="304">
        <f t="shared" ca="1" si="268"/>
        <v>27.800000000000082</v>
      </c>
      <c r="D642" s="306">
        <f t="shared" ca="1" si="269"/>
        <v>-0.88795459932277943</v>
      </c>
      <c r="E642" s="307">
        <f t="shared" ca="1" si="270"/>
        <v>-4.9193407046006357</v>
      </c>
      <c r="F642" s="304">
        <f t="shared" ca="1" si="271"/>
        <v>4.9988374986989879</v>
      </c>
      <c r="G642" s="306">
        <f t="shared" ca="1" si="272"/>
        <v>17.048684977857306</v>
      </c>
      <c r="H642" s="307">
        <f t="shared" ca="1" si="273"/>
        <v>-94.881419824261982</v>
      </c>
      <c r="I642" s="304">
        <f t="shared" ca="1" si="274"/>
        <v>96.40094131979248</v>
      </c>
      <c r="J642" s="306">
        <f t="shared" ca="1" si="275"/>
        <v>711.31596443395824</v>
      </c>
      <c r="K642" s="307">
        <f t="shared" ca="1" si="276"/>
        <v>625.24878979758489</v>
      </c>
      <c r="L642" s="304">
        <f t="shared" ca="1" si="261"/>
        <v>947.05145076809674</v>
      </c>
      <c r="M642" s="306">
        <f t="shared" ca="1" si="277"/>
        <v>-1.3930093664457184</v>
      </c>
      <c r="N642" s="304">
        <f t="shared" ca="1" si="278"/>
        <v>-79.813557519532381</v>
      </c>
      <c r="P642" s="310">
        <f t="shared" ca="1" si="279"/>
        <v>23</v>
      </c>
      <c r="Q642" s="304">
        <f t="shared" ca="1" si="280"/>
        <v>0</v>
      </c>
      <c r="R642" s="306">
        <f t="shared" ca="1" si="281"/>
        <v>0</v>
      </c>
      <c r="S642" s="307">
        <f t="shared" ca="1" si="282"/>
        <v>8.0569999999999986</v>
      </c>
      <c r="T642" s="304">
        <f t="shared" ca="1" si="262"/>
        <v>79.039169999999984</v>
      </c>
      <c r="U642" s="311">
        <f t="shared" ca="1" si="263"/>
        <v>0</v>
      </c>
      <c r="V642" s="306">
        <f t="shared" ca="1" si="264"/>
        <v>1.1507289184428251</v>
      </c>
      <c r="W642" s="304">
        <f t="shared" ca="1" si="265"/>
        <v>40.478534912295864</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4.6815850361553508</v>
      </c>
      <c r="AH642" s="304">
        <f t="shared" ca="1" si="289"/>
        <v>-4.9706148225480806</v>
      </c>
    </row>
    <row r="643" spans="1:34" x14ac:dyDescent="0.2">
      <c r="A643" s="347">
        <f t="shared" ca="1" si="267"/>
        <v>0.1</v>
      </c>
      <c r="B643" s="304">
        <f t="shared" ca="1" si="268"/>
        <v>27.900000000000084</v>
      </c>
      <c r="D643" s="306">
        <f t="shared" ca="1" si="269"/>
        <v>-0.88850736667131747</v>
      </c>
      <c r="E643" s="307">
        <f t="shared" ca="1" si="270"/>
        <v>-4.8651704965173215</v>
      </c>
      <c r="F643" s="304">
        <f t="shared" ca="1" si="271"/>
        <v>4.9456374008626831</v>
      </c>
      <c r="G643" s="306">
        <f t="shared" ca="1" si="272"/>
        <v>16.959834241190173</v>
      </c>
      <c r="H643" s="307">
        <f t="shared" ca="1" si="273"/>
        <v>-95.36793687391372</v>
      </c>
      <c r="I643" s="304">
        <f t="shared" ca="1" si="274"/>
        <v>96.86423158769928</v>
      </c>
      <c r="J643" s="306">
        <f t="shared" ca="1" si="275"/>
        <v>713.01639039491067</v>
      </c>
      <c r="K643" s="307">
        <f t="shared" ca="1" si="276"/>
        <v>615.73632196267613</v>
      </c>
      <c r="L643" s="304">
        <f t="shared" ca="1" si="261"/>
        <v>942.08470487314037</v>
      </c>
      <c r="M643" s="306">
        <f t="shared" ca="1" si="277"/>
        <v>-1.3948004482148271</v>
      </c>
      <c r="N643" s="304">
        <f t="shared" ca="1" si="278"/>
        <v>-79.916178945665123</v>
      </c>
      <c r="P643" s="310">
        <f t="shared" ca="1" si="279"/>
        <v>23</v>
      </c>
      <c r="Q643" s="304">
        <f t="shared" ca="1" si="280"/>
        <v>0</v>
      </c>
      <c r="R643" s="306">
        <f t="shared" ca="1" si="281"/>
        <v>0</v>
      </c>
      <c r="S643" s="307">
        <f t="shared" ca="1" si="282"/>
        <v>8.0569999999999986</v>
      </c>
      <c r="T643" s="304">
        <f t="shared" ca="1" si="262"/>
        <v>79.039169999999984</v>
      </c>
      <c r="U643" s="311">
        <f t="shared" ca="1" si="263"/>
        <v>0</v>
      </c>
      <c r="V643" s="306">
        <f t="shared" ca="1" si="264"/>
        <v>1.1518251220694244</v>
      </c>
      <c r="W643" s="304">
        <f t="shared" ca="1" si="265"/>
        <v>40.907470922855843</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4.631348989847698</v>
      </c>
      <c r="AH643" s="304">
        <f t="shared" ca="1" si="289"/>
        <v>-5.0240207164324033</v>
      </c>
    </row>
    <row r="644" spans="1:34" x14ac:dyDescent="0.2">
      <c r="A644" s="347">
        <f t="shared" ca="1" si="267"/>
        <v>0.1</v>
      </c>
      <c r="B644" s="304">
        <f t="shared" ca="1" si="268"/>
        <v>28.000000000000085</v>
      </c>
      <c r="D644" s="306">
        <f t="shared" ca="1" si="269"/>
        <v>-0.88897066997549068</v>
      </c>
      <c r="E644" s="307">
        <f t="shared" ca="1" si="270"/>
        <v>-4.8111717372165845</v>
      </c>
      <c r="F644" s="304">
        <f t="shared" ca="1" si="271"/>
        <v>4.8926109938424815</v>
      </c>
      <c r="G644" s="306">
        <f t="shared" ca="1" si="272"/>
        <v>16.870937174192623</v>
      </c>
      <c r="H644" s="307">
        <f t="shared" ca="1" si="273"/>
        <v>-95.849054047635377</v>
      </c>
      <c r="I644" s="304">
        <f t="shared" ca="1" si="274"/>
        <v>97.322503476647597</v>
      </c>
      <c r="J644" s="306">
        <f t="shared" ca="1" si="275"/>
        <v>714.7079289656798</v>
      </c>
      <c r="K644" s="307">
        <f t="shared" ca="1" si="276"/>
        <v>606.17547241659872</v>
      </c>
      <c r="L644" s="304">
        <f t="shared" ref="L644:L707" ca="1" si="290">SQRT(pos_x^2+pos_z^2)</f>
        <v>937.15320363636272</v>
      </c>
      <c r="M644" s="306">
        <f t="shared" ca="1" si="277"/>
        <v>-1.3965653239273086</v>
      </c>
      <c r="N644" s="304">
        <f t="shared" ca="1" si="278"/>
        <v>-80.017298875355465</v>
      </c>
      <c r="P644" s="310">
        <f t="shared" ca="1" si="279"/>
        <v>23</v>
      </c>
      <c r="Q644" s="304">
        <f t="shared" ca="1" si="280"/>
        <v>0</v>
      </c>
      <c r="R644" s="306">
        <f t="shared" ca="1" si="281"/>
        <v>0</v>
      </c>
      <c r="S644" s="307">
        <f t="shared" ca="1" si="282"/>
        <v>8.0569999999999986</v>
      </c>
      <c r="T644" s="304">
        <f t="shared" ref="T644:T707" ca="1" si="291">m*g</f>
        <v>79.039169999999984</v>
      </c>
      <c r="U644" s="311">
        <f t="shared" ref="U644:U707" ca="1" si="292">IF(pos_xz&lt;L_rampe,Poids*COS(Beta),0)</f>
        <v>0</v>
      </c>
      <c r="V644" s="306">
        <f t="shared" ref="V644:V707" ca="1" si="293">Rho_moyen*(20000-Alt_rampe-pos_z)/(20000+Alt_rampe+pos_z)</f>
        <v>1.1529279209570618</v>
      </c>
      <c r="W644" s="304">
        <f t="shared" ref="W644:W707" ca="1" si="294">1/2*Rho*Sref*Cx*vit_xz^2</f>
        <v>41.334996897561403</v>
      </c>
      <c r="Y644" s="314" t="str">
        <f t="shared" ca="1" si="283"/>
        <v/>
      </c>
      <c r="Z644" s="315" t="str">
        <f t="shared" ca="1" si="284"/>
        <v/>
      </c>
      <c r="AA644" s="316" t="str">
        <f t="shared" ca="1" si="285"/>
        <v/>
      </c>
      <c r="AC644" s="310">
        <f t="shared" ca="1" si="286"/>
        <v>28.000000000000085</v>
      </c>
      <c r="AD644" s="323">
        <f t="shared" ca="1" si="287"/>
        <v>714.7079289656798</v>
      </c>
      <c r="AE644" s="324" t="e">
        <f t="shared" ref="AE644:AE707" ca="1" si="295">IF(t&lt;T_para, pos_z, NA())</f>
        <v>#N/A</v>
      </c>
      <c r="AG644" s="306">
        <f t="shared" ca="1" si="288"/>
        <v>4.5812031958834734</v>
      </c>
      <c r="AH644" s="304">
        <f t="shared" ca="1" si="289"/>
        <v>-5.077258399262238</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-0.88934543851673165</v>
      </c>
      <c r="E645" s="307">
        <f t="shared" ref="E645:E708" ca="1" si="299">IF(AND(L644&lt;L_rampe,Poussee&lt;Poids*SIN(M644)),0,(-W644+Poussee)/m*SIN(M644)+U644/m*COS(M644)-Poids/m)</f>
        <v>-4.7573512868150676</v>
      </c>
      <c r="F645" s="304">
        <f t="shared" ref="F645:F708" ca="1" si="300">SQRT(acc_x^2+acc_z^2)</f>
        <v>4.8397651363647283</v>
      </c>
      <c r="G645" s="306">
        <f t="shared" ref="G645:G708" ca="1" si="301">G644+acc_x*pas</f>
        <v>16.782002630340948</v>
      </c>
      <c r="H645" s="307">
        <f t="shared" ref="H645:H708" ca="1" si="302">H644+acc_z*pas</f>
        <v>-96.324789176316884</v>
      </c>
      <c r="I645" s="304">
        <f t="shared" ref="I645:I708" ca="1" si="303">SQRT(vit_x^2+vit_z^2)</f>
        <v>97.77576704964612</v>
      </c>
      <c r="J645" s="306">
        <f t="shared" ref="J645:J708" ca="1" si="304">J644+0.5*(vit_x+G644)*pas*(K644&gt;=0)</f>
        <v>716.39057595590646</v>
      </c>
      <c r="K645" s="307">
        <f t="shared" ref="K645:K708" ca="1" si="305">K644+0.5*(vit_z+H644)*pas</f>
        <v>596.56678025540111</v>
      </c>
      <c r="L645" s="304">
        <f t="shared" ca="1" si="290"/>
        <v>932.25928830059468</v>
      </c>
      <c r="M645" s="306">
        <f t="shared" ref="M645:M708" ca="1" si="306">IF(AND(L644&gt;L_rampe,G645&gt;0),ATAN2(G645,H645),$M$4)</f>
        <v>-1.3983045816117119</v>
      </c>
      <c r="N645" s="304">
        <f t="shared" ref="N645:N708" ca="1" si="307">DEGREES(Beta)</f>
        <v>-80.116951000157471</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8.0569999999999986</v>
      </c>
      <c r="T645" s="304">
        <f t="shared" ca="1" si="291"/>
        <v>79.039169999999984</v>
      </c>
      <c r="U645" s="311">
        <f t="shared" ca="1" si="292"/>
        <v>0</v>
      </c>
      <c r="V645" s="306">
        <f t="shared" ca="1" si="293"/>
        <v>1.1540372697926111</v>
      </c>
      <c r="W645" s="304">
        <f t="shared" ca="1" si="294"/>
        <v>41.761059324153074</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4.5311568634274595</v>
      </c>
      <c r="AH645" s="304">
        <f t="shared" ref="AH645:AH708" ca="1" si="318">IF(AND(L644&lt;L_rampe,Poussee&lt;Poids*SIN(M644)), g*SIN(M644), (-W644+Poussee)/m)</f>
        <v>-5.1303210745390855</v>
      </c>
    </row>
    <row r="646" spans="1:34" x14ac:dyDescent="0.2">
      <c r="A646" s="347">
        <f t="shared" ca="1" si="296"/>
        <v>0.1</v>
      </c>
      <c r="B646" s="304">
        <f t="shared" ca="1" si="297"/>
        <v>28.200000000000088</v>
      </c>
      <c r="D646" s="306">
        <f t="shared" ca="1" si="298"/>
        <v>-0.8896326146017064</v>
      </c>
      <c r="E646" s="307">
        <f t="shared" ca="1" si="299"/>
        <v>-4.7037158494448414</v>
      </c>
      <c r="F646" s="304">
        <f t="shared" ca="1" si="300"/>
        <v>4.7871065354012829</v>
      </c>
      <c r="G646" s="306">
        <f t="shared" ca="1" si="301"/>
        <v>16.693039368880775</v>
      </c>
      <c r="H646" s="307">
        <f t="shared" ca="1" si="302"/>
        <v>-96.795160761261371</v>
      </c>
      <c r="I646" s="304">
        <f t="shared" ca="1" si="303"/>
        <v>98.224033261567087</v>
      </c>
      <c r="J646" s="306">
        <f t="shared" ca="1" si="304"/>
        <v>718.06432805586758</v>
      </c>
      <c r="K646" s="307">
        <f t="shared" ca="1" si="305"/>
        <v>586.91078275852215</v>
      </c>
      <c r="L646" s="304">
        <f t="shared" ca="1" si="290"/>
        <v>927.40533001732626</v>
      </c>
      <c r="M646" s="306">
        <f t="shared" ca="1" si="306"/>
        <v>-1.4000187915558915</v>
      </c>
      <c r="N646" s="304">
        <f t="shared" ca="1" si="307"/>
        <v>-80.215167995158325</v>
      </c>
      <c r="P646" s="310">
        <f t="shared" ca="1" si="308"/>
        <v>23</v>
      </c>
      <c r="Q646" s="304">
        <f t="shared" ca="1" si="309"/>
        <v>0</v>
      </c>
      <c r="R646" s="306">
        <f t="shared" ca="1" si="310"/>
        <v>0</v>
      </c>
      <c r="S646" s="307">
        <f t="shared" ca="1" si="311"/>
        <v>8.0569999999999986</v>
      </c>
      <c r="T646" s="304">
        <f t="shared" ca="1" si="291"/>
        <v>79.039169999999984</v>
      </c>
      <c r="U646" s="311">
        <f t="shared" ca="1" si="292"/>
        <v>0</v>
      </c>
      <c r="V646" s="306">
        <f t="shared" ca="1" si="293"/>
        <v>1.1551531233640631</v>
      </c>
      <c r="W646" s="304">
        <f t="shared" ca="1" si="294"/>
        <v>42.185605936434818</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4.4812189552275923</v>
      </c>
      <c r="AH646" s="304">
        <f t="shared" ca="1" si="318"/>
        <v>-5.1832021005526974</v>
      </c>
    </row>
    <row r="647" spans="1:34" x14ac:dyDescent="0.2">
      <c r="A647" s="347">
        <f t="shared" ca="1" si="296"/>
        <v>0.1</v>
      </c>
      <c r="B647" s="304">
        <f t="shared" ca="1" si="297"/>
        <v>28.30000000000009</v>
      </c>
      <c r="D647" s="306">
        <f t="shared" ca="1" si="298"/>
        <v>-0.88983315285779685</v>
      </c>
      <c r="E647" s="307">
        <f t="shared" ca="1" si="299"/>
        <v>-4.6502719733509261</v>
      </c>
      <c r="F647" s="304">
        <f t="shared" ca="1" si="300"/>
        <v>4.7346417463265329</v>
      </c>
      <c r="G647" s="306">
        <f t="shared" ca="1" si="301"/>
        <v>16.604056053594995</v>
      </c>
      <c r="H647" s="307">
        <f t="shared" ca="1" si="302"/>
        <v>-97.260187958596461</v>
      </c>
      <c r="I647" s="304">
        <f t="shared" ca="1" si="303"/>
        <v>98.667313935124625</v>
      </c>
      <c r="J647" s="306">
        <f t="shared" ca="1" si="304"/>
        <v>719.7291828269914</v>
      </c>
      <c r="K647" s="307">
        <f t="shared" ca="1" si="305"/>
        <v>577.20801532252926</v>
      </c>
      <c r="L647" s="304">
        <f t="shared" ca="1" si="290"/>
        <v>922.59372942015057</v>
      </c>
      <c r="M647" s="306">
        <f t="shared" ca="1" si="306"/>
        <v>-1.4017085069596247</v>
      </c>
      <c r="N647" s="304">
        <f t="shared" ca="1" si="307"/>
        <v>-80.311981556370469</v>
      </c>
      <c r="P647" s="310">
        <f t="shared" ca="1" si="308"/>
        <v>23</v>
      </c>
      <c r="Q647" s="304">
        <f t="shared" ca="1" si="309"/>
        <v>0</v>
      </c>
      <c r="R647" s="306">
        <f t="shared" ca="1" si="310"/>
        <v>0</v>
      </c>
      <c r="S647" s="307">
        <f t="shared" ca="1" si="311"/>
        <v>8.0569999999999986</v>
      </c>
      <c r="T647" s="304">
        <f t="shared" ca="1" si="291"/>
        <v>79.039169999999984</v>
      </c>
      <c r="U647" s="311">
        <f t="shared" ca="1" si="292"/>
        <v>0</v>
      </c>
      <c r="V647" s="306">
        <f t="shared" ca="1" si="293"/>
        <v>1.1562754365661678</v>
      </c>
      <c r="W647" s="304">
        <f t="shared" ca="1" si="294"/>
        <v>42.608585712542002</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4.4313981918518106</v>
      </c>
      <c r="AH647" s="304">
        <f t="shared" ca="1" si="318"/>
        <v>-5.2358949902488305</v>
      </c>
    </row>
    <row r="648" spans="1:34" x14ac:dyDescent="0.2">
      <c r="A648" s="347">
        <f t="shared" ca="1" si="296"/>
        <v>0.1</v>
      </c>
      <c r="B648" s="304">
        <f t="shared" ca="1" si="297"/>
        <v>28.400000000000091</v>
      </c>
      <c r="D648" s="306">
        <f t="shared" ca="1" si="298"/>
        <v>-0.88994801954048519</v>
      </c>
      <c r="E648" s="307">
        <f t="shared" ca="1" si="299"/>
        <v>-4.5970260510745735</v>
      </c>
      <c r="F648" s="304">
        <f t="shared" ca="1" si="300"/>
        <v>4.6823771731613331</v>
      </c>
      <c r="G648" s="306">
        <f t="shared" ca="1" si="301"/>
        <v>16.515061251640947</v>
      </c>
      <c r="H648" s="307">
        <f t="shared" ca="1" si="302"/>
        <v>-97.719890563703913</v>
      </c>
      <c r="I648" s="304">
        <f t="shared" ca="1" si="303"/>
        <v>99.105621737254239</v>
      </c>
      <c r="J648" s="306">
        <f t="shared" ca="1" si="304"/>
        <v>721.38513869225324</v>
      </c>
      <c r="K648" s="307">
        <f t="shared" ca="1" si="305"/>
        <v>567.45901139641421</v>
      </c>
      <c r="L648" s="304">
        <f t="shared" ca="1" si="290"/>
        <v>917.82691611274788</v>
      </c>
      <c r="M648" s="306">
        <f t="shared" ca="1" si="306"/>
        <v>-1.4033742645591578</v>
      </c>
      <c r="N648" s="304">
        <f t="shared" ca="1" si="307"/>
        <v>-80.40742243651556</v>
      </c>
      <c r="P648" s="310">
        <f t="shared" ca="1" si="308"/>
        <v>23</v>
      </c>
      <c r="Q648" s="304">
        <f t="shared" ca="1" si="309"/>
        <v>0</v>
      </c>
      <c r="R648" s="306">
        <f t="shared" ca="1" si="310"/>
        <v>0</v>
      </c>
      <c r="S648" s="307">
        <f t="shared" ca="1" si="311"/>
        <v>8.0569999999999986</v>
      </c>
      <c r="T648" s="304">
        <f t="shared" ca="1" si="291"/>
        <v>79.039169999999984</v>
      </c>
      <c r="U648" s="311">
        <f t="shared" ca="1" si="292"/>
        <v>0</v>
      </c>
      <c r="V648" s="306">
        <f t="shared" ca="1" si="293"/>
        <v>1.1574041644059743</v>
      </c>
      <c r="W648" s="304">
        <f t="shared" ca="1" si="294"/>
        <v>43.029948872560382</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4.3817030557972423</v>
      </c>
      <c r="AH648" s="304">
        <f t="shared" ca="1" si="318"/>
        <v>-5.2883934110142743</v>
      </c>
    </row>
    <row r="649" spans="1:34" x14ac:dyDescent="0.2">
      <c r="A649" s="347">
        <f t="shared" ca="1" si="296"/>
        <v>0.1</v>
      </c>
      <c r="B649" s="304">
        <f t="shared" ca="1" si="297"/>
        <v>28.500000000000092</v>
      </c>
      <c r="D649" s="306">
        <f t="shared" ca="1" si="298"/>
        <v>-0.88997819185267291</v>
      </c>
      <c r="E649" s="307">
        <f t="shared" ca="1" si="299"/>
        <v>-4.5439843197199723</v>
      </c>
      <c r="F649" s="304">
        <f t="shared" ca="1" si="300"/>
        <v>4.6303190689016596</v>
      </c>
      <c r="G649" s="306">
        <f t="shared" ca="1" si="301"/>
        <v>16.426063432455681</v>
      </c>
      <c r="H649" s="307">
        <f t="shared" ca="1" si="302"/>
        <v>-98.174288995675909</v>
      </c>
      <c r="I649" s="304">
        <f t="shared" ca="1" si="303"/>
        <v>99.538970155881913</v>
      </c>
      <c r="J649" s="306">
        <f t="shared" ca="1" si="304"/>
        <v>723.03219492645803</v>
      </c>
      <c r="K649" s="307">
        <f t="shared" ca="1" si="305"/>
        <v>557.66430241844523</v>
      </c>
      <c r="L649" s="304">
        <f t="shared" ca="1" si="290"/>
        <v>913.10734806594496</v>
      </c>
      <c r="M649" s="306">
        <f t="shared" ca="1" si="306"/>
        <v>-1.4050165852250553</v>
      </c>
      <c r="N649" s="304">
        <f t="shared" ca="1" si="307"/>
        <v>-80.501520479278611</v>
      </c>
      <c r="P649" s="310">
        <f t="shared" ca="1" si="308"/>
        <v>23</v>
      </c>
      <c r="Q649" s="304">
        <f t="shared" ca="1" si="309"/>
        <v>0</v>
      </c>
      <c r="R649" s="306">
        <f t="shared" ca="1" si="310"/>
        <v>0</v>
      </c>
      <c r="S649" s="307">
        <f t="shared" ca="1" si="311"/>
        <v>8.0569999999999986</v>
      </c>
      <c r="T649" s="304">
        <f t="shared" ca="1" si="291"/>
        <v>79.039169999999984</v>
      </c>
      <c r="U649" s="311">
        <f t="shared" ca="1" si="292"/>
        <v>0</v>
      </c>
      <c r="V649" s="306">
        <f t="shared" ca="1" si="293"/>
        <v>1.1585392620082595</v>
      </c>
      <c r="W649" s="304">
        <f t="shared" ca="1" si="294"/>
        <v>43.449646875512343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4.3321417954816193</v>
      </c>
      <c r="AH649" s="304">
        <f t="shared" ca="1" si="318"/>
        <v>-5.3406911843813321</v>
      </c>
    </row>
    <row r="650" spans="1:34" x14ac:dyDescent="0.2">
      <c r="A650" s="347">
        <f t="shared" ca="1" si="296"/>
        <v>0.1</v>
      </c>
      <c r="B650" s="304">
        <f t="shared" ca="1" si="297"/>
        <v>28.600000000000094</v>
      </c>
      <c r="D650" s="306">
        <f t="shared" ca="1" si="298"/>
        <v>-0.88992465727592729</v>
      </c>
      <c r="E650" s="307">
        <f t="shared" ca="1" si="299"/>
        <v>-4.4911528613022433</v>
      </c>
      <c r="F650" s="304">
        <f t="shared" ca="1" si="300"/>
        <v>4.5784735359299615</v>
      </c>
      <c r="G650" s="306">
        <f t="shared" ca="1" si="301"/>
        <v>16.337070966728088</v>
      </c>
      <c r="H650" s="307">
        <f t="shared" ca="1" si="302"/>
        <v>-98.623404281806131</v>
      </c>
      <c r="I650" s="304">
        <f t="shared" ca="1" si="303"/>
        <v>99.967373477072442</v>
      </c>
      <c r="J650" s="306">
        <f t="shared" ca="1" si="304"/>
        <v>724.6703516464172</v>
      </c>
      <c r="K650" s="307">
        <f t="shared" ca="1" si="305"/>
        <v>547.82441775457119</v>
      </c>
      <c r="L650" s="304">
        <f t="shared" ca="1" si="290"/>
        <v>908.43751091832235</v>
      </c>
      <c r="M650" s="306">
        <f t="shared" ca="1" si="306"/>
        <v>-1.4066359745346539</v>
      </c>
      <c r="N650" s="304">
        <f t="shared" ca="1" si="307"/>
        <v>-80.594304652107212</v>
      </c>
      <c r="P650" s="310">
        <f t="shared" ca="1" si="308"/>
        <v>23</v>
      </c>
      <c r="Q650" s="304">
        <f t="shared" ca="1" si="309"/>
        <v>0</v>
      </c>
      <c r="R650" s="306">
        <f t="shared" ca="1" si="310"/>
        <v>0</v>
      </c>
      <c r="S650" s="307">
        <f t="shared" ca="1" si="311"/>
        <v>8.0569999999999986</v>
      </c>
      <c r="T650" s="304">
        <f t="shared" ca="1" si="291"/>
        <v>79.039169999999984</v>
      </c>
      <c r="U650" s="311">
        <f t="shared" ca="1" si="292"/>
        <v>0</v>
      </c>
      <c r="V650" s="306">
        <f t="shared" ca="1" si="293"/>
        <v>1.1596806846208505</v>
      </c>
      <c r="W650" s="304">
        <f t="shared" ca="1" si="294"/>
        <v>43.867632415727741</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4.2827224291262347</v>
      </c>
      <c r="AH650" s="304">
        <f t="shared" ca="1" si="318"/>
        <v>-5.3927822856537606</v>
      </c>
    </row>
    <row r="651" spans="1:34" x14ac:dyDescent="0.2">
      <c r="A651" s="347">
        <f t="shared" ca="1" si="296"/>
        <v>0.1</v>
      </c>
      <c r="B651" s="304">
        <f t="shared" ca="1" si="297"/>
        <v>28.700000000000095</v>
      </c>
      <c r="D651" s="306">
        <f t="shared" ca="1" si="298"/>
        <v>-0.88978841291366517</v>
      </c>
      <c r="E651" s="307">
        <f t="shared" ca="1" si="299"/>
        <v>-4.438537603174411</v>
      </c>
      <c r="F651" s="304">
        <f t="shared" ca="1" si="300"/>
        <v>4.5268465265070192</v>
      </c>
      <c r="G651" s="306">
        <f t="shared" ca="1" si="301"/>
        <v>16.24809212543672</v>
      </c>
      <c r="H651" s="307">
        <f t="shared" ca="1" si="302"/>
        <v>-99.067258042123569</v>
      </c>
      <c r="I651" s="304">
        <f t="shared" ca="1" si="303"/>
        <v>100.39084676254791</v>
      </c>
      <c r="J651" s="306">
        <f t="shared" ca="1" si="304"/>
        <v>726.29960980102544</v>
      </c>
      <c r="K651" s="307">
        <f t="shared" ca="1" si="305"/>
        <v>537.93988463837468</v>
      </c>
      <c r="L651" s="304">
        <f t="shared" ca="1" si="290"/>
        <v>903.819917174804</v>
      </c>
      <c r="M651" s="306">
        <f t="shared" ca="1" si="306"/>
        <v>-1.4082329233203468</v>
      </c>
      <c r="N651" s="304">
        <f t="shared" ca="1" si="307"/>
        <v>-80.685803077625948</v>
      </c>
      <c r="P651" s="310">
        <f t="shared" ca="1" si="308"/>
        <v>23</v>
      </c>
      <c r="Q651" s="304">
        <f t="shared" ca="1" si="309"/>
        <v>0</v>
      </c>
      <c r="R651" s="306">
        <f t="shared" ca="1" si="310"/>
        <v>0</v>
      </c>
      <c r="S651" s="307">
        <f t="shared" ca="1" si="311"/>
        <v>8.0569999999999986</v>
      </c>
      <c r="T651" s="304">
        <f t="shared" ca="1" si="291"/>
        <v>79.039169999999984</v>
      </c>
      <c r="U651" s="311">
        <f t="shared" ca="1" si="292"/>
        <v>0</v>
      </c>
      <c r="V651" s="306">
        <f t="shared" ca="1" si="293"/>
        <v>1.1608283876198415</v>
      </c>
      <c r="W651" s="304">
        <f t="shared" ca="1" si="294"/>
        <v>44.28385941861697</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4.2334527485388858</v>
      </c>
      <c r="AH651" s="304">
        <f t="shared" ca="1" si="318"/>
        <v>-5.4446608434563419</v>
      </c>
    </row>
    <row r="652" spans="1:34" x14ac:dyDescent="0.2">
      <c r="A652" s="347">
        <f t="shared" ca="1" si="296"/>
        <v>0.1</v>
      </c>
      <c r="B652" s="304">
        <f t="shared" ca="1" si="297"/>
        <v>28.800000000000097</v>
      </c>
      <c r="D652" s="306">
        <f t="shared" ca="1" si="298"/>
        <v>-0.88957046484630076</v>
      </c>
      <c r="E652" s="307">
        <f t="shared" ca="1" si="299"/>
        <v>-4.3861443185310884</v>
      </c>
      <c r="F652" s="304">
        <f t="shared" ca="1" si="300"/>
        <v>4.4754438433421786</v>
      </c>
      <c r="G652" s="306">
        <f t="shared" ca="1" si="301"/>
        <v>16.15913507895209</v>
      </c>
      <c r="H652" s="307">
        <f t="shared" ca="1" si="302"/>
        <v>-99.50587247397668</v>
      </c>
      <c r="I652" s="304">
        <f t="shared" ca="1" si="303"/>
        <v>100.80940582756715</v>
      </c>
      <c r="J652" s="306">
        <f t="shared" ca="1" si="304"/>
        <v>727.91997116124492</v>
      </c>
      <c r="K652" s="307">
        <f t="shared" ca="1" si="305"/>
        <v>528.01122811256971</v>
      </c>
      <c r="L652" s="304">
        <f t="shared" ca="1" si="290"/>
        <v>899.25710529766275</v>
      </c>
      <c r="M652" s="306">
        <f t="shared" ca="1" si="306"/>
        <v>-1.4098079081948622</v>
      </c>
      <c r="N652" s="304">
        <f t="shared" ca="1" si="307"/>
        <v>-80.776043063732629</v>
      </c>
      <c r="P652" s="310">
        <f t="shared" ca="1" si="308"/>
        <v>23</v>
      </c>
      <c r="Q652" s="304">
        <f t="shared" ca="1" si="309"/>
        <v>0</v>
      </c>
      <c r="R652" s="306">
        <f t="shared" ca="1" si="310"/>
        <v>0</v>
      </c>
      <c r="S652" s="307">
        <f t="shared" ca="1" si="311"/>
        <v>8.0569999999999986</v>
      </c>
      <c r="T652" s="304">
        <f t="shared" ca="1" si="291"/>
        <v>79.039169999999984</v>
      </c>
      <c r="U652" s="311">
        <f t="shared" ca="1" si="292"/>
        <v>0</v>
      </c>
      <c r="V652" s="306">
        <f t="shared" ca="1" si="293"/>
        <v>1.1619823265146989</v>
      </c>
      <c r="W652" s="304">
        <f t="shared" ca="1" si="294"/>
        <v>44.698283035862801</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4.184340322804565</v>
      </c>
      <c r="AH652" s="304">
        <f t="shared" ca="1" si="318"/>
        <v>-5.4963211392102496</v>
      </c>
    </row>
    <row r="653" spans="1:34" x14ac:dyDescent="0.2">
      <c r="A653" s="347">
        <f t="shared" ca="1" si="296"/>
        <v>0.1</v>
      </c>
      <c r="B653" s="304">
        <f t="shared" ca="1" si="297"/>
        <v>28.900000000000098</v>
      </c>
      <c r="D653" s="306">
        <f t="shared" ca="1" si="298"/>
        <v>-0.88927182749835199</v>
      </c>
      <c r="E653" s="307">
        <f t="shared" ca="1" si="299"/>
        <v>-4.3339786269866618</v>
      </c>
      <c r="F653" s="304">
        <f t="shared" ca="1" si="300"/>
        <v>4.4242711402398758</v>
      </c>
      <c r="G653" s="306">
        <f t="shared" ca="1" si="301"/>
        <v>16.070207896202255</v>
      </c>
      <c r="H653" s="307">
        <f t="shared" ca="1" si="302"/>
        <v>-99.939270336675349</v>
      </c>
      <c r="I653" s="304">
        <f t="shared" ca="1" si="303"/>
        <v>101.2230672191583</v>
      </c>
      <c r="J653" s="306">
        <f t="shared" ca="1" si="304"/>
        <v>729.53143831000261</v>
      </c>
      <c r="K653" s="307">
        <f t="shared" ca="1" si="305"/>
        <v>518.03897097203708</v>
      </c>
      <c r="L653" s="304">
        <f t="shared" ca="1" si="290"/>
        <v>894.75163868440507</v>
      </c>
      <c r="M653" s="306">
        <f t="shared" ca="1" si="306"/>
        <v>-1.4113613920546377</v>
      </c>
      <c r="N653" s="304">
        <f t="shared" ca="1" si="307"/>
        <v>-80.865051132439461</v>
      </c>
      <c r="P653" s="310">
        <f t="shared" ca="1" si="308"/>
        <v>23</v>
      </c>
      <c r="Q653" s="304">
        <f t="shared" ca="1" si="309"/>
        <v>0</v>
      </c>
      <c r="R653" s="306">
        <f t="shared" ca="1" si="310"/>
        <v>0</v>
      </c>
      <c r="S653" s="307">
        <f t="shared" ca="1" si="311"/>
        <v>8.0569999999999986</v>
      </c>
      <c r="T653" s="304">
        <f t="shared" ca="1" si="291"/>
        <v>79.039169999999984</v>
      </c>
      <c r="U653" s="311">
        <f t="shared" ca="1" si="292"/>
        <v>0</v>
      </c>
      <c r="V653" s="306">
        <f t="shared" ca="1" si="293"/>
        <v>1.1631424569532651</v>
      </c>
      <c r="W653" s="304">
        <f t="shared" ca="1" si="294"/>
        <v>45.11085964004922</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4.1353925018911468</v>
      </c>
      <c r="AH653" s="304">
        <f t="shared" ca="1" si="318"/>
        <v>-5.5477576065362797</v>
      </c>
    </row>
    <row r="654" spans="1:34" x14ac:dyDescent="0.2">
      <c r="A654" s="347">
        <f t="shared" ca="1" si="296"/>
        <v>0.1</v>
      </c>
      <c r="B654" s="304">
        <f t="shared" ca="1" si="297"/>
        <v>29.000000000000099</v>
      </c>
      <c r="D654" s="306">
        <f t="shared" ca="1" si="298"/>
        <v>-0.88889352301752522</v>
      </c>
      <c r="E654" s="307">
        <f t="shared" ca="1" si="299"/>
        <v>-4.2820459952256131</v>
      </c>
      <c r="F654" s="304">
        <f t="shared" ca="1" si="300"/>
        <v>4.3733339228202341</v>
      </c>
      <c r="G654" s="306">
        <f t="shared" ca="1" si="301"/>
        <v>15.981318543900503</v>
      </c>
      <c r="H654" s="307">
        <f t="shared" ca="1" si="302"/>
        <v>-100.36747493619791</v>
      </c>
      <c r="I654" s="304">
        <f t="shared" ca="1" si="303"/>
        <v>101.63184819469699</v>
      </c>
      <c r="J654" s="306">
        <f t="shared" ca="1" si="304"/>
        <v>731.13401463200773</v>
      </c>
      <c r="K654" s="307">
        <f t="shared" ca="1" si="305"/>
        <v>508.02363370839339</v>
      </c>
      <c r="L654" s="304">
        <f t="shared" ca="1" si="290"/>
        <v>890.3061045270872</v>
      </c>
      <c r="M654" s="306">
        <f t="shared" ca="1" si="306"/>
        <v>-1.4128938245623304</v>
      </c>
      <c r="N654" s="304">
        <f t="shared" ca="1" si="307"/>
        <v>-80.9528530475189</v>
      </c>
      <c r="P654" s="310">
        <f t="shared" ca="1" si="308"/>
        <v>23</v>
      </c>
      <c r="Q654" s="304">
        <f t="shared" ca="1" si="309"/>
        <v>0</v>
      </c>
      <c r="R654" s="306">
        <f t="shared" ca="1" si="310"/>
        <v>0</v>
      </c>
      <c r="S654" s="307">
        <f t="shared" ca="1" si="311"/>
        <v>8.0569999999999986</v>
      </c>
      <c r="T654" s="304">
        <f t="shared" ca="1" si="291"/>
        <v>79.039169999999984</v>
      </c>
      <c r="U654" s="311">
        <f t="shared" ca="1" si="292"/>
        <v>0</v>
      </c>
      <c r="V654" s="306">
        <f t="shared" ca="1" si="293"/>
        <v>1.1643087347266485</v>
      </c>
      <c r="W654" s="304">
        <f t="shared" ca="1" si="294"/>
        <v>45.521546818743907</v>
      </c>
      <c r="Y654" s="314" t="str">
        <f t="shared" ca="1" si="312"/>
        <v/>
      </c>
      <c r="Z654" s="315" t="str">
        <f t="shared" ca="1" si="313"/>
        <v/>
      </c>
      <c r="AA654" s="316" t="str">
        <f t="shared" ca="1" si="314"/>
        <v/>
      </c>
      <c r="AC654" s="310">
        <f t="shared" ca="1" si="315"/>
        <v>29.000000000000099</v>
      </c>
      <c r="AD654" s="323">
        <f t="shared" ca="1" si="316"/>
        <v>731.13401463200773</v>
      </c>
      <c r="AE654" s="324" t="e">
        <f t="shared" ca="1" si="295"/>
        <v>#N/A</v>
      </c>
      <c r="AG654" s="306">
        <f t="shared" ca="1" si="317"/>
        <v>4.0866164201765924</v>
      </c>
      <c r="AH654" s="304">
        <f t="shared" ca="1" si="318"/>
        <v>-5.5989648305882129</v>
      </c>
    </row>
    <row r="655" spans="1:34" x14ac:dyDescent="0.2">
      <c r="A655" s="347">
        <f t="shared" ca="1" si="296"/>
        <v>0.1</v>
      </c>
      <c r="B655" s="304">
        <f t="shared" ca="1" si="297"/>
        <v>29.100000000000101</v>
      </c>
      <c r="D655" s="306">
        <f t="shared" ca="1" si="298"/>
        <v>-0.88843658066576281</v>
      </c>
      <c r="E655" s="307">
        <f t="shared" ca="1" si="299"/>
        <v>-4.2303517377228363</v>
      </c>
      <c r="F655" s="304">
        <f t="shared" ca="1" si="300"/>
        <v>4.3226375493117271</v>
      </c>
      <c r="G655" s="306">
        <f t="shared" ca="1" si="301"/>
        <v>15.892474885833927</v>
      </c>
      <c r="H655" s="307">
        <f t="shared" ca="1" si="302"/>
        <v>-100.79051010997019</v>
      </c>
      <c r="I655" s="304">
        <f t="shared" ca="1" si="303"/>
        <v>102.03576670082342</v>
      </c>
      <c r="J655" s="306">
        <f t="shared" ca="1" si="304"/>
        <v>732.72770430349442</v>
      </c>
      <c r="K655" s="307">
        <f t="shared" ca="1" si="305"/>
        <v>497.96573445608499</v>
      </c>
      <c r="L655" s="304">
        <f t="shared" ca="1" si="290"/>
        <v>885.92311254772972</v>
      </c>
      <c r="M655" s="306">
        <f t="shared" ca="1" si="306"/>
        <v>-1.41440564260945</v>
      </c>
      <c r="N655" s="304">
        <f t="shared" ca="1" si="307"/>
        <v>-81.039473841010562</v>
      </c>
      <c r="P655" s="310">
        <f t="shared" ca="1" si="308"/>
        <v>23</v>
      </c>
      <c r="Q655" s="304">
        <f t="shared" ca="1" si="309"/>
        <v>0</v>
      </c>
      <c r="R655" s="306">
        <f t="shared" ca="1" si="310"/>
        <v>0</v>
      </c>
      <c r="S655" s="307">
        <f t="shared" ca="1" si="311"/>
        <v>8.0569999999999986</v>
      </c>
      <c r="T655" s="304">
        <f t="shared" ca="1" si="291"/>
        <v>79.039169999999984</v>
      </c>
      <c r="U655" s="311">
        <f t="shared" ca="1" si="292"/>
        <v>0</v>
      </c>
      <c r="V655" s="306">
        <f t="shared" ca="1" si="293"/>
        <v>1.1654811157740099</v>
      </c>
      <c r="W655" s="304">
        <f t="shared" ca="1" si="294"/>
        <v>45.930303368052478</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4.0380189999037954</v>
      </c>
      <c r="AH655" s="304">
        <f t="shared" ca="1" si="318"/>
        <v>-5.6499375473183457</v>
      </c>
    </row>
    <row r="656" spans="1:34" x14ac:dyDescent="0.2">
      <c r="A656" s="347">
        <f t="shared" ca="1" si="296"/>
        <v>0.1</v>
      </c>
      <c r="B656" s="304">
        <f t="shared" ca="1" si="297"/>
        <v>29.200000000000102</v>
      </c>
      <c r="D656" s="306">
        <f t="shared" ca="1" si="298"/>
        <v>-0.88790203622228059</v>
      </c>
      <c r="E656" s="307">
        <f t="shared" ca="1" si="299"/>
        <v>-4.1789010175315484</v>
      </c>
      <c r="F656" s="304">
        <f t="shared" ca="1" si="300"/>
        <v>4.2721872314136569</v>
      </c>
      <c r="G656" s="306">
        <f t="shared" ca="1" si="301"/>
        <v>15.803684682211699</v>
      </c>
      <c r="H656" s="307">
        <f t="shared" ca="1" si="302"/>
        <v>-101.20840021172334</v>
      </c>
      <c r="I656" s="304">
        <f t="shared" ca="1" si="303"/>
        <v>102.43484135269178</v>
      </c>
      <c r="J656" s="306">
        <f t="shared" ca="1" si="304"/>
        <v>734.31251228189672</v>
      </c>
      <c r="K656" s="307">
        <f t="shared" ca="1" si="305"/>
        <v>487.8657889400003</v>
      </c>
      <c r="L656" s="304">
        <f t="shared" ca="1" si="290"/>
        <v>881.60529360468308</v>
      </c>
      <c r="M656" s="306">
        <f t="shared" ca="1" si="306"/>
        <v>-1.4158972707600481</v>
      </c>
      <c r="N656" s="304">
        <f t="shared" ca="1" si="307"/>
        <v>-81.124937838642737</v>
      </c>
      <c r="P656" s="310">
        <f t="shared" ca="1" si="308"/>
        <v>23</v>
      </c>
      <c r="Q656" s="304">
        <f t="shared" ca="1" si="309"/>
        <v>0</v>
      </c>
      <c r="R656" s="306">
        <f t="shared" ca="1" si="310"/>
        <v>0</v>
      </c>
      <c r="S656" s="307">
        <f t="shared" ca="1" si="311"/>
        <v>8.0569999999999986</v>
      </c>
      <c r="T656" s="304">
        <f t="shared" ca="1" si="291"/>
        <v>79.039169999999984</v>
      </c>
      <c r="U656" s="311">
        <f t="shared" ca="1" si="292"/>
        <v>0</v>
      </c>
      <c r="V656" s="306">
        <f t="shared" ca="1" si="293"/>
        <v>1.1666595561872408</v>
      </c>
      <c r="W656" s="304">
        <f t="shared" ca="1" si="294"/>
        <v>46.337089285661371</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3.9896069545685062</v>
      </c>
      <c r="AH656" s="304">
        <f t="shared" ca="1" si="318"/>
        <v>-5.7006706426774834</v>
      </c>
    </row>
    <row r="657" spans="1:34" x14ac:dyDescent="0.2">
      <c r="A657" s="347">
        <f t="shared" ca="1" si="296"/>
        <v>0.1</v>
      </c>
      <c r="B657" s="304">
        <f t="shared" ca="1" si="297"/>
        <v>29.300000000000104</v>
      </c>
      <c r="D657" s="306">
        <f t="shared" ca="1" si="298"/>
        <v>-0.88729093139858228</v>
      </c>
      <c r="E657" s="307">
        <f t="shared" ca="1" si="299"/>
        <v>-4.1276988471366458</v>
      </c>
      <c r="F657" s="304">
        <f t="shared" ca="1" si="300"/>
        <v>4.2219880352264569</v>
      </c>
      <c r="G657" s="306">
        <f t="shared" ca="1" si="301"/>
        <v>15.714955589071842</v>
      </c>
      <c r="H657" s="307">
        <f t="shared" ca="1" si="302"/>
        <v>-101.62117009643701</v>
      </c>
      <c r="I657" s="304">
        <f t="shared" ca="1" si="303"/>
        <v>102.82909141354642</v>
      </c>
      <c r="J657" s="306">
        <f t="shared" ca="1" si="304"/>
        <v>735.88844429546089</v>
      </c>
      <c r="K657" s="307">
        <f t="shared" ca="1" si="305"/>
        <v>477.72431042459226</v>
      </c>
      <c r="L657" s="304">
        <f t="shared" ca="1" si="290"/>
        <v>877.35529816502833</v>
      </c>
      <c r="M657" s="306">
        <f t="shared" ca="1" si="306"/>
        <v>-1.4173691216763509</v>
      </c>
      <c r="N657" s="304">
        <f t="shared" ca="1" si="307"/>
        <v>-81.209268684219353</v>
      </c>
      <c r="P657" s="310">
        <f t="shared" ca="1" si="308"/>
        <v>23</v>
      </c>
      <c r="Q657" s="304">
        <f t="shared" ca="1" si="309"/>
        <v>0</v>
      </c>
      <c r="R657" s="306">
        <f t="shared" ca="1" si="310"/>
        <v>0</v>
      </c>
      <c r="S657" s="307">
        <f t="shared" ca="1" si="311"/>
        <v>8.0569999999999986</v>
      </c>
      <c r="T657" s="304">
        <f t="shared" ca="1" si="291"/>
        <v>79.039169999999984</v>
      </c>
      <c r="U657" s="311">
        <f t="shared" ca="1" si="292"/>
        <v>0</v>
      </c>
      <c r="V657" s="306">
        <f t="shared" ca="1" si="293"/>
        <v>1.1678440122155358</v>
      </c>
      <c r="W657" s="304">
        <f t="shared" ca="1" si="294"/>
        <v>46.741865763387452</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3.9413867922455275</v>
      </c>
      <c r="AH657" s="304">
        <f t="shared" ca="1" si="318"/>
        <v>-5.7511591517514429</v>
      </c>
    </row>
    <row r="658" spans="1:34" x14ac:dyDescent="0.2">
      <c r="A658" s="347">
        <f t="shared" ca="1" si="296"/>
        <v>0.1</v>
      </c>
      <c r="B658" s="304">
        <f t="shared" ca="1" si="297"/>
        <v>29.400000000000105</v>
      </c>
      <c r="D658" s="306">
        <f t="shared" ca="1" si="298"/>
        <v>-0.8866043132654442</v>
      </c>
      <c r="E658" s="307">
        <f t="shared" ca="1" si="299"/>
        <v>-4.0767500893711492</v>
      </c>
      <c r="F658" s="304">
        <f t="shared" ca="1" si="300"/>
        <v>4.1720448822476204</v>
      </c>
      <c r="G658" s="306">
        <f t="shared" ca="1" si="301"/>
        <v>15.626295157745297</v>
      </c>
      <c r="H658" s="307">
        <f t="shared" ca="1" si="302"/>
        <v>-102.02884510537413</v>
      </c>
      <c r="I658" s="304">
        <f t="shared" ca="1" si="303"/>
        <v>103.21853677461912</v>
      </c>
      <c r="J658" s="306">
        <f t="shared" ca="1" si="304"/>
        <v>737.45550683280169</v>
      </c>
      <c r="K658" s="307">
        <f t="shared" ca="1" si="305"/>
        <v>467.54180966450173</v>
      </c>
      <c r="L658" s="304">
        <f t="shared" ca="1" si="290"/>
        <v>873.17579463838877</v>
      </c>
      <c r="M658" s="306">
        <f t="shared" ca="1" si="306"/>
        <v>-1.4188215965271722</v>
      </c>
      <c r="N658" s="304">
        <f t="shared" ca="1" si="307"/>
        <v>-81.292489363020309</v>
      </c>
      <c r="P658" s="310">
        <f t="shared" ca="1" si="308"/>
        <v>23</v>
      </c>
      <c r="Q658" s="304">
        <f t="shared" ca="1" si="309"/>
        <v>0</v>
      </c>
      <c r="R658" s="306">
        <f t="shared" ca="1" si="310"/>
        <v>0</v>
      </c>
      <c r="S658" s="307">
        <f t="shared" ca="1" si="311"/>
        <v>8.0569999999999986</v>
      </c>
      <c r="T658" s="304">
        <f t="shared" ca="1" si="291"/>
        <v>79.039169999999984</v>
      </c>
      <c r="U658" s="311">
        <f t="shared" ca="1" si="292"/>
        <v>0</v>
      </c>
      <c r="V658" s="306">
        <f t="shared" ca="1" si="293"/>
        <v>1.1690344402698547</v>
      </c>
      <c r="W658" s="304">
        <f t="shared" ca="1" si="294"/>
        <v>47.144595179250835</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3.8933648188577035</v>
      </c>
      <c r="AH658" s="304">
        <f t="shared" ca="1" si="318"/>
        <v>-5.8013982578363485</v>
      </c>
    </row>
    <row r="659" spans="1:34" x14ac:dyDescent="0.2">
      <c r="A659" s="347">
        <f t="shared" ca="1" si="296"/>
        <v>0.1</v>
      </c>
      <c r="B659" s="304">
        <f t="shared" ca="1" si="297"/>
        <v>29.500000000000107</v>
      </c>
      <c r="D659" s="306">
        <f t="shared" ca="1" si="298"/>
        <v>-0.88584323369186235</v>
      </c>
      <c r="E659" s="307">
        <f t="shared" ca="1" si="299"/>
        <v>-4.0260594583936067</v>
      </c>
      <c r="F659" s="304">
        <f t="shared" ca="1" si="300"/>
        <v>4.1223625504312791</v>
      </c>
      <c r="G659" s="306">
        <f t="shared" ca="1" si="301"/>
        <v>15.53771083437611</v>
      </c>
      <c r="H659" s="307">
        <f t="shared" ca="1" si="302"/>
        <v>-102.43145105121349</v>
      </c>
      <c r="I659" s="304">
        <f t="shared" ca="1" si="303"/>
        <v>103.60319793534288</v>
      </c>
      <c r="J659" s="306">
        <f t="shared" ca="1" si="304"/>
        <v>739.01370713240772</v>
      </c>
      <c r="K659" s="307">
        <f t="shared" ca="1" si="305"/>
        <v>457.31879485667235</v>
      </c>
      <c r="L659" s="304">
        <f t="shared" ca="1" si="290"/>
        <v>869.06946756789432</v>
      </c>
      <c r="M659" s="306">
        <f t="shared" ca="1" si="306"/>
        <v>-1.4202550853799056</v>
      </c>
      <c r="N659" s="304">
        <f t="shared" ca="1" si="307"/>
        <v>-81.374622224260989</v>
      </c>
      <c r="P659" s="310">
        <f t="shared" ca="1" si="308"/>
        <v>23</v>
      </c>
      <c r="Q659" s="304">
        <f t="shared" ca="1" si="309"/>
        <v>0</v>
      </c>
      <c r="R659" s="306">
        <f t="shared" ca="1" si="310"/>
        <v>0</v>
      </c>
      <c r="S659" s="307">
        <f t="shared" ca="1" si="311"/>
        <v>8.0569999999999986</v>
      </c>
      <c r="T659" s="304">
        <f t="shared" ca="1" si="291"/>
        <v>79.039169999999984</v>
      </c>
      <c r="U659" s="311">
        <f t="shared" ca="1" si="292"/>
        <v>0</v>
      </c>
      <c r="V659" s="306">
        <f t="shared" ca="1" si="293"/>
        <v>1.1702307969272814</v>
      </c>
      <c r="W659" s="304">
        <f t="shared" ca="1" si="294"/>
        <v>47.545241089089508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3.8455471413920543</v>
      </c>
      <c r="AH659" s="304">
        <f t="shared" ca="1" si="318"/>
        <v>-5.8513832914547406</v>
      </c>
    </row>
    <row r="660" spans="1:34" x14ac:dyDescent="0.2">
      <c r="A660" s="347">
        <f t="shared" ca="1" si="296"/>
        <v>0.1</v>
      </c>
      <c r="B660" s="304">
        <f t="shared" ca="1" si="297"/>
        <v>29.600000000000108</v>
      </c>
      <c r="D660" s="306">
        <f t="shared" ca="1" si="298"/>
        <v>-0.88500874879595248</v>
      </c>
      <c r="E660" s="307">
        <f t="shared" ca="1" si="299"/>
        <v>-3.9756315207240585</v>
      </c>
      <c r="F660" s="304">
        <f t="shared" ca="1" si="300"/>
        <v>4.0729456753092181</v>
      </c>
      <c r="G660" s="306">
        <f t="shared" ca="1" si="301"/>
        <v>15.449209959496514</v>
      </c>
      <c r="H660" s="307">
        <f t="shared" ca="1" si="302"/>
        <v>-102.82901420328589</v>
      </c>
      <c r="I660" s="304">
        <f t="shared" ca="1" si="303"/>
        <v>103.98309598387701</v>
      </c>
      <c r="J660" s="306">
        <f t="shared" ca="1" si="304"/>
        <v>740.56305317210138</v>
      </c>
      <c r="K660" s="307">
        <f t="shared" ca="1" si="305"/>
        <v>447.05577159394738</v>
      </c>
      <c r="L660" s="304">
        <f t="shared" ca="1" si="290"/>
        <v>865.03901567446326</v>
      </c>
      <c r="M660" s="306">
        <f t="shared" ca="1" si="306"/>
        <v>-1.4216699675768445</v>
      </c>
      <c r="N660" s="304">
        <f t="shared" ca="1" si="307"/>
        <v>-81.45568900265377</v>
      </c>
      <c r="P660" s="310">
        <f t="shared" ca="1" si="308"/>
        <v>23</v>
      </c>
      <c r="Q660" s="304">
        <f t="shared" ca="1" si="309"/>
        <v>0</v>
      </c>
      <c r="R660" s="306">
        <f t="shared" ca="1" si="310"/>
        <v>0</v>
      </c>
      <c r="S660" s="307">
        <f t="shared" ca="1" si="311"/>
        <v>8.0569999999999986</v>
      </c>
      <c r="T660" s="304">
        <f t="shared" ca="1" si="291"/>
        <v>79.039169999999984</v>
      </c>
      <c r="U660" s="311">
        <f t="shared" ca="1" si="292"/>
        <v>0</v>
      </c>
      <c r="V660" s="306">
        <f t="shared" ca="1" si="293"/>
        <v>1.1714330389352783</v>
      </c>
      <c r="W660" s="304">
        <f t="shared" ca="1" si="294"/>
        <v>47.943768217731787</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3.7979396710667856</v>
      </c>
      <c r="AH660" s="304">
        <f t="shared" ca="1" si="318"/>
        <v>-5.9011097293148218</v>
      </c>
    </row>
    <row r="661" spans="1:34" x14ac:dyDescent="0.2">
      <c r="A661" s="347">
        <f t="shared" ca="1" si="296"/>
        <v>0.1</v>
      </c>
      <c r="B661" s="304">
        <f t="shared" ca="1" si="297"/>
        <v>29.700000000000109</v>
      </c>
      <c r="D661" s="306">
        <f t="shared" ca="1" si="298"/>
        <v>-0.88410191840779306</v>
      </c>
      <c r="E661" s="307">
        <f t="shared" ca="1" si="299"/>
        <v>-3.9254706963364985</v>
      </c>
      <c r="F661" s="304">
        <f t="shared" ca="1" si="300"/>
        <v>4.0237987511714461</v>
      </c>
      <c r="G661" s="306">
        <f t="shared" ca="1" si="301"/>
        <v>15.360799767655735</v>
      </c>
      <c r="H661" s="307">
        <f t="shared" ca="1" si="302"/>
        <v>-103.22156127291954</v>
      </c>
      <c r="I661" s="304">
        <f t="shared" ca="1" si="303"/>
        <v>104.35825257793988</v>
      </c>
      <c r="J661" s="306">
        <f t="shared" ca="1" si="304"/>
        <v>742.10355365845896</v>
      </c>
      <c r="K661" s="307">
        <f t="shared" ca="1" si="305"/>
        <v>436.75324282013713</v>
      </c>
      <c r="L661" s="304">
        <f t="shared" ca="1" si="290"/>
        <v>861.08714975106841</v>
      </c>
      <c r="M661" s="306">
        <f t="shared" ca="1" si="306"/>
        <v>-1.4230666120965521</v>
      </c>
      <c r="N661" s="304">
        <f t="shared" ca="1" si="307"/>
        <v>-81.535710839113094</v>
      </c>
      <c r="P661" s="310">
        <f t="shared" ca="1" si="308"/>
        <v>23</v>
      </c>
      <c r="Q661" s="304">
        <f t="shared" ca="1" si="309"/>
        <v>0</v>
      </c>
      <c r="R661" s="306">
        <f t="shared" ca="1" si="310"/>
        <v>0</v>
      </c>
      <c r="S661" s="307">
        <f t="shared" ca="1" si="311"/>
        <v>8.0569999999999986</v>
      </c>
      <c r="T661" s="304">
        <f t="shared" ca="1" si="291"/>
        <v>79.039169999999984</v>
      </c>
      <c r="U661" s="311">
        <f t="shared" ca="1" si="292"/>
        <v>0</v>
      </c>
      <c r="V661" s="306">
        <f t="shared" ca="1" si="293"/>
        <v>1.1726411232158287</v>
      </c>
      <c r="W661" s="304">
        <f t="shared" ca="1" si="294"/>
        <v>48.340142449744725</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3.7505481264528093</v>
      </c>
      <c r="AH661" s="304">
        <f t="shared" ca="1" si="318"/>
        <v>-5.9505731932148187</v>
      </c>
    </row>
    <row r="662" spans="1:34" x14ac:dyDescent="0.2">
      <c r="A662" s="347">
        <f t="shared" ca="1" si="296"/>
        <v>0.1</v>
      </c>
      <c r="B662" s="304">
        <f t="shared" ca="1" si="297"/>
        <v>29.800000000000111</v>
      </c>
      <c r="D662" s="306">
        <f t="shared" ca="1" si="298"/>
        <v>-0.88312380554417003</v>
      </c>
      <c r="E662" s="307">
        <f t="shared" ca="1" si="299"/>
        <v>-3.8755812598055073</v>
      </c>
      <c r="F662" s="304">
        <f t="shared" ca="1" si="300"/>
        <v>3.9749261323041538</v>
      </c>
      <c r="G662" s="306">
        <f t="shared" ca="1" si="301"/>
        <v>15.272487387101318</v>
      </c>
      <c r="H662" s="307">
        <f t="shared" ca="1" si="302"/>
        <v>-103.60911939890009</v>
      </c>
      <c r="I662" s="304">
        <f t="shared" ca="1" si="303"/>
        <v>104.72868992594486</v>
      </c>
      <c r="J662" s="306">
        <f t="shared" ca="1" si="304"/>
        <v>743.63521801619686</v>
      </c>
      <c r="K662" s="307">
        <f t="shared" ca="1" si="305"/>
        <v>426.41170878654617</v>
      </c>
      <c r="L662" s="304">
        <f t="shared" ca="1" si="290"/>
        <v>857.21659040423322</v>
      </c>
      <c r="M662" s="306">
        <f t="shared" ca="1" si="306"/>
        <v>-1.4244453779009567</v>
      </c>
      <c r="N662" s="304">
        <f t="shared" ca="1" si="307"/>
        <v>-81.614708300642448</v>
      </c>
      <c r="P662" s="310">
        <f t="shared" ca="1" si="308"/>
        <v>23</v>
      </c>
      <c r="Q662" s="304">
        <f t="shared" ca="1" si="309"/>
        <v>0</v>
      </c>
      <c r="R662" s="306">
        <f t="shared" ca="1" si="310"/>
        <v>0</v>
      </c>
      <c r="S662" s="307">
        <f t="shared" ca="1" si="311"/>
        <v>8.0569999999999986</v>
      </c>
      <c r="T662" s="304">
        <f t="shared" ca="1" si="291"/>
        <v>79.039169999999984</v>
      </c>
      <c r="U662" s="311">
        <f t="shared" ca="1" si="292"/>
        <v>0</v>
      </c>
      <c r="V662" s="306">
        <f t="shared" ca="1" si="293"/>
        <v>1.1738550068694813</v>
      </c>
      <c r="W662" s="304">
        <f t="shared" ca="1" si="294"/>
        <v>48.734330819775082</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3.7033780365528619</v>
      </c>
      <c r="AH662" s="304">
        <f t="shared" ca="1" si="318"/>
        <v>-5.9997694488947166</v>
      </c>
    </row>
    <row r="663" spans="1:34" x14ac:dyDescent="0.2">
      <c r="A663" s="347">
        <f t="shared" ca="1" si="296"/>
        <v>0.1</v>
      </c>
      <c r="B663" s="304">
        <f t="shared" ca="1" si="297"/>
        <v>29.900000000000112</v>
      </c>
      <c r="D663" s="306">
        <f t="shared" ca="1" si="298"/>
        <v>-0.88207547589521118</v>
      </c>
      <c r="E663" s="307">
        <f t="shared" ca="1" si="299"/>
        <v>-3.8259673415049162</v>
      </c>
      <c r="F663" s="304">
        <f t="shared" ca="1" si="300"/>
        <v>3.9263320342831376</v>
      </c>
      <c r="G663" s="306">
        <f t="shared" ca="1" si="301"/>
        <v>15.184279839511797</v>
      </c>
      <c r="H663" s="307">
        <f t="shared" ca="1" si="302"/>
        <v>-103.99171613305059</v>
      </c>
      <c r="I663" s="304">
        <f t="shared" ca="1" si="303"/>
        <v>105.09443076843596</v>
      </c>
      <c r="J663" s="306">
        <f t="shared" ca="1" si="304"/>
        <v>745.15805637752749</v>
      </c>
      <c r="K663" s="307">
        <f t="shared" ca="1" si="305"/>
        <v>416.03166700994865</v>
      </c>
      <c r="L663" s="304">
        <f t="shared" ca="1" si="290"/>
        <v>853.43006564065422</v>
      </c>
      <c r="M663" s="306">
        <f t="shared" ca="1" si="306"/>
        <v>-1.4258066142688177</v>
      </c>
      <c r="N663" s="304">
        <f t="shared" ca="1" si="307"/>
        <v>-81.692701399440594</v>
      </c>
      <c r="P663" s="310">
        <f t="shared" ca="1" si="308"/>
        <v>23</v>
      </c>
      <c r="Q663" s="304">
        <f t="shared" ca="1" si="309"/>
        <v>0</v>
      </c>
      <c r="R663" s="306">
        <f t="shared" ca="1" si="310"/>
        <v>0</v>
      </c>
      <c r="S663" s="307">
        <f t="shared" ca="1" si="311"/>
        <v>8.0569999999999986</v>
      </c>
      <c r="T663" s="304">
        <f t="shared" ca="1" si="291"/>
        <v>79.039169999999984</v>
      </c>
      <c r="U663" s="311">
        <f t="shared" ca="1" si="292"/>
        <v>0</v>
      </c>
      <c r="V663" s="306">
        <f t="shared" ca="1" si="293"/>
        <v>1.1750746471792843</v>
      </c>
      <c r="W663" s="304">
        <f t="shared" ca="1" si="294"/>
        <v>49.126301502499977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3.6564347438411762</v>
      </c>
      <c r="AH663" s="304">
        <f t="shared" ca="1" si="318"/>
        <v>-6.0486944048374198</v>
      </c>
    </row>
    <row r="664" spans="1:34" x14ac:dyDescent="0.2">
      <c r="A664" s="347">
        <f t="shared" ca="1" si="296"/>
        <v>0.1</v>
      </c>
      <c r="B664" s="304">
        <f t="shared" ca="1" si="297"/>
        <v>30.000000000000114</v>
      </c>
      <c r="D664" s="306">
        <f t="shared" ca="1" si="298"/>
        <v>-0.88095799732287894</v>
      </c>
      <c r="E664" s="307">
        <f t="shared" ca="1" si="299"/>
        <v>-3.7766329288563041</v>
      </c>
      <c r="F664" s="304">
        <f t="shared" ca="1" si="300"/>
        <v>3.8780205353206787</v>
      </c>
      <c r="G664" s="306">
        <f t="shared" ca="1" si="301"/>
        <v>15.096184039779509</v>
      </c>
      <c r="H664" s="307">
        <f t="shared" ca="1" si="302"/>
        <v>-104.36937942593622</v>
      </c>
      <c r="I664" s="304">
        <f t="shared" ca="1" si="303"/>
        <v>105.45549835981969</v>
      </c>
      <c r="J664" s="306">
        <f t="shared" ca="1" si="304"/>
        <v>746.67207957149208</v>
      </c>
      <c r="K664" s="307">
        <f t="shared" ca="1" si="305"/>
        <v>405.6136122319993</v>
      </c>
      <c r="L664" s="304">
        <f t="shared" ca="1" si="290"/>
        <v>849.73030829758409</v>
      </c>
      <c r="M664" s="306">
        <f t="shared" ca="1" si="306"/>
        <v>-1.4271506611161742</v>
      </c>
      <c r="N664" s="304">
        <f t="shared" ca="1" si="307"/>
        <v>-81.769709611261987</v>
      </c>
      <c r="P664" s="310">
        <f t="shared" ca="1" si="308"/>
        <v>23</v>
      </c>
      <c r="Q664" s="304">
        <f t="shared" ca="1" si="309"/>
        <v>0</v>
      </c>
      <c r="R664" s="306">
        <f t="shared" ca="1" si="310"/>
        <v>0</v>
      </c>
      <c r="S664" s="307">
        <f t="shared" ca="1" si="311"/>
        <v>8.0569999999999986</v>
      </c>
      <c r="T664" s="304">
        <f t="shared" ca="1" si="291"/>
        <v>79.039169999999984</v>
      </c>
      <c r="U664" s="311">
        <f t="shared" ca="1" si="292"/>
        <v>0</v>
      </c>
      <c r="V664" s="306">
        <f t="shared" ca="1" si="293"/>
        <v>1.1763000016146197</v>
      </c>
      <c r="W664" s="304">
        <f t="shared" ca="1" si="294"/>
        <v>49.516023802204188</v>
      </c>
      <c r="Y664" s="314" t="str">
        <f t="shared" ca="1" si="312"/>
        <v/>
      </c>
      <c r="Z664" s="315" t="str">
        <f t="shared" ca="1" si="313"/>
        <v/>
      </c>
      <c r="AA664" s="316" t="str">
        <f t="shared" ca="1" si="314"/>
        <v/>
      </c>
      <c r="AC664" s="310">
        <f t="shared" ca="1" si="315"/>
        <v>30.000000000000114</v>
      </c>
      <c r="AD664" s="323">
        <f t="shared" ca="1" si="316"/>
        <v>746.67207957149208</v>
      </c>
      <c r="AE664" s="324" t="e">
        <f t="shared" ca="1" si="295"/>
        <v>#N/A</v>
      </c>
      <c r="AG664" s="306">
        <f t="shared" ca="1" si="317"/>
        <v>3.609723407266288</v>
      </c>
      <c r="AH664" s="304">
        <f t="shared" ca="1" si="318"/>
        <v>-6.0973441110214699</v>
      </c>
    </row>
    <row r="665" spans="1:34" x14ac:dyDescent="0.2">
      <c r="A665" s="347">
        <f t="shared" ca="1" si="296"/>
        <v>0.1</v>
      </c>
      <c r="B665" s="304">
        <f t="shared" ca="1" si="297"/>
        <v>30.100000000000115</v>
      </c>
      <c r="D665" s="306">
        <f t="shared" ca="1" si="298"/>
        <v>-0.87977243937128002</v>
      </c>
      <c r="E665" s="307">
        <f t="shared" ca="1" si="299"/>
        <v>-3.7275818676251573</v>
      </c>
      <c r="F665" s="304">
        <f t="shared" ca="1" si="300"/>
        <v>3.8299955776639152</v>
      </c>
      <c r="G665" s="306">
        <f t="shared" ca="1" si="301"/>
        <v>15.00820679584238</v>
      </c>
      <c r="H665" s="307">
        <f t="shared" ca="1" si="302"/>
        <v>-104.74213761269873</v>
      </c>
      <c r="I665" s="304">
        <f t="shared" ca="1" si="303"/>
        <v>105.81191645038987</v>
      </c>
      <c r="J665" s="306">
        <f t="shared" ca="1" si="304"/>
        <v>748.17729911327319</v>
      </c>
      <c r="K665" s="307">
        <f t="shared" ca="1" si="305"/>
        <v>395.15803638006753</v>
      </c>
      <c r="L665" s="304">
        <f t="shared" ca="1" si="290"/>
        <v>846.12005331642092</v>
      </c>
      <c r="M665" s="306">
        <f t="shared" ca="1" si="306"/>
        <v>-1.4284778493043579</v>
      </c>
      <c r="N665" s="304">
        <f t="shared" ca="1" si="307"/>
        <v>-81.845751893064531</v>
      </c>
      <c r="P665" s="310">
        <f t="shared" ca="1" si="308"/>
        <v>23</v>
      </c>
      <c r="Q665" s="304">
        <f t="shared" ca="1" si="309"/>
        <v>0</v>
      </c>
      <c r="R665" s="306">
        <f t="shared" ca="1" si="310"/>
        <v>0</v>
      </c>
      <c r="S665" s="307">
        <f t="shared" ca="1" si="311"/>
        <v>8.0569999999999986</v>
      </c>
      <c r="T665" s="304">
        <f t="shared" ca="1" si="291"/>
        <v>79.039169999999984</v>
      </c>
      <c r="U665" s="311">
        <f t="shared" ca="1" si="292"/>
        <v>0</v>
      </c>
      <c r="V665" s="306">
        <f t="shared" ca="1" si="293"/>
        <v>1.1775310278349282</v>
      </c>
      <c r="W665" s="304">
        <f t="shared" ca="1" si="294"/>
        <v>49.903468142000399</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3.5632490052193209</v>
      </c>
      <c r="AH665" s="304">
        <f t="shared" ca="1" si="318"/>
        <v>-6.1457147576274291</v>
      </c>
    </row>
    <row r="666" spans="1:34" x14ac:dyDescent="0.2">
      <c r="A666" s="347">
        <f t="shared" ca="1" si="296"/>
        <v>0.1</v>
      </c>
      <c r="B666" s="304">
        <f t="shared" ca="1" si="297"/>
        <v>30.200000000000117</v>
      </c>
      <c r="D666" s="306">
        <f t="shared" ca="1" si="298"/>
        <v>-0.87851987278874755</v>
      </c>
      <c r="E666" s="307">
        <f t="shared" ca="1" si="299"/>
        <v>-3.6788178632626032</v>
      </c>
      <c r="F666" s="304">
        <f t="shared" ca="1" si="300"/>
        <v>3.7822609690428268</v>
      </c>
      <c r="G666" s="306">
        <f t="shared" ca="1" si="301"/>
        <v>14.920354808563506</v>
      </c>
      <c r="H666" s="307">
        <f t="shared" ca="1" si="302"/>
        <v>-105.11001939902499</v>
      </c>
      <c r="I666" s="304">
        <f t="shared" ca="1" si="303"/>
        <v>106.16370926864244</v>
      </c>
      <c r="J666" s="306">
        <f t="shared" ca="1" si="304"/>
        <v>749.67372719349351</v>
      </c>
      <c r="K666" s="307">
        <f t="shared" ca="1" si="305"/>
        <v>384.66542852948135</v>
      </c>
      <c r="L666" s="304">
        <f t="shared" ca="1" si="290"/>
        <v>842.60203485984664</v>
      </c>
      <c r="M666" s="306">
        <f t="shared" ca="1" si="306"/>
        <v>-1.4297885009361229</v>
      </c>
      <c r="N666" s="304">
        <f t="shared" ca="1" si="307"/>
        <v>-81.920846699976593</v>
      </c>
      <c r="P666" s="310">
        <f t="shared" ca="1" si="308"/>
        <v>23</v>
      </c>
      <c r="Q666" s="304">
        <f t="shared" ca="1" si="309"/>
        <v>0</v>
      </c>
      <c r="R666" s="306">
        <f t="shared" ca="1" si="310"/>
        <v>0</v>
      </c>
      <c r="S666" s="307">
        <f t="shared" ca="1" si="311"/>
        <v>8.0569999999999986</v>
      </c>
      <c r="T666" s="304">
        <f t="shared" ca="1" si="291"/>
        <v>79.039169999999984</v>
      </c>
      <c r="U666" s="311">
        <f t="shared" ca="1" si="292"/>
        <v>0</v>
      </c>
      <c r="V666" s="306">
        <f t="shared" ca="1" si="293"/>
        <v>1.1787676836933392</v>
      </c>
      <c r="W666" s="304">
        <f t="shared" ca="1" si="294"/>
        <v>50.288606052709596</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3.5170163384699178</v>
      </c>
      <c r="AH666" s="304">
        <f t="shared" ca="1" si="318"/>
        <v>-6.1938026736999392</v>
      </c>
    </row>
    <row r="667" spans="1:34" x14ac:dyDescent="0.2">
      <c r="A667" s="347">
        <f t="shared" ca="1" si="296"/>
        <v>0.1</v>
      </c>
      <c r="B667" s="304">
        <f t="shared" ca="1" si="297"/>
        <v>30.300000000000118</v>
      </c>
      <c r="D667" s="306">
        <f t="shared" ca="1" si="298"/>
        <v>-0.87720136906166279</v>
      </c>
      <c r="E667" s="307">
        <f t="shared" ca="1" si="299"/>
        <v>-3.6303444822905186</v>
      </c>
      <c r="F667" s="304">
        <f t="shared" ca="1" si="300"/>
        <v>3.7348203841658667</v>
      </c>
      <c r="G667" s="306">
        <f t="shared" ca="1" si="301"/>
        <v>14.83263467165734</v>
      </c>
      <c r="H667" s="307">
        <f t="shared" ca="1" si="302"/>
        <v>-105.47305384725405</v>
      </c>
      <c r="I667" s="304">
        <f t="shared" ca="1" si="303"/>
        <v>106.51090150387708</v>
      </c>
      <c r="J667" s="306">
        <f t="shared" ca="1" si="304"/>
        <v>751.16137666750456</v>
      </c>
      <c r="K667" s="307">
        <f t="shared" ca="1" si="305"/>
        <v>374.1362748671674</v>
      </c>
      <c r="L667" s="304">
        <f t="shared" ca="1" si="290"/>
        <v>839.17898327383136</v>
      </c>
      <c r="M667" s="306">
        <f t="shared" ca="1" si="306"/>
        <v>-1.4310829296404151</v>
      </c>
      <c r="N667" s="304">
        <f t="shared" ca="1" si="307"/>
        <v>-81.995012001613119</v>
      </c>
      <c r="P667" s="310">
        <f t="shared" ca="1" si="308"/>
        <v>23</v>
      </c>
      <c r="Q667" s="304">
        <f t="shared" ca="1" si="309"/>
        <v>0</v>
      </c>
      <c r="R667" s="306">
        <f t="shared" ca="1" si="310"/>
        <v>0</v>
      </c>
      <c r="S667" s="307">
        <f t="shared" ca="1" si="311"/>
        <v>8.0569999999999986</v>
      </c>
      <c r="T667" s="304">
        <f t="shared" ca="1" si="291"/>
        <v>79.039169999999984</v>
      </c>
      <c r="U667" s="311">
        <f t="shared" ca="1" si="292"/>
        <v>0</v>
      </c>
      <c r="V667" s="306">
        <f t="shared" ca="1" si="293"/>
        <v>1.18000992724019</v>
      </c>
      <c r="W667" s="304">
        <f t="shared" ca="1" si="294"/>
        <v>50.671410161417171</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3.4710300330716217</v>
      </c>
      <c r="AH667" s="304">
        <f t="shared" ca="1" si="318"/>
        <v>-6.2416043257676064</v>
      </c>
    </row>
    <row r="668" spans="1:34" x14ac:dyDescent="0.2">
      <c r="A668" s="347">
        <f t="shared" ca="1" si="296"/>
        <v>0.1</v>
      </c>
      <c r="B668" s="304">
        <f t="shared" ca="1" si="297"/>
        <v>30.400000000000119</v>
      </c>
      <c r="D668" s="306">
        <f t="shared" ca="1" si="298"/>
        <v>-0.87581799995994425</v>
      </c>
      <c r="E668" s="307">
        <f t="shared" ca="1" si="299"/>
        <v>-3.5821651537280159</v>
      </c>
      <c r="F668" s="304">
        <f t="shared" ca="1" si="300"/>
        <v>3.6876773662614655</v>
      </c>
      <c r="G668" s="306">
        <f t="shared" ca="1" si="301"/>
        <v>14.745052871661345</v>
      </c>
      <c r="H668" s="307">
        <f t="shared" ca="1" si="302"/>
        <v>-105.83127036262685</v>
      </c>
      <c r="I668" s="304">
        <f t="shared" ca="1" si="303"/>
        <v>106.85351828908354</v>
      </c>
      <c r="J668" s="306">
        <f t="shared" ca="1" si="304"/>
        <v>752.64026104467052</v>
      </c>
      <c r="K668" s="307">
        <f t="shared" ca="1" si="305"/>
        <v>363.57105865667336</v>
      </c>
      <c r="L668" s="304">
        <f t="shared" ca="1" si="290"/>
        <v>835.85362189687498</v>
      </c>
      <c r="M668" s="306">
        <f t="shared" ca="1" si="306"/>
        <v>-1.4323614408462824</v>
      </c>
      <c r="N668" s="304">
        <f t="shared" ca="1" si="307"/>
        <v>-82.0682652977695</v>
      </c>
      <c r="P668" s="310">
        <f t="shared" ca="1" si="308"/>
        <v>23</v>
      </c>
      <c r="Q668" s="304">
        <f t="shared" ca="1" si="309"/>
        <v>0</v>
      </c>
      <c r="R668" s="306">
        <f t="shared" ca="1" si="310"/>
        <v>0</v>
      </c>
      <c r="S668" s="307">
        <f t="shared" ca="1" si="311"/>
        <v>8.0569999999999986</v>
      </c>
      <c r="T668" s="304">
        <f t="shared" ca="1" si="291"/>
        <v>79.039169999999984</v>
      </c>
      <c r="U668" s="311">
        <f t="shared" ca="1" si="292"/>
        <v>0</v>
      </c>
      <c r="V668" s="306">
        <f t="shared" ca="1" si="293"/>
        <v>1.1812577167264486</v>
      </c>
      <c r="W668" s="304">
        <f t="shared" ca="1" si="294"/>
        <v>51.051854179721587</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3.4252945432385102</v>
      </c>
      <c r="AH668" s="304">
        <f t="shared" ca="1" si="318"/>
        <v>-6.2891163164226365</v>
      </c>
    </row>
    <row r="669" spans="1:34" x14ac:dyDescent="0.2">
      <c r="A669" s="347">
        <f t="shared" ca="1" si="296"/>
        <v>0.1</v>
      </c>
      <c r="B669" s="304">
        <f t="shared" ca="1" si="297"/>
        <v>30.500000000000121</v>
      </c>
      <c r="D669" s="306">
        <f t="shared" ca="1" si="298"/>
        <v>-0.87437083709417052</v>
      </c>
      <c r="E669" s="307">
        <f t="shared" ca="1" si="299"/>
        <v>-3.5342831705571651</v>
      </c>
      <c r="F669" s="304">
        <f t="shared" ca="1" si="300"/>
        <v>3.6408353286635156</v>
      </c>
      <c r="G669" s="306">
        <f t="shared" ca="1" si="301"/>
        <v>14.657615787951928</v>
      </c>
      <c r="H669" s="307">
        <f t="shared" ca="1" si="302"/>
        <v>-106.18469867968257</v>
      </c>
      <c r="I669" s="304">
        <f t="shared" ca="1" si="303"/>
        <v>107.19158518410947</v>
      </c>
      <c r="J669" s="306">
        <f t="shared" ca="1" si="304"/>
        <v>754.1103944776512</v>
      </c>
      <c r="K669" s="307">
        <f t="shared" ca="1" si="305"/>
        <v>352.97026020455786</v>
      </c>
      <c r="L669" s="304">
        <f t="shared" ca="1" si="290"/>
        <v>832.62866371997541</v>
      </c>
      <c r="M669" s="306">
        <f t="shared" ca="1" si="306"/>
        <v>-1.4336243320463988</v>
      </c>
      <c r="N669" s="304">
        <f t="shared" ca="1" si="307"/>
        <v>-82.140623633520391</v>
      </c>
      <c r="P669" s="310">
        <f t="shared" ca="1" si="308"/>
        <v>23</v>
      </c>
      <c r="Q669" s="304">
        <f t="shared" ca="1" si="309"/>
        <v>0</v>
      </c>
      <c r="R669" s="306">
        <f t="shared" ca="1" si="310"/>
        <v>0</v>
      </c>
      <c r="S669" s="307">
        <f t="shared" ca="1" si="311"/>
        <v>8.0569999999999986</v>
      </c>
      <c r="T669" s="304">
        <f t="shared" ca="1" si="291"/>
        <v>79.039169999999984</v>
      </c>
      <c r="U669" s="311">
        <f t="shared" ca="1" si="292"/>
        <v>0</v>
      </c>
      <c r="V669" s="306">
        <f t="shared" ca="1" si="293"/>
        <v>1.1825110106070349</v>
      </c>
      <c r="W669" s="304">
        <f t="shared" ca="1" si="294"/>
        <v>51.429912891691188</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3.379814154194495</v>
      </c>
      <c r="AH669" s="304">
        <f t="shared" ca="1" si="318"/>
        <v>-6.3363353828623055</v>
      </c>
    </row>
    <row r="670" spans="1:34" x14ac:dyDescent="0.2">
      <c r="A670" s="347">
        <f t="shared" ca="1" si="296"/>
        <v>0.1</v>
      </c>
      <c r="B670" s="304">
        <f t="shared" ca="1" si="297"/>
        <v>30.600000000000122</v>
      </c>
      <c r="D670" s="306">
        <f t="shared" ca="1" si="298"/>
        <v>-0.87286095148425158</v>
      </c>
      <c r="E670" s="307">
        <f t="shared" ca="1" si="299"/>
        <v>-3.4867016912259512</v>
      </c>
      <c r="F670" s="304">
        <f t="shared" ca="1" si="300"/>
        <v>3.5942975564390744</v>
      </c>
      <c r="G670" s="306">
        <f t="shared" ca="1" si="301"/>
        <v>14.570329692803503</v>
      </c>
      <c r="H670" s="307">
        <f t="shared" ca="1" si="302"/>
        <v>-106.53336884880517</v>
      </c>
      <c r="I670" s="304">
        <f t="shared" ca="1" si="303"/>
        <v>107.52512815910784</v>
      </c>
      <c r="J670" s="306">
        <f t="shared" ca="1" si="304"/>
        <v>755.57179175168892</v>
      </c>
      <c r="K670" s="307">
        <f t="shared" ca="1" si="305"/>
        <v>342.33435682813348</v>
      </c>
      <c r="L670" s="304">
        <f t="shared" ca="1" si="290"/>
        <v>829.50680790201443</v>
      </c>
      <c r="M670" s="306">
        <f t="shared" ca="1" si="306"/>
        <v>-1.4348718930506532</v>
      </c>
      <c r="N670" s="304">
        <f t="shared" ca="1" si="307"/>
        <v>-82.212103613749264</v>
      </c>
      <c r="P670" s="310">
        <f t="shared" ca="1" si="308"/>
        <v>23</v>
      </c>
      <c r="Q670" s="304">
        <f t="shared" ca="1" si="309"/>
        <v>0</v>
      </c>
      <c r="R670" s="306">
        <f t="shared" ca="1" si="310"/>
        <v>0</v>
      </c>
      <c r="S670" s="307">
        <f t="shared" ca="1" si="311"/>
        <v>8.0569999999999986</v>
      </c>
      <c r="T670" s="304">
        <f t="shared" ca="1" si="291"/>
        <v>79.039169999999984</v>
      </c>
      <c r="U670" s="311">
        <f t="shared" ca="1" si="292"/>
        <v>0</v>
      </c>
      <c r="V670" s="306">
        <f t="shared" ca="1" si="293"/>
        <v>1.183769767544038</v>
      </c>
      <c r="W670" s="304">
        <f t="shared" ca="1" si="294"/>
        <v>51.805562141545096</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3.3345929849966742</v>
      </c>
      <c r="AH670" s="304">
        <f t="shared" ca="1" si="318"/>
        <v>-6.3832583953942157</v>
      </c>
    </row>
    <row r="671" spans="1:34" x14ac:dyDescent="0.2">
      <c r="A671" s="347">
        <f t="shared" ca="1" si="296"/>
        <v>0.1</v>
      </c>
      <c r="B671" s="304">
        <f t="shared" ca="1" si="297"/>
        <v>30.700000000000124</v>
      </c>
      <c r="D671" s="306">
        <f t="shared" ca="1" si="298"/>
        <v>-0.87128941313960029</v>
      </c>
      <c r="E671" s="307">
        <f t="shared" ca="1" si="299"/>
        <v>-3.4394237411864506</v>
      </c>
      <c r="F671" s="304">
        <f t="shared" ca="1" si="300"/>
        <v>3.5480672080565427</v>
      </c>
      <c r="G671" s="306">
        <f t="shared" ca="1" si="301"/>
        <v>14.483200751489543</v>
      </c>
      <c r="H671" s="307">
        <f t="shared" ca="1" si="302"/>
        <v>-106.87731122292381</v>
      </c>
      <c r="I671" s="304">
        <f t="shared" ca="1" si="303"/>
        <v>107.85417357826104</v>
      </c>
      <c r="J671" s="306">
        <f t="shared" ca="1" si="304"/>
        <v>757.02446827390361</v>
      </c>
      <c r="K671" s="307">
        <f t="shared" ca="1" si="305"/>
        <v>331.66382282454703</v>
      </c>
      <c r="L671" s="304">
        <f t="shared" ca="1" si="290"/>
        <v>826.49073614649728</v>
      </c>
      <c r="M671" s="306">
        <f t="shared" ca="1" si="306"/>
        <v>-1.4361044062302306</v>
      </c>
      <c r="N671" s="304">
        <f t="shared" ca="1" si="307"/>
        <v>-82.282721417133303</v>
      </c>
      <c r="P671" s="310">
        <f t="shared" ca="1" si="308"/>
        <v>23</v>
      </c>
      <c r="Q671" s="304">
        <f t="shared" ca="1" si="309"/>
        <v>0</v>
      </c>
      <c r="R671" s="306">
        <f t="shared" ca="1" si="310"/>
        <v>0</v>
      </c>
      <c r="S671" s="307">
        <f t="shared" ca="1" si="311"/>
        <v>8.0569999999999986</v>
      </c>
      <c r="T671" s="304">
        <f t="shared" ca="1" si="291"/>
        <v>79.039169999999984</v>
      </c>
      <c r="U671" s="311">
        <f t="shared" ca="1" si="292"/>
        <v>0</v>
      </c>
      <c r="V671" s="306">
        <f t="shared" ca="1" si="293"/>
        <v>1.1850339464098394</v>
      </c>
      <c r="W671" s="304">
        <f t="shared" ca="1" si="294"/>
        <v>52.1787788210735</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3.2896349913338723</v>
      </c>
      <c r="AH671" s="304">
        <f t="shared" ca="1" si="318"/>
        <v>-6.4298823559072984</v>
      </c>
    </row>
    <row r="672" spans="1:34" x14ac:dyDescent="0.2">
      <c r="A672" s="347">
        <f t="shared" ca="1" si="296"/>
        <v>0.1</v>
      </c>
      <c r="B672" s="304">
        <f t="shared" ca="1" si="297"/>
        <v>30.800000000000125</v>
      </c>
      <c r="D672" s="306">
        <f t="shared" ca="1" si="298"/>
        <v>-0.86965729065072706</v>
      </c>
      <c r="E672" s="307">
        <f t="shared" ca="1" si="299"/>
        <v>-3.3924522144662479</v>
      </c>
      <c r="F672" s="304">
        <f t="shared" ca="1" si="300"/>
        <v>3.5021473170926023</v>
      </c>
      <c r="G672" s="306">
        <f t="shared" ca="1" si="301"/>
        <v>14.39623502242447</v>
      </c>
      <c r="H672" s="307">
        <f t="shared" ca="1" si="302"/>
        <v>-107.21655644437044</v>
      </c>
      <c r="I672" s="304">
        <f t="shared" ca="1" si="303"/>
        <v>108.17874818378031</v>
      </c>
      <c r="J672" s="306">
        <f t="shared" ca="1" si="304"/>
        <v>758.46844006259926</v>
      </c>
      <c r="K672" s="307">
        <f t="shared" ca="1" si="305"/>
        <v>320.95912944118231</v>
      </c>
      <c r="L672" s="304">
        <f t="shared" ca="1" si="290"/>
        <v>823.58310894689578</v>
      </c>
      <c r="M672" s="306">
        <f t="shared" ca="1" si="306"/>
        <v>-1.4373221467525987</v>
      </c>
      <c r="N672" s="304">
        <f t="shared" ca="1" si="307"/>
        <v>-82.352492809607057</v>
      </c>
      <c r="P672" s="310">
        <f t="shared" ca="1" si="308"/>
        <v>23</v>
      </c>
      <c r="Q672" s="304">
        <f t="shared" ca="1" si="309"/>
        <v>0</v>
      </c>
      <c r="R672" s="306">
        <f t="shared" ca="1" si="310"/>
        <v>0</v>
      </c>
      <c r="S672" s="307">
        <f t="shared" ca="1" si="311"/>
        <v>8.0569999999999986</v>
      </c>
      <c r="T672" s="304">
        <f t="shared" ca="1" si="291"/>
        <v>79.039169999999984</v>
      </c>
      <c r="U672" s="311">
        <f t="shared" ca="1" si="292"/>
        <v>0</v>
      </c>
      <c r="V672" s="306">
        <f t="shared" ca="1" si="293"/>
        <v>1.1863035062901324</v>
      </c>
      <c r="W672" s="304">
        <f t="shared" ca="1" si="294"/>
        <v>52.549540856813159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3.2449439683014445</v>
      </c>
      <c r="AH672" s="304">
        <f t="shared" ca="1" si="318"/>
        <v>-6.4762043963104761</v>
      </c>
    </row>
    <row r="673" spans="1:34" x14ac:dyDescent="0.2">
      <c r="A673" s="347">
        <f t="shared" ca="1" si="296"/>
        <v>0.1</v>
      </c>
      <c r="B673" s="304">
        <f t="shared" ca="1" si="297"/>
        <v>30.900000000000126</v>
      </c>
      <c r="D673" s="306">
        <f t="shared" ca="1" si="298"/>
        <v>-0.86796565079216637</v>
      </c>
      <c r="E673" s="307">
        <f t="shared" ca="1" si="299"/>
        <v>-3.3457898752711035</v>
      </c>
      <c r="F673" s="304">
        <f t="shared" ca="1" si="300"/>
        <v>3.4565407939762109</v>
      </c>
      <c r="G673" s="306">
        <f t="shared" ca="1" si="301"/>
        <v>14.309438457345253</v>
      </c>
      <c r="H673" s="307">
        <f t="shared" ca="1" si="302"/>
        <v>-107.55113543189755</v>
      </c>
      <c r="I673" s="304">
        <f t="shared" ca="1" si="303"/>
        <v>108.49887908017722</v>
      </c>
      <c r="J673" s="306">
        <f t="shared" ca="1" si="304"/>
        <v>759.90372373658772</v>
      </c>
      <c r="K673" s="307">
        <f t="shared" ca="1" si="305"/>
        <v>310.22074484736891</v>
      </c>
      <c r="L673" s="304">
        <f t="shared" ca="1" si="290"/>
        <v>820.78656170918669</v>
      </c>
      <c r="M673" s="306">
        <f t="shared" ca="1" si="306"/>
        <v>-1.4385253828077824</v>
      </c>
      <c r="N673" s="304">
        <f t="shared" ca="1" si="307"/>
        <v>-82.421433157327044</v>
      </c>
      <c r="P673" s="310">
        <f t="shared" ca="1" si="308"/>
        <v>23</v>
      </c>
      <c r="Q673" s="304">
        <f t="shared" ca="1" si="309"/>
        <v>0</v>
      </c>
      <c r="R673" s="306">
        <f t="shared" ca="1" si="310"/>
        <v>0</v>
      </c>
      <c r="S673" s="307">
        <f t="shared" ca="1" si="311"/>
        <v>8.0569999999999986</v>
      </c>
      <c r="T673" s="304">
        <f t="shared" ca="1" si="291"/>
        <v>79.039169999999984</v>
      </c>
      <c r="U673" s="311">
        <f t="shared" ca="1" si="292"/>
        <v>0</v>
      </c>
      <c r="V673" s="306">
        <f t="shared" ca="1" si="293"/>
        <v>1.1875784064868489</v>
      </c>
      <c r="W673" s="304">
        <f t="shared" ca="1" si="294"/>
        <v>52.917827196992654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3.2005235531531415</v>
      </c>
      <c r="AH673" s="304">
        <f t="shared" ca="1" si="318"/>
        <v>-6.5222217769409419</v>
      </c>
    </row>
    <row r="674" spans="1:34" x14ac:dyDescent="0.2">
      <c r="A674" s="347">
        <f t="shared" ca="1" si="296"/>
        <v>0.1</v>
      </c>
      <c r="B674" s="304">
        <f t="shared" ca="1" si="297"/>
        <v>31.000000000000128</v>
      </c>
      <c r="D674" s="306">
        <f t="shared" ca="1" si="298"/>
        <v>-0.86621555813667905</v>
      </c>
      <c r="E674" s="307">
        <f t="shared" ca="1" si="299"/>
        <v>-3.2994393596170131</v>
      </c>
      <c r="F674" s="304">
        <f t="shared" ca="1" si="300"/>
        <v>3.411250427768088</v>
      </c>
      <c r="G674" s="306">
        <f t="shared" ca="1" si="301"/>
        <v>14.222816901531585</v>
      </c>
      <c r="H674" s="307">
        <f t="shared" ca="1" si="302"/>
        <v>-107.88107936785926</v>
      </c>
      <c r="I674" s="304">
        <f t="shared" ca="1" si="303"/>
        <v>108.81459371880612</v>
      </c>
      <c r="J674" s="306">
        <f t="shared" ca="1" si="304"/>
        <v>761.3303365045316</v>
      </c>
      <c r="K674" s="307">
        <f t="shared" ca="1" si="305"/>
        <v>299.44913410738104</v>
      </c>
      <c r="L674" s="304">
        <f t="shared" ca="1" si="290"/>
        <v>818.1037007615621</v>
      </c>
      <c r="M674" s="306">
        <f t="shared" ca="1" si="306"/>
        <v>-1.4397143758262998</v>
      </c>
      <c r="N674" s="304">
        <f t="shared" ca="1" si="307"/>
        <v>-82.489557439158617</v>
      </c>
      <c r="P674" s="310">
        <f t="shared" ca="1" si="308"/>
        <v>23</v>
      </c>
      <c r="Q674" s="304">
        <f t="shared" ca="1" si="309"/>
        <v>0</v>
      </c>
      <c r="R674" s="306">
        <f t="shared" ca="1" si="310"/>
        <v>0</v>
      </c>
      <c r="S674" s="307">
        <f t="shared" ca="1" si="311"/>
        <v>8.0569999999999986</v>
      </c>
      <c r="T674" s="304">
        <f t="shared" ca="1" si="291"/>
        <v>79.039169999999984</v>
      </c>
      <c r="U674" s="311">
        <f t="shared" ca="1" si="292"/>
        <v>0</v>
      </c>
      <c r="V674" s="306">
        <f t="shared" ca="1" si="293"/>
        <v>1.1888586065209823</v>
      </c>
      <c r="W674" s="304">
        <f t="shared" ca="1" si="294"/>
        <v>53.283617798262405</v>
      </c>
      <c r="Y674" s="314" t="str">
        <f t="shared" ca="1" si="312"/>
        <v/>
      </c>
      <c r="Z674" s="315" t="str">
        <f t="shared" ca="1" si="313"/>
        <v/>
      </c>
      <c r="AA674" s="316" t="str">
        <f t="shared" ca="1" si="314"/>
        <v/>
      </c>
      <c r="AC674" s="310">
        <f t="shared" ca="1" si="315"/>
        <v>31.000000000000128</v>
      </c>
      <c r="AD674" s="323">
        <f t="shared" ca="1" si="316"/>
        <v>761.3303365045316</v>
      </c>
      <c r="AE674" s="324" t="e">
        <f t="shared" ca="1" si="295"/>
        <v>#N/A</v>
      </c>
      <c r="AG674" s="306">
        <f t="shared" ca="1" si="317"/>
        <v>3.1563772280309097</v>
      </c>
      <c r="AH674" s="304">
        <f t="shared" ca="1" si="318"/>
        <v>-6.5679318849438575</v>
      </c>
    </row>
    <row r="675" spans="1:34" x14ac:dyDescent="0.2">
      <c r="A675" s="347">
        <f t="shared" ca="1" si="296"/>
        <v>0.1</v>
      </c>
      <c r="B675" s="304">
        <f t="shared" ca="1" si="297"/>
        <v>31.100000000000129</v>
      </c>
      <c r="D675" s="306">
        <f t="shared" ca="1" si="298"/>
        <v>-0.86440807468062231</v>
      </c>
      <c r="E675" s="307">
        <f t="shared" ca="1" si="299"/>
        <v>-3.2534031769897362</v>
      </c>
      <c r="F675" s="304">
        <f t="shared" ca="1" si="300"/>
        <v>3.3662788879740742</v>
      </c>
      <c r="G675" s="306">
        <f t="shared" ca="1" si="301"/>
        <v>14.136376094063523</v>
      </c>
      <c r="H675" s="307">
        <f t="shared" ca="1" si="302"/>
        <v>-108.20641968555823</v>
      </c>
      <c r="I675" s="304">
        <f t="shared" ca="1" si="303"/>
        <v>109.12591988267486</v>
      </c>
      <c r="J675" s="306">
        <f t="shared" ca="1" si="304"/>
        <v>762.74829615431133</v>
      </c>
      <c r="K675" s="307">
        <f t="shared" ca="1" si="305"/>
        <v>288.64475915471019</v>
      </c>
      <c r="L675" s="304">
        <f t="shared" ca="1" si="290"/>
        <v>815.53709926267959</v>
      </c>
      <c r="M675" s="306">
        <f t="shared" ca="1" si="306"/>
        <v>-1.4408893806891108</v>
      </c>
      <c r="N675" s="304">
        <f t="shared" ca="1" si="307"/>
        <v>-82.556880258705036</v>
      </c>
      <c r="P675" s="310">
        <f t="shared" ca="1" si="308"/>
        <v>23</v>
      </c>
      <c r="Q675" s="304">
        <f t="shared" ca="1" si="309"/>
        <v>0</v>
      </c>
      <c r="R675" s="306">
        <f t="shared" ca="1" si="310"/>
        <v>0</v>
      </c>
      <c r="S675" s="307">
        <f t="shared" ca="1" si="311"/>
        <v>8.0569999999999986</v>
      </c>
      <c r="T675" s="304">
        <f t="shared" ca="1" si="291"/>
        <v>79.039169999999984</v>
      </c>
      <c r="U675" s="311">
        <f t="shared" ca="1" si="292"/>
        <v>0</v>
      </c>
      <c r="V675" s="306">
        <f t="shared" ca="1" si="293"/>
        <v>1.190144066135322</v>
      </c>
      <c r="W675" s="304">
        <f t="shared" ca="1" si="294"/>
        <v>53.646893612224183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3.112508322673202</v>
      </c>
      <c r="AH675" s="304">
        <f t="shared" ca="1" si="318"/>
        <v>-6.6133322326253463</v>
      </c>
    </row>
    <row r="676" spans="1:34" x14ac:dyDescent="0.2">
      <c r="A676" s="347">
        <f t="shared" ca="1" si="296"/>
        <v>0.1</v>
      </c>
      <c r="B676" s="304">
        <f t="shared" ca="1" si="297"/>
        <v>31.200000000000131</v>
      </c>
      <c r="D676" s="306">
        <f t="shared" ca="1" si="298"/>
        <v>-0.8625442594804088</v>
      </c>
      <c r="E676" s="307">
        <f t="shared" ca="1" si="299"/>
        <v>-3.2076837120299402</v>
      </c>
      <c r="F676" s="304">
        <f t="shared" ca="1" si="300"/>
        <v>3.3216287263908324</v>
      </c>
      <c r="G676" s="306">
        <f t="shared" ca="1" si="301"/>
        <v>14.050121668115482</v>
      </c>
      <c r="H676" s="307">
        <f t="shared" ca="1" si="302"/>
        <v>-108.52718805676122</v>
      </c>
      <c r="I676" s="304">
        <f t="shared" ca="1" si="303"/>
        <v>109.43288567152227</v>
      </c>
      <c r="J676" s="306">
        <f t="shared" ca="1" si="304"/>
        <v>764.15762104242026</v>
      </c>
      <c r="K676" s="307">
        <f t="shared" ca="1" si="305"/>
        <v>277.80807876759422</v>
      </c>
      <c r="L676" s="304">
        <f t="shared" ca="1" si="290"/>
        <v>813.08929302122351</v>
      </c>
      <c r="M676" s="306">
        <f t="shared" ca="1" si="306"/>
        <v>-1.4420506459299152</v>
      </c>
      <c r="N676" s="304">
        <f t="shared" ca="1" si="307"/>
        <v>-82.623415855898358</v>
      </c>
      <c r="P676" s="310">
        <f t="shared" ca="1" si="308"/>
        <v>23</v>
      </c>
      <c r="Q676" s="304">
        <f t="shared" ca="1" si="309"/>
        <v>0</v>
      </c>
      <c r="R676" s="306">
        <f t="shared" ca="1" si="310"/>
        <v>0</v>
      </c>
      <c r="S676" s="307">
        <f t="shared" ca="1" si="311"/>
        <v>8.0569999999999986</v>
      </c>
      <c r="T676" s="304">
        <f t="shared" ca="1" si="291"/>
        <v>79.039169999999984</v>
      </c>
      <c r="U676" s="311">
        <f t="shared" ca="1" si="292"/>
        <v>0</v>
      </c>
      <c r="V676" s="306">
        <f t="shared" ca="1" si="293"/>
        <v>1.1914347452970879</v>
      </c>
      <c r="W676" s="304">
        <f t="shared" ca="1" si="294"/>
        <v>54.007636571774505</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3.0689200171023705</v>
      </c>
      <c r="AH676" s="304">
        <f t="shared" ca="1" si="318"/>
        <v>-6.6584204557805871</v>
      </c>
    </row>
    <row r="677" spans="1:34" x14ac:dyDescent="0.2">
      <c r="A677" s="347">
        <f t="shared" ca="1" si="296"/>
        <v>0.1</v>
      </c>
      <c r="B677" s="304">
        <f t="shared" ca="1" si="297"/>
        <v>31.300000000000132</v>
      </c>
      <c r="D677" s="306">
        <f t="shared" ca="1" si="298"/>
        <v>-0.86062516829995062</v>
      </c>
      <c r="E677" s="307">
        <f t="shared" ca="1" si="299"/>
        <v>-3.1622832262421063</v>
      </c>
      <c r="F677" s="304">
        <f t="shared" ca="1" si="300"/>
        <v>3.2773023789823701</v>
      </c>
      <c r="G677" s="306">
        <f t="shared" ca="1" si="301"/>
        <v>13.964059151285486</v>
      </c>
      <c r="H677" s="307">
        <f t="shared" ca="1" si="302"/>
        <v>-108.84341637938543</v>
      </c>
      <c r="I677" s="304">
        <f t="shared" ca="1" si="303"/>
        <v>109.73551948715998</v>
      </c>
      <c r="J677" s="306">
        <f t="shared" ca="1" si="304"/>
        <v>765.55833008339027</v>
      </c>
      <c r="K677" s="307">
        <f t="shared" ca="1" si="305"/>
        <v>266.93954854578692</v>
      </c>
      <c r="L677" s="304">
        <f t="shared" ca="1" si="290"/>
        <v>810.76277624092836</v>
      </c>
      <c r="M677" s="306">
        <f t="shared" ca="1" si="306"/>
        <v>-1.4431984139301175</v>
      </c>
      <c r="N677" s="304">
        <f t="shared" ca="1" si="307"/>
        <v>-82.689178118170133</v>
      </c>
      <c r="P677" s="310">
        <f t="shared" ca="1" si="308"/>
        <v>23</v>
      </c>
      <c r="Q677" s="304">
        <f t="shared" ca="1" si="309"/>
        <v>0</v>
      </c>
      <c r="R677" s="306">
        <f t="shared" ca="1" si="310"/>
        <v>0</v>
      </c>
      <c r="S677" s="307">
        <f t="shared" ca="1" si="311"/>
        <v>8.0569999999999986</v>
      </c>
      <c r="T677" s="304">
        <f t="shared" ca="1" si="291"/>
        <v>79.039169999999984</v>
      </c>
      <c r="U677" s="311">
        <f t="shared" ca="1" si="292"/>
        <v>0</v>
      </c>
      <c r="V677" s="306">
        <f t="shared" ca="1" si="293"/>
        <v>1.1927306042004699</v>
      </c>
      <c r="W677" s="304">
        <f t="shared" ca="1" si="294"/>
        <v>54.365829577275299</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3.0256153442915625</v>
      </c>
      <c r="AH677" s="304">
        <f t="shared" ca="1" si="318"/>
        <v>-6.7031943119988231</v>
      </c>
    </row>
    <row r="678" spans="1:34" x14ac:dyDescent="0.2">
      <c r="A678" s="347">
        <f t="shared" ca="1" si="296"/>
        <v>0.1</v>
      </c>
      <c r="B678" s="304">
        <f t="shared" ca="1" si="297"/>
        <v>31.400000000000134</v>
      </c>
      <c r="D678" s="306">
        <f t="shared" ca="1" si="298"/>
        <v>-0.85865185326899229</v>
      </c>
      <c r="E678" s="307">
        <f t="shared" ca="1" si="299"/>
        <v>-3.1172038597255289</v>
      </c>
      <c r="F678" s="304">
        <f t="shared" ca="1" si="300"/>
        <v>3.2333021677860563</v>
      </c>
      <c r="G678" s="306">
        <f t="shared" ca="1" si="301"/>
        <v>13.878193965958587</v>
      </c>
      <c r="H678" s="307">
        <f t="shared" ca="1" si="302"/>
        <v>-109.15513676535798</v>
      </c>
      <c r="I678" s="304">
        <f t="shared" ca="1" si="303"/>
        <v>110.03385001907719</v>
      </c>
      <c r="J678" s="306">
        <f t="shared" ca="1" si="304"/>
        <v>766.95044273925248</v>
      </c>
      <c r="K678" s="307">
        <f t="shared" ca="1" si="305"/>
        <v>256.03962088854973</v>
      </c>
      <c r="L678" s="304">
        <f t="shared" ca="1" si="290"/>
        <v>808.55999720656939</v>
      </c>
      <c r="M678" s="306">
        <f t="shared" ca="1" si="306"/>
        <v>-1.4443329211067653</v>
      </c>
      <c r="N678" s="304">
        <f t="shared" ca="1" si="307"/>
        <v>-82.754180591219352</v>
      </c>
      <c r="P678" s="310">
        <f t="shared" ca="1" si="308"/>
        <v>23</v>
      </c>
      <c r="Q678" s="304">
        <f t="shared" ca="1" si="309"/>
        <v>0</v>
      </c>
      <c r="R678" s="306">
        <f t="shared" ca="1" si="310"/>
        <v>0</v>
      </c>
      <c r="S678" s="307">
        <f t="shared" ca="1" si="311"/>
        <v>8.0569999999999986</v>
      </c>
      <c r="T678" s="304">
        <f t="shared" ca="1" si="291"/>
        <v>79.039169999999984</v>
      </c>
      <c r="U678" s="311">
        <f t="shared" ca="1" si="292"/>
        <v>0</v>
      </c>
      <c r="V678" s="306">
        <f t="shared" ca="1" si="293"/>
        <v>1.1940316032690783</v>
      </c>
      <c r="W678" s="304">
        <f t="shared" ca="1" si="294"/>
        <v>54.721456482566708</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2.9825971928115811</v>
      </c>
      <c r="AH678" s="304">
        <f t="shared" ca="1" si="318"/>
        <v>-6.7476516789469168</v>
      </c>
    </row>
    <row r="679" spans="1:34" x14ac:dyDescent="0.2">
      <c r="A679" s="347">
        <f t="shared" ca="1" si="296"/>
        <v>0.1</v>
      </c>
      <c r="B679" s="304">
        <f t="shared" ca="1" si="297"/>
        <v>31.500000000000135</v>
      </c>
      <c r="D679" s="306">
        <f t="shared" ca="1" si="298"/>
        <v>-0.85662536255223687</v>
      </c>
      <c r="E679" s="307">
        <f t="shared" ca="1" si="299"/>
        <v>-3.0724476329254733</v>
      </c>
      <c r="F679" s="304">
        <f t="shared" ca="1" si="300"/>
        <v>3.1896303028465689</v>
      </c>
      <c r="G679" s="306">
        <f t="shared" ca="1" si="301"/>
        <v>13.792531429703363</v>
      </c>
      <c r="H679" s="307">
        <f t="shared" ca="1" si="302"/>
        <v>-109.46238152865052</v>
      </c>
      <c r="I679" s="304">
        <f t="shared" ca="1" si="303"/>
        <v>110.32790623030606</v>
      </c>
      <c r="J679" s="306">
        <f t="shared" ca="1" si="304"/>
        <v>768.3339790090356</v>
      </c>
      <c r="K679" s="307">
        <f t="shared" ca="1" si="305"/>
        <v>245.1087449738493</v>
      </c>
      <c r="L679" s="304">
        <f t="shared" ca="1" si="290"/>
        <v>806.48335392772537</v>
      </c>
      <c r="M679" s="306">
        <f t="shared" ca="1" si="306"/>
        <v>-1.4454543980937515</v>
      </c>
      <c r="N679" s="304">
        <f t="shared" ca="1" si="307"/>
        <v>-82.818436489394713</v>
      </c>
      <c r="P679" s="310">
        <f t="shared" ca="1" si="308"/>
        <v>23</v>
      </c>
      <c r="Q679" s="304">
        <f t="shared" ca="1" si="309"/>
        <v>0</v>
      </c>
      <c r="R679" s="306">
        <f t="shared" ca="1" si="310"/>
        <v>0</v>
      </c>
      <c r="S679" s="307">
        <f t="shared" ca="1" si="311"/>
        <v>8.0569999999999986</v>
      </c>
      <c r="T679" s="304">
        <f t="shared" ca="1" si="291"/>
        <v>79.039169999999984</v>
      </c>
      <c r="U679" s="311">
        <f t="shared" ca="1" si="292"/>
        <v>0</v>
      </c>
      <c r="V679" s="306">
        <f t="shared" ca="1" si="293"/>
        <v>1.1953377031582992</v>
      </c>
      <c r="W679" s="304">
        <f t="shared" ca="1" si="294"/>
        <v>55.074502080834577</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2.9398683094578297</v>
      </c>
      <c r="AH679" s="304">
        <f t="shared" ca="1" si="318"/>
        <v>-6.7917905526333273</v>
      </c>
    </row>
    <row r="680" spans="1:34" x14ac:dyDescent="0.2">
      <c r="A680" s="347">
        <f t="shared" ca="1" si="296"/>
        <v>0.1</v>
      </c>
      <c r="B680" s="304">
        <f t="shared" ca="1" si="297"/>
        <v>31.600000000000136</v>
      </c>
      <c r="D680" s="306">
        <f t="shared" ca="1" si="298"/>
        <v>-0.85454674002913256</v>
      </c>
      <c r="E680" s="307">
        <f t="shared" ca="1" si="299"/>
        <v>-3.028016448402953</v>
      </c>
      <c r="F680" s="304">
        <f t="shared" ca="1" si="300"/>
        <v>3.1462888841766028</v>
      </c>
      <c r="G680" s="306">
        <f t="shared" ca="1" si="301"/>
        <v>13.70707675570045</v>
      </c>
      <c r="H680" s="307">
        <f t="shared" ca="1" si="302"/>
        <v>-109.76518317349083</v>
      </c>
      <c r="I680" s="304">
        <f t="shared" ca="1" si="303"/>
        <v>110.61771734354609</v>
      </c>
      <c r="J680" s="306">
        <f t="shared" ca="1" si="304"/>
        <v>769.70895941830577</v>
      </c>
      <c r="K680" s="307">
        <f t="shared" ca="1" si="305"/>
        <v>234.14736673874222</v>
      </c>
      <c r="L680" s="304">
        <f t="shared" ca="1" si="290"/>
        <v>804.53518975834618</v>
      </c>
      <c r="M680" s="306">
        <f t="shared" ca="1" si="306"/>
        <v>-1.446563069916555</v>
      </c>
      <c r="N680" s="304">
        <f t="shared" ca="1" si="307"/>
        <v>-82.881958705706424</v>
      </c>
      <c r="P680" s="310">
        <f t="shared" ca="1" si="308"/>
        <v>23</v>
      </c>
      <c r="Q680" s="304">
        <f t="shared" ca="1" si="309"/>
        <v>0</v>
      </c>
      <c r="R680" s="306">
        <f t="shared" ca="1" si="310"/>
        <v>0</v>
      </c>
      <c r="S680" s="307">
        <f t="shared" ca="1" si="311"/>
        <v>8.0569999999999986</v>
      </c>
      <c r="T680" s="304">
        <f t="shared" ca="1" si="291"/>
        <v>79.039169999999984</v>
      </c>
      <c r="U680" s="311">
        <f t="shared" ca="1" si="292"/>
        <v>0</v>
      </c>
      <c r="V680" s="306">
        <f t="shared" ca="1" si="293"/>
        <v>1.1966488647575577</v>
      </c>
      <c r="W680" s="304">
        <f t="shared" ca="1" si="294"/>
        <v>55.424952090346181</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2.8974313018577096</v>
      </c>
      <c r="AH680" s="304">
        <f t="shared" ca="1" si="318"/>
        <v>-6.8356090456540386</v>
      </c>
    </row>
    <row r="681" spans="1:34" x14ac:dyDescent="0.2">
      <c r="A681" s="347">
        <f t="shared" ca="1" si="296"/>
        <v>0.1</v>
      </c>
      <c r="B681" s="304">
        <f t="shared" ca="1" si="297"/>
        <v>31.700000000000138</v>
      </c>
      <c r="D681" s="306">
        <f t="shared" ca="1" si="298"/>
        <v>-0.85241702498424488</v>
      </c>
      <c r="E681" s="307">
        <f t="shared" ca="1" si="299"/>
        <v>-2.9839120926213587</v>
      </c>
      <c r="F681" s="304">
        <f t="shared" ca="1" si="300"/>
        <v>3.1032799037429681</v>
      </c>
      <c r="G681" s="306">
        <f t="shared" ca="1" si="301"/>
        <v>13.621835053202027</v>
      </c>
      <c r="H681" s="307">
        <f t="shared" ca="1" si="302"/>
        <v>-110.06357438275296</v>
      </c>
      <c r="I681" s="304">
        <f t="shared" ca="1" si="303"/>
        <v>110.90331282754559</v>
      </c>
      <c r="J681" s="306">
        <f t="shared" ca="1" si="304"/>
        <v>771.07540500875086</v>
      </c>
      <c r="K681" s="307">
        <f t="shared" ca="1" si="305"/>
        <v>223.15592886093003</v>
      </c>
      <c r="L681" s="304">
        <f t="shared" ca="1" si="290"/>
        <v>802.71778901130233</v>
      </c>
      <c r="M681" s="306">
        <f t="shared" ca="1" si="306"/>
        <v>-1.4476591561607888</v>
      </c>
      <c r="N681" s="304">
        <f t="shared" ca="1" si="307"/>
        <v>-82.944759821483359</v>
      </c>
      <c r="P681" s="310">
        <f t="shared" ca="1" si="308"/>
        <v>23</v>
      </c>
      <c r="Q681" s="304">
        <f t="shared" ca="1" si="309"/>
        <v>0</v>
      </c>
      <c r="R681" s="306">
        <f t="shared" ca="1" si="310"/>
        <v>0</v>
      </c>
      <c r="S681" s="307">
        <f t="shared" ca="1" si="311"/>
        <v>8.0569999999999986</v>
      </c>
      <c r="T681" s="304">
        <f t="shared" ca="1" si="291"/>
        <v>79.039169999999984</v>
      </c>
      <c r="U681" s="311">
        <f t="shared" ca="1" si="292"/>
        <v>0</v>
      </c>
      <c r="V681" s="306">
        <f t="shared" ca="1" si="293"/>
        <v>1.1979650491924938</v>
      </c>
      <c r="W681" s="304">
        <f t="shared" ca="1" si="294"/>
        <v>55.772793140067478</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2.8552886410585536</v>
      </c>
      <c r="AH681" s="304">
        <f t="shared" ca="1" si="318"/>
        <v>-6.8791053854221413</v>
      </c>
    </row>
    <row r="682" spans="1:34" x14ac:dyDescent="0.2">
      <c r="A682" s="347">
        <f t="shared" ca="1" si="296"/>
        <v>0.1</v>
      </c>
      <c r="B682" s="304">
        <f t="shared" ca="1" si="297"/>
        <v>31.800000000000139</v>
      </c>
      <c r="D682" s="306">
        <f t="shared" ca="1" si="298"/>
        <v>-0.85023725180805132</v>
      </c>
      <c r="E682" s="307">
        <f t="shared" ca="1" si="299"/>
        <v>-2.9401362377482769</v>
      </c>
      <c r="F682" s="304">
        <f t="shared" ca="1" si="300"/>
        <v>3.0606052474768286</v>
      </c>
      <c r="G682" s="306">
        <f t="shared" ca="1" si="301"/>
        <v>13.536811328021221</v>
      </c>
      <c r="H682" s="307">
        <f t="shared" ca="1" si="302"/>
        <v>-110.35758800652779</v>
      </c>
      <c r="I682" s="304">
        <f t="shared" ca="1" si="303"/>
        <v>111.18472238373836</v>
      </c>
      <c r="J682" s="306">
        <f t="shared" ca="1" si="304"/>
        <v>772.43333732781207</v>
      </c>
      <c r="K682" s="307">
        <f t="shared" ca="1" si="305"/>
        <v>212.13487074146599</v>
      </c>
      <c r="L682" s="304">
        <f t="shared" ca="1" si="290"/>
        <v>801.03337258810882</v>
      </c>
      <c r="M682" s="306">
        <f t="shared" ca="1" si="306"/>
        <v>-1.4487428711348014</v>
      </c>
      <c r="N682" s="304">
        <f t="shared" ca="1" si="307"/>
        <v>-83.006852115689412</v>
      </c>
      <c r="P682" s="310">
        <f t="shared" ca="1" si="308"/>
        <v>23</v>
      </c>
      <c r="Q682" s="304">
        <f t="shared" ca="1" si="309"/>
        <v>0</v>
      </c>
      <c r="R682" s="306">
        <f t="shared" ca="1" si="310"/>
        <v>0</v>
      </c>
      <c r="S682" s="307">
        <f t="shared" ca="1" si="311"/>
        <v>8.0569999999999986</v>
      </c>
      <c r="T682" s="304">
        <f t="shared" ca="1" si="291"/>
        <v>79.039169999999984</v>
      </c>
      <c r="U682" s="311">
        <f t="shared" ca="1" si="292"/>
        <v>0</v>
      </c>
      <c r="V682" s="306">
        <f t="shared" ca="1" si="293"/>
        <v>1.1992862178270471</v>
      </c>
      <c r="W682" s="304">
        <f t="shared" ca="1" si="294"/>
        <v>56.118012755173837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2.8134426640961436</v>
      </c>
      <c r="AH682" s="304">
        <f t="shared" ca="1" si="318"/>
        <v>-6.9222779123827092</v>
      </c>
    </row>
    <row r="683" spans="1:34" x14ac:dyDescent="0.2">
      <c r="A683" s="347">
        <f t="shared" ca="1" si="296"/>
        <v>0.1</v>
      </c>
      <c r="B683" s="304">
        <f t="shared" ca="1" si="297"/>
        <v>31.900000000000141</v>
      </c>
      <c r="D683" s="306">
        <f t="shared" ca="1" si="298"/>
        <v>-0.84800844970808786</v>
      </c>
      <c r="E683" s="307">
        <f t="shared" ca="1" si="299"/>
        <v>-2.8966904434709733</v>
      </c>
      <c r="F683" s="304">
        <f t="shared" ca="1" si="300"/>
        <v>3.0182666973069789</v>
      </c>
      <c r="G683" s="306">
        <f t="shared" ca="1" si="301"/>
        <v>13.452010483050412</v>
      </c>
      <c r="H683" s="307">
        <f t="shared" ca="1" si="302"/>
        <v>-110.64725705087488</v>
      </c>
      <c r="I683" s="304">
        <f t="shared" ca="1" si="303"/>
        <v>111.46197593313371</v>
      </c>
      <c r="J683" s="306">
        <f t="shared" ca="1" si="304"/>
        <v>773.78277841836564</v>
      </c>
      <c r="K683" s="307">
        <f t="shared" ca="1" si="305"/>
        <v>201.08462848859585</v>
      </c>
      <c r="L683" s="304">
        <f t="shared" ca="1" si="290"/>
        <v>799.48409364492181</v>
      </c>
      <c r="M683" s="306">
        <f t="shared" ca="1" si="306"/>
        <v>-1.4498144240265773</v>
      </c>
      <c r="N683" s="304">
        <f t="shared" ca="1" si="307"/>
        <v>-83.068247573913212</v>
      </c>
      <c r="P683" s="310">
        <f t="shared" ca="1" si="308"/>
        <v>23</v>
      </c>
      <c r="Q683" s="304">
        <f t="shared" ca="1" si="309"/>
        <v>0</v>
      </c>
      <c r="R683" s="306">
        <f t="shared" ca="1" si="310"/>
        <v>0</v>
      </c>
      <c r="S683" s="307">
        <f t="shared" ca="1" si="311"/>
        <v>8.0569999999999986</v>
      </c>
      <c r="T683" s="304">
        <f t="shared" ca="1" si="291"/>
        <v>79.039169999999984</v>
      </c>
      <c r="U683" s="311">
        <f t="shared" ca="1" si="292"/>
        <v>0</v>
      </c>
      <c r="V683" s="306">
        <f t="shared" ca="1" si="293"/>
        <v>1.2006123322654523</v>
      </c>
      <c r="W683" s="304">
        <f t="shared" ca="1" si="294"/>
        <v>56.460599342467212</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2.7718955765439359</v>
      </c>
      <c r="AH683" s="304">
        <f t="shared" ca="1" si="318"/>
        <v>-6.9651250782144531</v>
      </c>
    </row>
    <row r="684" spans="1:34" x14ac:dyDescent="0.2">
      <c r="A684" s="347">
        <f t="shared" ca="1" si="296"/>
        <v>0.1</v>
      </c>
      <c r="B684" s="304">
        <f t="shared" ca="1" si="297"/>
        <v>32.000000000000142</v>
      </c>
      <c r="D684" s="306">
        <f t="shared" ca="1" si="298"/>
        <v>-0.84573164243028764</v>
      </c>
      <c r="E684" s="307">
        <f t="shared" ca="1" si="299"/>
        <v>-2.8535761588239117</v>
      </c>
      <c r="F684" s="304">
        <f t="shared" ca="1" si="300"/>
        <v>2.9762659332149846</v>
      </c>
      <c r="G684" s="306">
        <f t="shared" ca="1" si="301"/>
        <v>13.367437318807383</v>
      </c>
      <c r="H684" s="307">
        <f t="shared" ca="1" si="302"/>
        <v>-110.93261466675727</v>
      </c>
      <c r="I684" s="304">
        <f t="shared" ca="1" si="303"/>
        <v>111.73510360345801</v>
      </c>
      <c r="J684" s="306">
        <f t="shared" ca="1" si="304"/>
        <v>775.12375080845857</v>
      </c>
      <c r="K684" s="307">
        <f t="shared" ca="1" si="305"/>
        <v>190.00563490271423</v>
      </c>
      <c r="L684" s="304">
        <f t="shared" ca="1" si="290"/>
        <v>798.0720333166405</v>
      </c>
      <c r="M684" s="306">
        <f t="shared" ca="1" si="306"/>
        <v>-1.4508740190551641</v>
      </c>
      <c r="N684" s="304">
        <f t="shared" ca="1" si="307"/>
        <v>-83.128957897044288</v>
      </c>
      <c r="P684" s="310">
        <f t="shared" ca="1" si="308"/>
        <v>23</v>
      </c>
      <c r="Q684" s="304">
        <f t="shared" ca="1" si="309"/>
        <v>0</v>
      </c>
      <c r="R684" s="306">
        <f t="shared" ca="1" si="310"/>
        <v>0</v>
      </c>
      <c r="S684" s="307">
        <f t="shared" ca="1" si="311"/>
        <v>8.0569999999999986</v>
      </c>
      <c r="T684" s="304">
        <f t="shared" ca="1" si="291"/>
        <v>79.039169999999984</v>
      </c>
      <c r="U684" s="311">
        <f t="shared" ca="1" si="292"/>
        <v>0</v>
      </c>
      <c r="V684" s="306">
        <f t="shared" ca="1" si="293"/>
        <v>1.2019433543541509</v>
      </c>
      <c r="W684" s="304">
        <f t="shared" ca="1" si="294"/>
        <v>56.800542175711463</v>
      </c>
      <c r="Y684" s="314" t="str">
        <f t="shared" ca="1" si="312"/>
        <v/>
      </c>
      <c r="Z684" s="315" t="str">
        <f t="shared" ca="1" si="313"/>
        <v/>
      </c>
      <c r="AA684" s="316" t="str">
        <f t="shared" ca="1" si="314"/>
        <v/>
      </c>
      <c r="AC684" s="310">
        <f t="shared" ca="1" si="315"/>
        <v>32.000000000000142</v>
      </c>
      <c r="AD684" s="323">
        <f t="shared" ca="1" si="316"/>
        <v>775.12375080845857</v>
      </c>
      <c r="AE684" s="324" t="e">
        <f t="shared" ca="1" si="295"/>
        <v>#N/A</v>
      </c>
      <c r="AG684" s="306">
        <f t="shared" ca="1" si="317"/>
        <v>2.7306494550429115</v>
      </c>
      <c r="AH684" s="304">
        <f t="shared" ca="1" si="318"/>
        <v>-7.0076454440197615</v>
      </c>
    </row>
    <row r="685" spans="1:34" x14ac:dyDescent="0.2">
      <c r="A685" s="347">
        <f t="shared" ca="1" si="296"/>
        <v>0.1</v>
      </c>
      <c r="B685" s="304">
        <f t="shared" ca="1" si="297"/>
        <v>32.100000000000144</v>
      </c>
      <c r="D685" s="306">
        <f t="shared" ca="1" si="298"/>
        <v>-0.84340784799039759</v>
      </c>
      <c r="E685" s="307">
        <f t="shared" ca="1" si="299"/>
        <v>-2.8107947240267936</v>
      </c>
      <c r="F685" s="304">
        <f t="shared" ca="1" si="300"/>
        <v>2.9346045353111299</v>
      </c>
      <c r="G685" s="306">
        <f t="shared" ca="1" si="301"/>
        <v>13.283096534008344</v>
      </c>
      <c r="H685" s="307">
        <f t="shared" ca="1" si="302"/>
        <v>-111.21369413915995</v>
      </c>
      <c r="I685" s="304">
        <f t="shared" ca="1" si="303"/>
        <v>112.00413571654578</v>
      </c>
      <c r="J685" s="306">
        <f t="shared" ca="1" si="304"/>
        <v>776.45627750109941</v>
      </c>
      <c r="K685" s="307">
        <f t="shared" ca="1" si="305"/>
        <v>178.89831946241839</v>
      </c>
      <c r="L685" s="304">
        <f t="shared" ca="1" si="290"/>
        <v>796.79919652152125</v>
      </c>
      <c r="M685" s="306">
        <f t="shared" ca="1" si="306"/>
        <v>-1.4519218556168429</v>
      </c>
      <c r="N685" s="304">
        <f t="shared" ca="1" si="307"/>
        <v>-83.188994509647983</v>
      </c>
      <c r="P685" s="310">
        <f t="shared" ca="1" si="308"/>
        <v>23</v>
      </c>
      <c r="Q685" s="304">
        <f t="shared" ca="1" si="309"/>
        <v>0</v>
      </c>
      <c r="R685" s="306">
        <f t="shared" ca="1" si="310"/>
        <v>0</v>
      </c>
      <c r="S685" s="307">
        <f t="shared" ca="1" si="311"/>
        <v>8.0569999999999986</v>
      </c>
      <c r="T685" s="304">
        <f t="shared" ca="1" si="291"/>
        <v>79.039169999999984</v>
      </c>
      <c r="U685" s="311">
        <f t="shared" ca="1" si="292"/>
        <v>0</v>
      </c>
      <c r="V685" s="306">
        <f t="shared" ca="1" si="293"/>
        <v>1.2032792461836141</v>
      </c>
      <c r="W685" s="304">
        <f t="shared" ca="1" si="294"/>
        <v>57.13783138089758</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2.6897062498120379</v>
      </c>
      <c r="AH685" s="304">
        <f t="shared" ca="1" si="318"/>
        <v>-7.0498376785045886</v>
      </c>
    </row>
    <row r="686" spans="1:34" x14ac:dyDescent="0.2">
      <c r="A686" s="347">
        <f t="shared" ca="1" si="296"/>
        <v>0.1</v>
      </c>
      <c r="B686" s="304">
        <f t="shared" ca="1" si="297"/>
        <v>32.200000000000145</v>
      </c>
      <c r="D686" s="306">
        <f t="shared" ca="1" si="298"/>
        <v>-0.84103807841535394</v>
      </c>
      <c r="E686" s="307">
        <f t="shared" ca="1" si="299"/>
        <v>-2.7683473723316618</v>
      </c>
      <c r="F686" s="304">
        <f t="shared" ca="1" si="300"/>
        <v>2.8932839859302106</v>
      </c>
      <c r="G686" s="306">
        <f t="shared" ca="1" si="301"/>
        <v>13.198992726166809</v>
      </c>
      <c r="H686" s="307">
        <f t="shared" ca="1" si="302"/>
        <v>-111.49052887639313</v>
      </c>
      <c r="I686" s="304">
        <f t="shared" ca="1" si="303"/>
        <v>112.26910277597864</v>
      </c>
      <c r="J686" s="306">
        <f t="shared" ca="1" si="304"/>
        <v>777.78038196410819</v>
      </c>
      <c r="K686" s="307">
        <f t="shared" ca="1" si="305"/>
        <v>167.76310831164074</v>
      </c>
      <c r="L686" s="304">
        <f t="shared" ca="1" si="290"/>
        <v>795.66750786909563</v>
      </c>
      <c r="M686" s="306">
        <f t="shared" ca="1" si="306"/>
        <v>-1.4529581284262565</v>
      </c>
      <c r="N686" s="304">
        <f t="shared" ca="1" si="307"/>
        <v>-83.248368568051546</v>
      </c>
      <c r="P686" s="310">
        <f t="shared" ca="1" si="308"/>
        <v>23</v>
      </c>
      <c r="Q686" s="304">
        <f t="shared" ca="1" si="309"/>
        <v>0</v>
      </c>
      <c r="R686" s="306">
        <f t="shared" ca="1" si="310"/>
        <v>0</v>
      </c>
      <c r="S686" s="307">
        <f t="shared" ca="1" si="311"/>
        <v>8.0569999999999986</v>
      </c>
      <c r="T686" s="304">
        <f t="shared" ca="1" si="291"/>
        <v>79.039169999999984</v>
      </c>
      <c r="U686" s="311">
        <f t="shared" ca="1" si="292"/>
        <v>0</v>
      </c>
      <c r="V686" s="306">
        <f t="shared" ca="1" si="293"/>
        <v>1.2046199700900828</v>
      </c>
      <c r="W686" s="304">
        <f t="shared" ca="1" si="294"/>
        <v>57.472457921450619</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2.6490677871392343</v>
      </c>
      <c r="AH686" s="304">
        <f t="shared" ca="1" si="318"/>
        <v>-7.0917005561496325</v>
      </c>
    </row>
    <row r="687" spans="1:34" x14ac:dyDescent="0.2">
      <c r="A687" s="347">
        <f t="shared" ca="1" si="296"/>
        <v>0.1</v>
      </c>
      <c r="B687" s="304">
        <f t="shared" ca="1" si="297"/>
        <v>32.300000000000146</v>
      </c>
      <c r="D687" s="306">
        <f t="shared" ca="1" si="298"/>
        <v>-0.83862333949446632</v>
      </c>
      <c r="E687" s="307">
        <f t="shared" ca="1" si="299"/>
        <v>-2.7262352318775482</v>
      </c>
      <c r="F687" s="304">
        <f t="shared" ca="1" si="300"/>
        <v>2.8523056717461546</v>
      </c>
      <c r="G687" s="306">
        <f t="shared" ca="1" si="301"/>
        <v>13.115130392217363</v>
      </c>
      <c r="H687" s="307">
        <f t="shared" ca="1" si="302"/>
        <v>-111.76315239958089</v>
      </c>
      <c r="I687" s="304">
        <f t="shared" ca="1" si="303"/>
        <v>112.53003545497</v>
      </c>
      <c r="J687" s="306">
        <f t="shared" ca="1" si="304"/>
        <v>779.09608812002739</v>
      </c>
      <c r="K687" s="307">
        <f t="shared" ca="1" si="305"/>
        <v>156.60042424784203</v>
      </c>
      <c r="L687" s="304">
        <f t="shared" ca="1" si="290"/>
        <v>794.6788076943626</v>
      </c>
      <c r="M687" s="306">
        <f t="shared" ca="1" si="306"/>
        <v>-1.4539830276526911</v>
      </c>
      <c r="N687" s="304">
        <f t="shared" ca="1" si="307"/>
        <v>-83.307090968152465</v>
      </c>
      <c r="P687" s="310">
        <f t="shared" ca="1" si="308"/>
        <v>23</v>
      </c>
      <c r="Q687" s="304">
        <f t="shared" ca="1" si="309"/>
        <v>0</v>
      </c>
      <c r="R687" s="306">
        <f t="shared" ca="1" si="310"/>
        <v>0</v>
      </c>
      <c r="S687" s="307">
        <f t="shared" ca="1" si="311"/>
        <v>8.0569999999999986</v>
      </c>
      <c r="T687" s="304">
        <f t="shared" ca="1" si="291"/>
        <v>79.039169999999984</v>
      </c>
      <c r="U687" s="311">
        <f t="shared" ca="1" si="292"/>
        <v>0</v>
      </c>
      <c r="V687" s="306">
        <f t="shared" ca="1" si="293"/>
        <v>1.2059654886572211</v>
      </c>
      <c r="W687" s="304">
        <f t="shared" ca="1" si="294"/>
        <v>57.804413583388737</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2.6087357718527029</v>
      </c>
      <c r="AH687" s="304">
        <f t="shared" ca="1" si="318"/>
        <v>-7.1332329553742868</v>
      </c>
    </row>
    <row r="688" spans="1:34" x14ac:dyDescent="0.2">
      <c r="A688" s="347">
        <f t="shared" ca="1" si="296"/>
        <v>0.1</v>
      </c>
      <c r="B688" s="304">
        <f t="shared" ca="1" si="297"/>
        <v>32.400000000000148</v>
      </c>
      <c r="D688" s="306">
        <f t="shared" ca="1" si="298"/>
        <v>-0.83616463054027568</v>
      </c>
      <c r="E688" s="307">
        <f t="shared" ca="1" si="299"/>
        <v>-2.6844593275513606</v>
      </c>
      <c r="F688" s="304">
        <f t="shared" ca="1" si="300"/>
        <v>2.8116708859046891</v>
      </c>
      <c r="G688" s="306">
        <f t="shared" ca="1" si="301"/>
        <v>13.031513929163335</v>
      </c>
      <c r="H688" s="307">
        <f t="shared" ca="1" si="302"/>
        <v>-112.03159833233603</v>
      </c>
      <c r="I688" s="304">
        <f t="shared" ca="1" si="303"/>
        <v>112.78696458449379</v>
      </c>
      <c r="J688" s="306">
        <f t="shared" ca="1" si="304"/>
        <v>780.40342033609647</v>
      </c>
      <c r="K688" s="307">
        <f t="shared" ca="1" si="305"/>
        <v>145.41068671124617</v>
      </c>
      <c r="L688" s="304">
        <f t="shared" ca="1" si="290"/>
        <v>793.83484824119068</v>
      </c>
      <c r="M688" s="306">
        <f t="shared" ca="1" si="306"/>
        <v>-1.4549967390517022</v>
      </c>
      <c r="N688" s="304">
        <f t="shared" ca="1" si="307"/>
        <v>-83.365172352960101</v>
      </c>
      <c r="P688" s="310">
        <f t="shared" ca="1" si="308"/>
        <v>23</v>
      </c>
      <c r="Q688" s="304">
        <f t="shared" ca="1" si="309"/>
        <v>0</v>
      </c>
      <c r="R688" s="306">
        <f t="shared" ca="1" si="310"/>
        <v>0</v>
      </c>
      <c r="S688" s="307">
        <f t="shared" ca="1" si="311"/>
        <v>8.0569999999999986</v>
      </c>
      <c r="T688" s="304">
        <f t="shared" ca="1" si="291"/>
        <v>79.039169999999984</v>
      </c>
      <c r="U688" s="311">
        <f t="shared" ca="1" si="292"/>
        <v>0</v>
      </c>
      <c r="V688" s="306">
        <f t="shared" ca="1" si="293"/>
        <v>1.2073157647176906</v>
      </c>
      <c r="W688" s="304">
        <f t="shared" ca="1" si="294"/>
        <v>58.133690960446195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2.5687117897725367</v>
      </c>
      <c r="AH688" s="304">
        <f t="shared" ca="1" si="318"/>
        <v>-7.1744338566946437</v>
      </c>
    </row>
    <row r="689" spans="1:34" x14ac:dyDescent="0.2">
      <c r="A689" s="347">
        <f t="shared" ca="1" si="296"/>
        <v>0.1</v>
      </c>
      <c r="B689" s="304">
        <f t="shared" ca="1" si="297"/>
        <v>32.500000000000149</v>
      </c>
      <c r="D689" s="306">
        <f t="shared" ca="1" si="298"/>
        <v>-0.8336629441589809</v>
      </c>
      <c r="E689" s="307">
        <f t="shared" ca="1" si="299"/>
        <v>-2.6430205828534943</v>
      </c>
      <c r="F689" s="304">
        <f t="shared" ca="1" si="300"/>
        <v>2.7713808301731189</v>
      </c>
      <c r="G689" s="306">
        <f t="shared" ca="1" si="301"/>
        <v>12.948147634747437</v>
      </c>
      <c r="H689" s="307">
        <f t="shared" ca="1" si="302"/>
        <v>-112.29590039062138</v>
      </c>
      <c r="I689" s="304">
        <f t="shared" ca="1" si="303"/>
        <v>113.03992114165497</v>
      </c>
      <c r="J689" s="306">
        <f t="shared" ca="1" si="304"/>
        <v>781.70240341429201</v>
      </c>
      <c r="K689" s="307">
        <f t="shared" ca="1" si="305"/>
        <v>134.1943117750983</v>
      </c>
      <c r="L689" s="304">
        <f t="shared" ca="1" si="290"/>
        <v>793.13729001760646</v>
      </c>
      <c r="M689" s="306">
        <f t="shared" ca="1" si="306"/>
        <v>-1.4559994440922723</v>
      </c>
      <c r="N689" s="304">
        <f t="shared" ca="1" si="307"/>
        <v>-83.422623119881266</v>
      </c>
      <c r="P689" s="310">
        <f t="shared" ca="1" si="308"/>
        <v>23</v>
      </c>
      <c r="Q689" s="304">
        <f t="shared" ca="1" si="309"/>
        <v>0</v>
      </c>
      <c r="R689" s="306">
        <f t="shared" ca="1" si="310"/>
        <v>0</v>
      </c>
      <c r="S689" s="307">
        <f t="shared" ca="1" si="311"/>
        <v>8.0569999999999986</v>
      </c>
      <c r="T689" s="304">
        <f t="shared" ca="1" si="291"/>
        <v>79.039169999999984</v>
      </c>
      <c r="U689" s="311">
        <f t="shared" ca="1" si="292"/>
        <v>0</v>
      </c>
      <c r="V689" s="306">
        <f t="shared" ca="1" si="293"/>
        <v>1.2086707613546417</v>
      </c>
      <c r="W689" s="304">
        <f t="shared" ca="1" si="294"/>
        <v>58.460283439169906</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2.5289973101423397</v>
      </c>
      <c r="AH689" s="304">
        <f t="shared" ca="1" si="318"/>
        <v>-7.2153023408770265</v>
      </c>
    </row>
    <row r="690" spans="1:34" x14ac:dyDescent="0.2">
      <c r="A690" s="347">
        <f t="shared" ca="1" si="296"/>
        <v>0.1</v>
      </c>
      <c r="B690" s="304">
        <f t="shared" ca="1" si="297"/>
        <v>32.600000000000151</v>
      </c>
      <c r="D690" s="306">
        <f t="shared" ca="1" si="298"/>
        <v>-0.831119266030237</v>
      </c>
      <c r="E690" s="307">
        <f t="shared" ca="1" si="299"/>
        <v>-2.6019198217669794</v>
      </c>
      <c r="F690" s="304">
        <f t="shared" ca="1" si="300"/>
        <v>2.731436617106564</v>
      </c>
      <c r="G690" s="306">
        <f t="shared" ca="1" si="301"/>
        <v>12.865035708144413</v>
      </c>
      <c r="H690" s="307">
        <f t="shared" ca="1" si="302"/>
        <v>-112.55609237279808</v>
      </c>
      <c r="I690" s="304">
        <f t="shared" ca="1" si="303"/>
        <v>113.28893623830035</v>
      </c>
      <c r="J690" s="306">
        <f t="shared" ca="1" si="304"/>
        <v>782.99306258143656</v>
      </c>
      <c r="K690" s="307">
        <f t="shared" ca="1" si="305"/>
        <v>122.95171213692733</v>
      </c>
      <c r="L690" s="304">
        <f t="shared" ca="1" si="290"/>
        <v>792.58769834514806</v>
      </c>
      <c r="M690" s="306">
        <f t="shared" ca="1" si="306"/>
        <v>-1.4569913200796676</v>
      </c>
      <c r="N690" s="304">
        <f t="shared" ca="1" si="307"/>
        <v>-83.479453427759381</v>
      </c>
      <c r="P690" s="310">
        <f t="shared" ca="1" si="308"/>
        <v>23</v>
      </c>
      <c r="Q690" s="304">
        <f t="shared" ca="1" si="309"/>
        <v>0</v>
      </c>
      <c r="R690" s="306">
        <f t="shared" ca="1" si="310"/>
        <v>0</v>
      </c>
      <c r="S690" s="307">
        <f t="shared" ca="1" si="311"/>
        <v>8.0569999999999986</v>
      </c>
      <c r="T690" s="304">
        <f t="shared" ca="1" si="291"/>
        <v>79.039169999999984</v>
      </c>
      <c r="U690" s="311">
        <f t="shared" ca="1" si="292"/>
        <v>0</v>
      </c>
      <c r="V690" s="306">
        <f t="shared" ca="1" si="293"/>
        <v>1.2100304419031236</v>
      </c>
      <c r="W690" s="304">
        <f t="shared" ca="1" si="294"/>
        <v>58.784185184000393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2.4895936880407241</v>
      </c>
      <c r="AH690" s="304">
        <f t="shared" ca="1" si="318"/>
        <v>-7.2558375870882355</v>
      </c>
    </row>
    <row r="691" spans="1:34" x14ac:dyDescent="0.2">
      <c r="A691" s="347">
        <f t="shared" ca="1" si="296"/>
        <v>0.1</v>
      </c>
      <c r="B691" s="304">
        <f t="shared" ca="1" si="297"/>
        <v>32.700000000000152</v>
      </c>
      <c r="D691" s="306">
        <f t="shared" ca="1" si="298"/>
        <v>-0.82853457469623426</v>
      </c>
      <c r="E691" s="307">
        <f t="shared" ca="1" si="299"/>
        <v>-2.5611577706287516</v>
      </c>
      <c r="F691" s="304">
        <f t="shared" ca="1" si="300"/>
        <v>2.691839272229883</v>
      </c>
      <c r="G691" s="306">
        <f t="shared" ca="1" si="301"/>
        <v>12.78218225067479</v>
      </c>
      <c r="H691" s="307">
        <f t="shared" ca="1" si="302"/>
        <v>-112.81220814986095</v>
      </c>
      <c r="I691" s="304">
        <f t="shared" ca="1" si="303"/>
        <v>113.53404110986722</v>
      </c>
      <c r="J691" s="306">
        <f t="shared" ca="1" si="304"/>
        <v>784.27542347937754</v>
      </c>
      <c r="K691" s="307">
        <f t="shared" ca="1" si="305"/>
        <v>111.68329711079437</v>
      </c>
      <c r="L691" s="304">
        <f t="shared" ca="1" si="290"/>
        <v>792.1875401237354</v>
      </c>
      <c r="M691" s="306">
        <f t="shared" ca="1" si="306"/>
        <v>-1.4579725402741657</v>
      </c>
      <c r="N691" s="304">
        <f t="shared" ca="1" si="307"/>
        <v>-83.535673203677135</v>
      </c>
      <c r="P691" s="310">
        <f t="shared" ca="1" si="308"/>
        <v>23</v>
      </c>
      <c r="Q691" s="304">
        <f t="shared" ca="1" si="309"/>
        <v>0</v>
      </c>
      <c r="R691" s="306">
        <f t="shared" ca="1" si="310"/>
        <v>0</v>
      </c>
      <c r="S691" s="307">
        <f t="shared" ca="1" si="311"/>
        <v>8.0569999999999986</v>
      </c>
      <c r="T691" s="304">
        <f t="shared" ca="1" si="291"/>
        <v>79.039169999999984</v>
      </c>
      <c r="U691" s="311">
        <f t="shared" ca="1" si="292"/>
        <v>0</v>
      </c>
      <c r="V691" s="306">
        <f t="shared" ca="1" si="293"/>
        <v>1.2113947699514167</v>
      </c>
      <c r="W691" s="304">
        <f t="shared" ca="1" si="294"/>
        <v>59.105391122346731</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2.4505021667724423</v>
      </c>
      <c r="AH691" s="304">
        <f t="shared" ca="1" si="318"/>
        <v>-7.2960388710438631</v>
      </c>
    </row>
    <row r="692" spans="1:34" x14ac:dyDescent="0.2">
      <c r="A692" s="347">
        <f t="shared" ca="1" si="296"/>
        <v>0.1</v>
      </c>
      <c r="B692" s="304">
        <f t="shared" ca="1" si="297"/>
        <v>32.800000000000153</v>
      </c>
      <c r="D692" s="306">
        <f t="shared" ca="1" si="298"/>
        <v>-0.82590984135988699</v>
      </c>
      <c r="E692" s="307">
        <f t="shared" ca="1" si="299"/>
        <v>-2.5207350600018703</v>
      </c>
      <c r="F692" s="304">
        <f t="shared" ca="1" si="300"/>
        <v>2.6525897362347135</v>
      </c>
      <c r="G692" s="306">
        <f t="shared" ca="1" si="301"/>
        <v>12.699591266538802</v>
      </c>
      <c r="H692" s="307">
        <f t="shared" ca="1" si="302"/>
        <v>-113.06428165586114</v>
      </c>
      <c r="I692" s="304">
        <f t="shared" ca="1" si="303"/>
        <v>113.77526710446803</v>
      </c>
      <c r="J692" s="306">
        <f t="shared" ca="1" si="304"/>
        <v>785.54951215523818</v>
      </c>
      <c r="K692" s="307">
        <f t="shared" ca="1" si="305"/>
        <v>100.38947262050826</v>
      </c>
      <c r="L692" s="304">
        <f t="shared" ca="1" si="290"/>
        <v>791.93818083254234</v>
      </c>
      <c r="M692" s="306">
        <f t="shared" ca="1" si="306"/>
        <v>-1.4589432740058126</v>
      </c>
      <c r="N692" s="304">
        <f t="shared" ca="1" si="307"/>
        <v>-83.591292149531483</v>
      </c>
      <c r="P692" s="310">
        <f t="shared" ca="1" si="308"/>
        <v>23</v>
      </c>
      <c r="Q692" s="304">
        <f t="shared" ca="1" si="309"/>
        <v>0</v>
      </c>
      <c r="R692" s="306">
        <f t="shared" ca="1" si="310"/>
        <v>0</v>
      </c>
      <c r="S692" s="307">
        <f t="shared" ca="1" si="311"/>
        <v>8.0569999999999986</v>
      </c>
      <c r="T692" s="304">
        <f t="shared" ca="1" si="291"/>
        <v>79.039169999999984</v>
      </c>
      <c r="U692" s="311">
        <f t="shared" ca="1" si="292"/>
        <v>0</v>
      </c>
      <c r="V692" s="306">
        <f t="shared" ca="1" si="293"/>
        <v>1.2127637093422861</v>
      </c>
      <c r="W692" s="304">
        <f t="shared" ca="1" si="294"/>
        <v>59.423896929665176</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2.41172388023893</v>
      </c>
      <c r="AH692" s="304">
        <f t="shared" ca="1" si="318"/>
        <v>-7.3359055631558574</v>
      </c>
    </row>
    <row r="693" spans="1:34" x14ac:dyDescent="0.2">
      <c r="A693" s="347">
        <f t="shared" ca="1" si="296"/>
        <v>0.1</v>
      </c>
      <c r="B693" s="304">
        <f t="shared" ca="1" si="297"/>
        <v>32.900000000000155</v>
      </c>
      <c r="D693" s="306">
        <f t="shared" ca="1" si="298"/>
        <v>-0.82324602969198424</v>
      </c>
      <c r="E693" s="307">
        <f t="shared" ca="1" si="299"/>
        <v>-2.4806522265474253</v>
      </c>
      <c r="F693" s="304">
        <f t="shared" ca="1" si="300"/>
        <v>2.6136888671910268</v>
      </c>
      <c r="G693" s="306">
        <f t="shared" ca="1" si="301"/>
        <v>12.617266663569604</v>
      </c>
      <c r="H693" s="307">
        <f t="shared" ca="1" si="302"/>
        <v>-113.31234687851588</v>
      </c>
      <c r="I693" s="304">
        <f t="shared" ca="1" si="303"/>
        <v>114.01264567220923</v>
      </c>
      <c r="J693" s="306">
        <f t="shared" ca="1" si="304"/>
        <v>786.81535505174361</v>
      </c>
      <c r="K693" s="307">
        <f t="shared" ca="1" si="305"/>
        <v>89.070641193789413</v>
      </c>
      <c r="L693" s="304">
        <f t="shared" ca="1" si="290"/>
        <v>791.84088178615411</v>
      </c>
      <c r="M693" s="306">
        <f t="shared" ca="1" si="306"/>
        <v>-1.4599036867853594</v>
      </c>
      <c r="N693" s="304">
        <f t="shared" ca="1" si="307"/>
        <v>-83.646319748389942</v>
      </c>
      <c r="P693" s="310">
        <f t="shared" ca="1" si="308"/>
        <v>23</v>
      </c>
      <c r="Q693" s="304">
        <f t="shared" ca="1" si="309"/>
        <v>0</v>
      </c>
      <c r="R693" s="306">
        <f t="shared" ca="1" si="310"/>
        <v>0</v>
      </c>
      <c r="S693" s="307">
        <f t="shared" ca="1" si="311"/>
        <v>8.0569999999999986</v>
      </c>
      <c r="T693" s="304">
        <f t="shared" ca="1" si="291"/>
        <v>79.039169999999984</v>
      </c>
      <c r="U693" s="311">
        <f t="shared" ca="1" si="292"/>
        <v>0</v>
      </c>
      <c r="V693" s="306">
        <f t="shared" ca="1" si="293"/>
        <v>1.2141372241741584</v>
      </c>
      <c r="W693" s="304">
        <f t="shared" ca="1" si="294"/>
        <v>59.739699014551043</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2.3732598552880395</v>
      </c>
      <c r="AH693" s="304">
        <f t="shared" ca="1" si="318"/>
        <v>-7.3754371266805494</v>
      </c>
    </row>
    <row r="694" spans="1:34" x14ac:dyDescent="0.2">
      <c r="A694" s="347">
        <f t="shared" ca="1" si="296"/>
        <v>0.1</v>
      </c>
      <c r="B694" s="304">
        <f t="shared" ca="1" si="297"/>
        <v>33.000000000000156</v>
      </c>
      <c r="D694" s="306">
        <f t="shared" ca="1" si="298"/>
        <v>-0.82054409564717423</v>
      </c>
      <c r="E694" s="307">
        <f t="shared" ca="1" si="299"/>
        <v>-2.4409097148949446</v>
      </c>
      <c r="F694" s="304">
        <f t="shared" ca="1" si="300"/>
        <v>2.5751374427727072</v>
      </c>
      <c r="G694" s="306">
        <f t="shared" ca="1" si="301"/>
        <v>12.535212254004886</v>
      </c>
      <c r="H694" s="307">
        <f t="shared" ca="1" si="302"/>
        <v>-113.55643785000538</v>
      </c>
      <c r="I694" s="304">
        <f t="shared" ca="1" si="303"/>
        <v>114.24620835474187</v>
      </c>
      <c r="J694" s="306">
        <f t="shared" ca="1" si="304"/>
        <v>788.07297899762239</v>
      </c>
      <c r="K694" s="307">
        <f t="shared" ca="1" si="305"/>
        <v>77.727201957363349</v>
      </c>
      <c r="L694" s="304">
        <f t="shared" ca="1" si="290"/>
        <v>791.89679766387974</v>
      </c>
      <c r="M694" s="306">
        <f t="shared" ca="1" si="306"/>
        <v>-1.4608539404115286</v>
      </c>
      <c r="N694" s="304">
        <f t="shared" ca="1" si="307"/>
        <v>-83.700765270636438</v>
      </c>
      <c r="P694" s="310">
        <f t="shared" ca="1" si="308"/>
        <v>23</v>
      </c>
      <c r="Q694" s="304">
        <f t="shared" ca="1" si="309"/>
        <v>0</v>
      </c>
      <c r="R694" s="306">
        <f t="shared" ca="1" si="310"/>
        <v>0</v>
      </c>
      <c r="S694" s="307">
        <f t="shared" ca="1" si="311"/>
        <v>8.0569999999999986</v>
      </c>
      <c r="T694" s="304">
        <f t="shared" ca="1" si="291"/>
        <v>79.039169999999984</v>
      </c>
      <c r="U694" s="311">
        <f t="shared" ca="1" si="292"/>
        <v>0</v>
      </c>
      <c r="V694" s="306">
        <f t="shared" ca="1" si="293"/>
        <v>1.2155152788022252</v>
      </c>
      <c r="W694" s="304">
        <f t="shared" ca="1" si="294"/>
        <v>60.052794503852617</v>
      </c>
      <c r="Y694" s="314" t="str">
        <f t="shared" ca="1" si="312"/>
        <v/>
      </c>
      <c r="Z694" s="315" t="str">
        <f t="shared" ca="1" si="313"/>
        <v/>
      </c>
      <c r="AA694" s="316" t="str">
        <f t="shared" ca="1" si="314"/>
        <v/>
      </c>
      <c r="AC694" s="310">
        <f t="shared" ca="1" si="315"/>
        <v>33.000000000000156</v>
      </c>
      <c r="AD694" s="323">
        <f t="shared" ca="1" si="316"/>
        <v>788.07297899762239</v>
      </c>
      <c r="AE694" s="324" t="e">
        <f t="shared" ca="1" si="295"/>
        <v>#N/A</v>
      </c>
      <c r="AG694" s="306">
        <f t="shared" ca="1" si="317"/>
        <v>2.3351110140426456</v>
      </c>
      <c r="AH694" s="304">
        <f t="shared" ca="1" si="318"/>
        <v>-7.4146331158683196</v>
      </c>
    </row>
    <row r="695" spans="1:34" x14ac:dyDescent="0.2">
      <c r="A695" s="347">
        <f t="shared" ca="1" si="296"/>
        <v>0.1</v>
      </c>
      <c r="B695" s="304">
        <f t="shared" ca="1" si="297"/>
        <v>33.100000000000158</v>
      </c>
      <c r="D695" s="306">
        <f t="shared" ca="1" si="298"/>
        <v>-0.81780498728860229</v>
      </c>
      <c r="E695" s="307">
        <f t="shared" ca="1" si="299"/>
        <v>-2.4015078795101825</v>
      </c>
      <c r="F695" s="304">
        <f t="shared" ca="1" si="300"/>
        <v>2.5369361624967239</v>
      </c>
      <c r="G695" s="306">
        <f t="shared" ca="1" si="301"/>
        <v>12.453431755276025</v>
      </c>
      <c r="H695" s="307">
        <f t="shared" ca="1" si="302"/>
        <v>-113.7965886379564</v>
      </c>
      <c r="I695" s="304">
        <f t="shared" ca="1" si="303"/>
        <v>114.47598677504197</v>
      </c>
      <c r="J695" s="306">
        <f t="shared" ca="1" si="304"/>
        <v>789.32241119808646</v>
      </c>
      <c r="K695" s="307">
        <f t="shared" ca="1" si="305"/>
        <v>66.359550632965266</v>
      </c>
      <c r="L695" s="304">
        <f t="shared" ca="1" si="290"/>
        <v>792.10697432844904</v>
      </c>
      <c r="M695" s="306">
        <f t="shared" ca="1" si="306"/>
        <v>-1.4617941930747442</v>
      </c>
      <c r="N695" s="304">
        <f t="shared" ca="1" si="307"/>
        <v>-83.754637779914631</v>
      </c>
      <c r="P695" s="310">
        <f t="shared" ca="1" si="308"/>
        <v>23</v>
      </c>
      <c r="Q695" s="304">
        <f t="shared" ca="1" si="309"/>
        <v>0</v>
      </c>
      <c r="R695" s="306">
        <f t="shared" ca="1" si="310"/>
        <v>0</v>
      </c>
      <c r="S695" s="307">
        <f t="shared" ca="1" si="311"/>
        <v>8.0569999999999986</v>
      </c>
      <c r="T695" s="304">
        <f t="shared" ca="1" si="291"/>
        <v>79.039169999999984</v>
      </c>
      <c r="U695" s="311">
        <f t="shared" ca="1" si="292"/>
        <v>0</v>
      </c>
      <c r="V695" s="306">
        <f t="shared" ca="1" si="293"/>
        <v>1.2168978378394681</v>
      </c>
      <c r="W695" s="304">
        <f t="shared" ca="1" si="294"/>
        <v>60.36318122781541</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2.2972781762079055</v>
      </c>
      <c r="AH695" s="304">
        <f t="shared" ca="1" si="318"/>
        <v>-7.4534931741160015</v>
      </c>
    </row>
    <row r="696" spans="1:34" x14ac:dyDescent="0.2">
      <c r="A696" s="347">
        <f t="shared" ca="1" si="296"/>
        <v>0.1</v>
      </c>
      <c r="B696" s="304">
        <f t="shared" ca="1" si="297"/>
        <v>33.200000000000159</v>
      </c>
      <c r="D696" s="306">
        <f t="shared" ca="1" si="298"/>
        <v>-0.81502964462108074</v>
      </c>
      <c r="E696" s="307">
        <f t="shared" ca="1" si="299"/>
        <v>-2.3624469865592292</v>
      </c>
      <c r="F696" s="304">
        <f t="shared" ca="1" si="300"/>
        <v>2.499085649975596</v>
      </c>
      <c r="G696" s="306">
        <f t="shared" ca="1" si="301"/>
        <v>12.371928790813916</v>
      </c>
      <c r="H696" s="307">
        <f t="shared" ca="1" si="302"/>
        <v>-114.03283333661233</v>
      </c>
      <c r="I696" s="304">
        <f t="shared" ca="1" si="303"/>
        <v>114.70201262741895</v>
      </c>
      <c r="J696" s="306">
        <f t="shared" ca="1" si="304"/>
        <v>790.56367922539096</v>
      </c>
      <c r="K696" s="307">
        <f t="shared" ca="1" si="305"/>
        <v>54.968079534236828</v>
      </c>
      <c r="L696" s="304">
        <f t="shared" ca="1" si="290"/>
        <v>792.47234694850329</v>
      </c>
      <c r="M696" s="306">
        <f t="shared" ca="1" si="306"/>
        <v>-1.4627245994574651</v>
      </c>
      <c r="N696" s="304">
        <f t="shared" ca="1" si="307"/>
        <v>-83.807946138876574</v>
      </c>
      <c r="P696" s="310">
        <f t="shared" ca="1" si="308"/>
        <v>23</v>
      </c>
      <c r="Q696" s="304">
        <f t="shared" ca="1" si="309"/>
        <v>0</v>
      </c>
      <c r="R696" s="306">
        <f t="shared" ca="1" si="310"/>
        <v>0</v>
      </c>
      <c r="S696" s="307">
        <f t="shared" ca="1" si="311"/>
        <v>8.0569999999999986</v>
      </c>
      <c r="T696" s="304">
        <f t="shared" ca="1" si="291"/>
        <v>79.039169999999984</v>
      </c>
      <c r="U696" s="311">
        <f t="shared" ca="1" si="292"/>
        <v>0</v>
      </c>
      <c r="V696" s="306">
        <f t="shared" ca="1" si="293"/>
        <v>1.2182848661576129</v>
      </c>
      <c r="W696" s="304">
        <f t="shared" ca="1" si="294"/>
        <v>60.670857705266357</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2.2597620613569918</v>
      </c>
      <c r="AH696" s="304">
        <f t="shared" ca="1" si="318"/>
        <v>-7.4920170321230506</v>
      </c>
    </row>
    <row r="697" spans="1:34" x14ac:dyDescent="0.2">
      <c r="A697" s="347">
        <f t="shared" ca="1" si="296"/>
        <v>0.1</v>
      </c>
      <c r="B697" s="304">
        <f t="shared" ca="1" si="297"/>
        <v>33.300000000000161</v>
      </c>
      <c r="D697" s="306">
        <f t="shared" ca="1" si="298"/>
        <v>-0.81221899943261833</v>
      </c>
      <c r="E697" s="307">
        <f t="shared" ca="1" si="299"/>
        <v>-2.3237272157677413</v>
      </c>
      <c r="F697" s="304">
        <f t="shared" ca="1" si="300"/>
        <v>2.4615864551827187</v>
      </c>
      <c r="G697" s="306">
        <f t="shared" ca="1" si="301"/>
        <v>12.290706890870654</v>
      </c>
      <c r="H697" s="307">
        <f t="shared" ca="1" si="302"/>
        <v>-114.26520605818911</v>
      </c>
      <c r="I697" s="304">
        <f t="shared" ca="1" si="303"/>
        <v>114.92431766774912</v>
      </c>
      <c r="J697" s="306">
        <f t="shared" ca="1" si="304"/>
        <v>791.79681100947516</v>
      </c>
      <c r="K697" s="307">
        <f t="shared" ca="1" si="305"/>
        <v>43.553177564496757</v>
      </c>
      <c r="L697" s="304">
        <f t="shared" ca="1" si="290"/>
        <v>792.9937384372837</v>
      </c>
      <c r="M697" s="306">
        <f t="shared" ca="1" si="306"/>
        <v>-1.4636453108312457</v>
      </c>
      <c r="N697" s="304">
        <f t="shared" ca="1" si="307"/>
        <v>-83.860699014743901</v>
      </c>
      <c r="P697" s="310">
        <f t="shared" ca="1" si="308"/>
        <v>23</v>
      </c>
      <c r="Q697" s="304">
        <f t="shared" ca="1" si="309"/>
        <v>0</v>
      </c>
      <c r="R697" s="306">
        <f t="shared" ca="1" si="310"/>
        <v>0</v>
      </c>
      <c r="S697" s="307">
        <f t="shared" ca="1" si="311"/>
        <v>8.0569999999999986</v>
      </c>
      <c r="T697" s="304">
        <f t="shared" ca="1" si="291"/>
        <v>79.039169999999984</v>
      </c>
      <c r="U697" s="311">
        <f t="shared" ca="1" si="292"/>
        <v>0</v>
      </c>
      <c r="V697" s="306">
        <f t="shared" ca="1" si="293"/>
        <v>1.219676328888011</v>
      </c>
      <c r="W697" s="304">
        <f t="shared" ca="1" si="294"/>
        <v>60.975823128844532</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2.2225632911948248</v>
      </c>
      <c r="AH697" s="304">
        <f t="shared" ca="1" si="318"/>
        <v>-7.5302045060526703</v>
      </c>
    </row>
    <row r="698" spans="1:34" x14ac:dyDescent="0.2">
      <c r="A698" s="347">
        <f t="shared" ca="1" si="296"/>
        <v>0.1</v>
      </c>
      <c r="B698" s="304">
        <f t="shared" ca="1" si="297"/>
        <v>33.400000000000162</v>
      </c>
      <c r="D698" s="306">
        <f t="shared" ca="1" si="298"/>
        <v>-0.80937397514415532</v>
      </c>
      <c r="E698" s="307">
        <f t="shared" ca="1" si="299"/>
        <v>-2.285348662274453</v>
      </c>
      <c r="F698" s="304">
        <f t="shared" ca="1" si="300"/>
        <v>2.4244390567305012</v>
      </c>
      <c r="G698" s="306">
        <f t="shared" ca="1" si="301"/>
        <v>12.209769493356239</v>
      </c>
      <c r="H698" s="307">
        <f t="shared" ca="1" si="302"/>
        <v>-114.49374092441656</v>
      </c>
      <c r="I698" s="304">
        <f t="shared" ca="1" si="303"/>
        <v>115.14293370393301</v>
      </c>
      <c r="J698" s="306">
        <f t="shared" ca="1" si="304"/>
        <v>793.02183482868656</v>
      </c>
      <c r="K698" s="307">
        <f t="shared" ca="1" si="305"/>
        <v>32.115230215366473</v>
      </c>
      <c r="L698" s="304">
        <f t="shared" ca="1" si="290"/>
        <v>793.67185821776661</v>
      </c>
      <c r="M698" s="306">
        <f t="shared" ca="1" si="306"/>
        <v>-1.4645564751506472</v>
      </c>
      <c r="N698" s="304">
        <f t="shared" ca="1" si="307"/>
        <v>-83.912904884688515</v>
      </c>
      <c r="P698" s="310">
        <f t="shared" ca="1" si="308"/>
        <v>23</v>
      </c>
      <c r="Q698" s="304">
        <f t="shared" ca="1" si="309"/>
        <v>0</v>
      </c>
      <c r="R698" s="306">
        <f t="shared" ca="1" si="310"/>
        <v>0</v>
      </c>
      <c r="S698" s="307">
        <f t="shared" ca="1" si="311"/>
        <v>8.0569999999999986</v>
      </c>
      <c r="T698" s="304">
        <f t="shared" ca="1" si="291"/>
        <v>79.039169999999984</v>
      </c>
      <c r="U698" s="311">
        <f t="shared" ca="1" si="292"/>
        <v>0</v>
      </c>
      <c r="V698" s="306">
        <f t="shared" ca="1" si="293"/>
        <v>1.2210721914224532</v>
      </c>
      <c r="W698" s="304">
        <f t="shared" ca="1" si="294"/>
        <v>61.278077350287781</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2.1856823917997632</v>
      </c>
      <c r="AH698" s="304">
        <f t="shared" ca="1" si="318"/>
        <v>-7.5680554956987143</v>
      </c>
    </row>
    <row r="699" spans="1:34" x14ac:dyDescent="0.2">
      <c r="A699" s="347">
        <f t="shared" ca="1" si="296"/>
        <v>0.1</v>
      </c>
      <c r="B699" s="304">
        <f t="shared" ca="1" si="297"/>
        <v>33.500000000000163</v>
      </c>
      <c r="D699" s="306">
        <f t="shared" ca="1" si="298"/>
        <v>-0.80649548666736992</v>
      </c>
      <c r="E699" s="307">
        <f t="shared" ca="1" si="299"/>
        <v>-2.2473113384777799</v>
      </c>
      <c r="F699" s="304">
        <f t="shared" ca="1" si="300"/>
        <v>2.3876438641609909</v>
      </c>
      <c r="G699" s="306">
        <f t="shared" ca="1" si="301"/>
        <v>12.129119944689503</v>
      </c>
      <c r="H699" s="307">
        <f t="shared" ca="1" si="302"/>
        <v>-114.71847205826434</v>
      </c>
      <c r="I699" s="304">
        <f t="shared" ca="1" si="303"/>
        <v>115.35789258657356</v>
      </c>
      <c r="J699" s="306">
        <f t="shared" ca="1" si="304"/>
        <v>794.23877930058882</v>
      </c>
      <c r="K699" s="307">
        <f t="shared" ca="1" si="305"/>
        <v>20.654619566232427</v>
      </c>
      <c r="L699" s="304">
        <f t="shared" ca="1" si="290"/>
        <v>794.50730132221895</v>
      </c>
      <c r="M699" s="306">
        <f t="shared" ca="1" si="306"/>
        <v>-1.4654582371441174</v>
      </c>
      <c r="N699" s="304">
        <f t="shared" ca="1" si="307"/>
        <v>-83.964572041039659</v>
      </c>
      <c r="P699" s="310">
        <f t="shared" ca="1" si="308"/>
        <v>23</v>
      </c>
      <c r="Q699" s="304">
        <f t="shared" ca="1" si="309"/>
        <v>0</v>
      </c>
      <c r="R699" s="306">
        <f t="shared" ca="1" si="310"/>
        <v>0</v>
      </c>
      <c r="S699" s="307">
        <f t="shared" ca="1" si="311"/>
        <v>8.0569999999999986</v>
      </c>
      <c r="T699" s="304">
        <f t="shared" ca="1" si="291"/>
        <v>79.039169999999984</v>
      </c>
      <c r="U699" s="311">
        <f t="shared" ca="1" si="292"/>
        <v>0</v>
      </c>
      <c r="V699" s="306">
        <f t="shared" ca="1" si="293"/>
        <v>1.2224724194139078</v>
      </c>
      <c r="W699" s="304">
        <f t="shared" ca="1" si="294"/>
        <v>61.577620865781306</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2.1491197958428021</v>
      </c>
      <c r="AH699" s="304">
        <f t="shared" ca="1" si="318"/>
        <v>-7.6055699826595244</v>
      </c>
    </row>
    <row r="700" spans="1:34" x14ac:dyDescent="0.2">
      <c r="A700" s="347">
        <f t="shared" ca="1" si="296"/>
        <v>0.1</v>
      </c>
      <c r="B700" s="304">
        <f t="shared" ca="1" si="297"/>
        <v>33.600000000000165</v>
      </c>
      <c r="D700" s="306">
        <f t="shared" ca="1" si="298"/>
        <v>-0.80358444027037479</v>
      </c>
      <c r="E700" s="307">
        <f t="shared" ca="1" si="299"/>
        <v>-2.2096151758747444</v>
      </c>
      <c r="F700" s="304">
        <f t="shared" ca="1" si="300"/>
        <v>2.3512012202490515</v>
      </c>
      <c r="G700" s="306">
        <f t="shared" ca="1" si="301"/>
        <v>12.048761500662465</v>
      </c>
      <c r="H700" s="307">
        <f t="shared" ca="1" si="302"/>
        <v>-114.93943357585181</v>
      </c>
      <c r="I700" s="304">
        <f t="shared" ca="1" si="303"/>
        <v>115.56922619987337</v>
      </c>
      <c r="J700" s="306">
        <f t="shared" ca="1" si="304"/>
        <v>795.44767337285646</v>
      </c>
      <c r="K700" s="307">
        <f t="shared" ca="1" si="305"/>
        <v>9.1717242845266185</v>
      </c>
      <c r="L700" s="304">
        <f t="shared" ca="1" si="290"/>
        <v>795.50054783176734</v>
      </c>
      <c r="M700" s="306">
        <f t="shared" ca="1" si="306"/>
        <v>-1.4663507384019514</v>
      </c>
      <c r="N700" s="304">
        <f t="shared" ca="1" si="307"/>
        <v>-84.015708596323663</v>
      </c>
      <c r="P700" s="310">
        <f t="shared" ca="1" si="308"/>
        <v>23</v>
      </c>
      <c r="Q700" s="304">
        <f t="shared" ca="1" si="309"/>
        <v>0</v>
      </c>
      <c r="R700" s="306">
        <f t="shared" ca="1" si="310"/>
        <v>0</v>
      </c>
      <c r="S700" s="307">
        <f t="shared" ca="1" si="311"/>
        <v>8.0569999999999986</v>
      </c>
      <c r="T700" s="304">
        <f t="shared" ca="1" si="291"/>
        <v>79.039169999999984</v>
      </c>
      <c r="U700" s="311">
        <f t="shared" ca="1" si="292"/>
        <v>0</v>
      </c>
      <c r="V700" s="306">
        <f t="shared" ca="1" si="293"/>
        <v>1.2238769787771968</v>
      </c>
      <c r="W700" s="304">
        <f t="shared" ca="1" si="294"/>
        <v>61.8744548013767</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2.1128758447841705</v>
      </c>
      <c r="AH700" s="304">
        <f t="shared" ca="1" si="318"/>
        <v>-7.6427480285194633</v>
      </c>
    </row>
    <row r="701" spans="1:34" x14ac:dyDescent="0.2">
      <c r="A701" s="347">
        <f t="shared" ca="1" si="296"/>
        <v>0.1</v>
      </c>
      <c r="B701" s="304">
        <f t="shared" ca="1" si="297"/>
        <v>33.700000000000166</v>
      </c>
      <c r="D701" s="306">
        <f t="shared" ca="1" si="298"/>
        <v>-0.80064173345115919</v>
      </c>
      <c r="E701" s="307">
        <f t="shared" ca="1" si="299"/>
        <v>-2.1722600268911778</v>
      </c>
      <c r="F701" s="304">
        <f t="shared" ca="1" si="300"/>
        <v>2.315111403317978</v>
      </c>
      <c r="G701" s="306">
        <f t="shared" ca="1" si="301"/>
        <v>11.968697327317349</v>
      </c>
      <c r="H701" s="307">
        <f t="shared" ca="1" si="302"/>
        <v>-115.15665957854092</v>
      </c>
      <c r="I701" s="304">
        <f t="shared" ca="1" si="303"/>
        <v>115.77696645274868</v>
      </c>
      <c r="J701" s="306">
        <f t="shared" ca="1" si="304"/>
        <v>796.64854631425544</v>
      </c>
      <c r="K701" s="307">
        <f t="shared" ca="1" si="305"/>
        <v>-2.3330803731930203</v>
      </c>
      <c r="L701" s="304">
        <f t="shared" ca="1" si="290"/>
        <v>796.65196265913028</v>
      </c>
      <c r="M701" s="306">
        <f t="shared" ca="1" si="306"/>
        <v>-1.4672341174614412</v>
      </c>
      <c r="N701" s="304">
        <f t="shared" ca="1" si="307"/>
        <v>-84.06632248814266</v>
      </c>
      <c r="P701" s="310">
        <f t="shared" ca="1" si="308"/>
        <v>23</v>
      </c>
      <c r="Q701" s="304">
        <f t="shared" ca="1" si="309"/>
        <v>0</v>
      </c>
      <c r="R701" s="306">
        <f t="shared" ca="1" si="310"/>
        <v>0</v>
      </c>
      <c r="S701" s="307">
        <f t="shared" ca="1" si="311"/>
        <v>8.0569999999999986</v>
      </c>
      <c r="T701" s="304">
        <f t="shared" ca="1" si="291"/>
        <v>79.039169999999984</v>
      </c>
      <c r="U701" s="311">
        <f t="shared" ca="1" si="292"/>
        <v>0</v>
      </c>
      <c r="V701" s="306">
        <f t="shared" ca="1" si="293"/>
        <v>1.2252858356895979</v>
      </c>
      <c r="W701" s="304">
        <f t="shared" ca="1" si="294"/>
        <v>62.168580898487484</v>
      </c>
      <c r="Y701" s="314" t="str">
        <f t="shared" ca="1" si="312"/>
        <v>Impact balistique</v>
      </c>
      <c r="Z701" s="315" t="str">
        <f t="shared" ca="1" si="313"/>
        <v/>
      </c>
      <c r="AA701" s="316" t="str">
        <f t="shared" ca="1" si="314"/>
        <v/>
      </c>
      <c r="AC701" s="310" t="e">
        <f t="shared" ca="1" si="315"/>
        <v>#N/A</v>
      </c>
      <c r="AD701" s="323" t="e">
        <f t="shared" ca="1" si="316"/>
        <v>#N/A</v>
      </c>
      <c r="AE701" s="324" t="e">
        <f t="shared" ca="1" si="295"/>
        <v>#N/A</v>
      </c>
      <c r="AG701" s="306">
        <f t="shared" ca="1" si="317"/>
        <v>2.0769507910469116</v>
      </c>
      <c r="AH701" s="304">
        <f t="shared" ca="1" si="318"/>
        <v>-7.6795897730391847</v>
      </c>
    </row>
    <row r="702" spans="1:34" x14ac:dyDescent="0.2">
      <c r="A702" s="347">
        <f t="shared" ca="1" si="296"/>
        <v>1E-4</v>
      </c>
      <c r="B702" s="304">
        <f t="shared" ca="1" si="297"/>
        <v>33.70010000000017</v>
      </c>
      <c r="D702" s="306">
        <f t="shared" ca="1" si="298"/>
        <v>-0.79766825481861725</v>
      </c>
      <c r="E702" s="307">
        <f t="shared" ca="1" si="299"/>
        <v>-2.1352456667023825</v>
      </c>
      <c r="F702" s="304">
        <f t="shared" ca="1" si="300"/>
        <v>2.2793746295676538</v>
      </c>
      <c r="G702" s="306">
        <f t="shared" ca="1" si="301"/>
        <v>11.968617560491866</v>
      </c>
      <c r="H702" s="307">
        <f t="shared" ca="1" si="302"/>
        <v>-115.1568731031076</v>
      </c>
      <c r="I702" s="304">
        <f t="shared" ca="1" si="303"/>
        <v>115.77717058727312</v>
      </c>
      <c r="J702" s="306">
        <f t="shared" ca="1" si="304"/>
        <v>796.64854631425544</v>
      </c>
      <c r="K702" s="307">
        <f t="shared" ca="1" si="305"/>
        <v>-2.3445960498271026</v>
      </c>
      <c r="L702" s="304">
        <f t="shared" ca="1" si="290"/>
        <v>796.65199646724875</v>
      </c>
      <c r="M702" s="306">
        <f t="shared" ca="1" si="306"/>
        <v>-1.4672349933942503</v>
      </c>
      <c r="N702" s="304">
        <f t="shared" ca="1" si="307"/>
        <v>-84.066372675395769</v>
      </c>
      <c r="P702" s="310">
        <f t="shared" ca="1" si="308"/>
        <v>23</v>
      </c>
      <c r="Q702" s="304">
        <f t="shared" ca="1" si="309"/>
        <v>0</v>
      </c>
      <c r="R702" s="306">
        <f t="shared" ca="1" si="310"/>
        <v>0</v>
      </c>
      <c r="S702" s="307">
        <f t="shared" ca="1" si="311"/>
        <v>8.0569999999999986</v>
      </c>
      <c r="T702" s="304">
        <f t="shared" ca="1" si="291"/>
        <v>79.039169999999984</v>
      </c>
      <c r="U702" s="311">
        <f t="shared" ca="1" si="292"/>
        <v>0</v>
      </c>
      <c r="V702" s="306">
        <f t="shared" ca="1" si="293"/>
        <v>1.2252872466899769</v>
      </c>
      <c r="W702" s="304">
        <f t="shared" ca="1" si="294"/>
        <v>62.168871717910655</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2.0413448001673418</v>
      </c>
      <c r="AH702" s="304">
        <f t="shared" ca="1" si="318"/>
        <v>-7.716095432355405</v>
      </c>
    </row>
    <row r="703" spans="1:34" x14ac:dyDescent="0.2">
      <c r="A703" s="347">
        <f t="shared" ca="1" si="296"/>
        <v>1E-4</v>
      </c>
      <c r="B703" s="304">
        <f t="shared" ca="1" si="297"/>
        <v>33.700200000000173</v>
      </c>
      <c r="D703" s="306">
        <f t="shared" ca="1" si="298"/>
        <v>-0.79766526364313917</v>
      </c>
      <c r="E703" s="307">
        <f t="shared" ca="1" si="299"/>
        <v>-2.1352090661392218</v>
      </c>
      <c r="F703" s="304">
        <f t="shared" ca="1" si="300"/>
        <v>2.2793392965826755</v>
      </c>
      <c r="G703" s="306">
        <f t="shared" ca="1" si="301"/>
        <v>11.968537793965503</v>
      </c>
      <c r="H703" s="307">
        <f t="shared" ca="1" si="302"/>
        <v>-115.15708662401421</v>
      </c>
      <c r="I703" s="304">
        <f t="shared" ca="1" si="303"/>
        <v>115.77737471827686</v>
      </c>
      <c r="J703" s="306">
        <f t="shared" ca="1" si="304"/>
        <v>796.64854631425544</v>
      </c>
      <c r="K703" s="307">
        <f t="shared" ca="1" si="305"/>
        <v>-2.3561117478134586</v>
      </c>
      <c r="L703" s="304">
        <f t="shared" ca="1" si="290"/>
        <v>796.65203044188911</v>
      </c>
      <c r="M703" s="306">
        <f t="shared" ca="1" si="306"/>
        <v>-1.4672358693181329</v>
      </c>
      <c r="N703" s="304">
        <f t="shared" ca="1" si="307"/>
        <v>-84.066422862137415</v>
      </c>
      <c r="P703" s="310">
        <f t="shared" ca="1" si="308"/>
        <v>23</v>
      </c>
      <c r="Q703" s="304">
        <f t="shared" ca="1" si="309"/>
        <v>0</v>
      </c>
      <c r="R703" s="306">
        <f t="shared" ca="1" si="310"/>
        <v>0</v>
      </c>
      <c r="S703" s="307">
        <f t="shared" ca="1" si="311"/>
        <v>8.0569999999999986</v>
      </c>
      <c r="T703" s="304">
        <f t="shared" ca="1" si="291"/>
        <v>79.039169999999984</v>
      </c>
      <c r="U703" s="311">
        <f t="shared" ca="1" si="292"/>
        <v>0</v>
      </c>
      <c r="V703" s="306">
        <f t="shared" ca="1" si="293"/>
        <v>1.2252886576945965</v>
      </c>
      <c r="W703" s="304">
        <f t="shared" ca="1" si="294"/>
        <v>62.169162534659421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2.0413095932242893</v>
      </c>
      <c r="AH703" s="304">
        <f t="shared" ca="1" si="318"/>
        <v>-7.7161315276046505</v>
      </c>
    </row>
    <row r="704" spans="1:34" x14ac:dyDescent="0.2">
      <c r="A704" s="347">
        <f t="shared" ca="1" si="296"/>
        <v>1E-4</v>
      </c>
      <c r="B704" s="304">
        <f t="shared" ca="1" si="297"/>
        <v>33.700300000000176</v>
      </c>
      <c r="D704" s="306">
        <f t="shared" ca="1" si="298"/>
        <v>-0.7976622724383502</v>
      </c>
      <c r="E704" s="307">
        <f t="shared" ca="1" si="299"/>
        <v>-2.1351724659126923</v>
      </c>
      <c r="F704" s="304">
        <f t="shared" ca="1" si="300"/>
        <v>2.2793039639467132</v>
      </c>
      <c r="G704" s="306">
        <f t="shared" ca="1" si="301"/>
        <v>11.968458027738258</v>
      </c>
      <c r="H704" s="307">
        <f t="shared" ca="1" si="302"/>
        <v>-115.15730014126081</v>
      </c>
      <c r="I704" s="304">
        <f t="shared" ca="1" si="303"/>
        <v>115.77757884575993</v>
      </c>
      <c r="J704" s="306">
        <f t="shared" ca="1" si="304"/>
        <v>796.64854631425544</v>
      </c>
      <c r="K704" s="307">
        <f t="shared" ca="1" si="305"/>
        <v>-2.3676274671517223</v>
      </c>
      <c r="L704" s="304">
        <f t="shared" ca="1" si="290"/>
        <v>796.65206458305227</v>
      </c>
      <c r="M704" s="306">
        <f t="shared" ca="1" si="306"/>
        <v>-1.4672367452330892</v>
      </c>
      <c r="N704" s="304">
        <f t="shared" ca="1" si="307"/>
        <v>-84.066473048367627</v>
      </c>
      <c r="P704" s="310">
        <f t="shared" ca="1" si="308"/>
        <v>23</v>
      </c>
      <c r="Q704" s="304">
        <f t="shared" ca="1" si="309"/>
        <v>0</v>
      </c>
      <c r="R704" s="306">
        <f t="shared" ca="1" si="310"/>
        <v>0</v>
      </c>
      <c r="S704" s="307">
        <f t="shared" ca="1" si="311"/>
        <v>8.0569999999999986</v>
      </c>
      <c r="T704" s="304">
        <f t="shared" ca="1" si="291"/>
        <v>79.039169999999984</v>
      </c>
      <c r="U704" s="311">
        <f t="shared" ca="1" si="292"/>
        <v>0</v>
      </c>
      <c r="V704" s="306">
        <f t="shared" ca="1" si="293"/>
        <v>1.2252900687034578</v>
      </c>
      <c r="W704" s="304">
        <f t="shared" ca="1" si="294"/>
        <v>62.169453348733832</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2.0412743865966316</v>
      </c>
      <c r="AH704" s="304">
        <f t="shared" ca="1" si="318"/>
        <v>-7.7161676225219598</v>
      </c>
    </row>
    <row r="705" spans="1:34" x14ac:dyDescent="0.2">
      <c r="A705" s="347">
        <f t="shared" ca="1" si="296"/>
        <v>1E-4</v>
      </c>
      <c r="B705" s="304">
        <f t="shared" ca="1" si="297"/>
        <v>33.70040000000018</v>
      </c>
      <c r="D705" s="306">
        <f t="shared" ca="1" si="298"/>
        <v>-0.79765928120424956</v>
      </c>
      <c r="E705" s="307">
        <f t="shared" ca="1" si="299"/>
        <v>-2.1351358660227833</v>
      </c>
      <c r="F705" s="304">
        <f t="shared" ca="1" si="300"/>
        <v>2.279268631659757</v>
      </c>
      <c r="G705" s="306">
        <f t="shared" ca="1" si="301"/>
        <v>11.968378261810138</v>
      </c>
      <c r="H705" s="307">
        <f t="shared" ca="1" si="302"/>
        <v>-115.15751365484741</v>
      </c>
      <c r="I705" s="304">
        <f t="shared" ca="1" si="303"/>
        <v>115.77778296972237</v>
      </c>
      <c r="J705" s="306">
        <f t="shared" ca="1" si="304"/>
        <v>796.64854631425544</v>
      </c>
      <c r="K705" s="307">
        <f t="shared" ca="1" si="305"/>
        <v>-2.3791432078415276</v>
      </c>
      <c r="L705" s="304">
        <f t="shared" ca="1" si="290"/>
        <v>796.65209889073901</v>
      </c>
      <c r="M705" s="306">
        <f t="shared" ca="1" si="306"/>
        <v>-1.4672376211391194</v>
      </c>
      <c r="N705" s="304">
        <f t="shared" ca="1" si="307"/>
        <v>-84.066523234086404</v>
      </c>
      <c r="P705" s="310">
        <f t="shared" ca="1" si="308"/>
        <v>23</v>
      </c>
      <c r="Q705" s="304">
        <f t="shared" ca="1" si="309"/>
        <v>0</v>
      </c>
      <c r="R705" s="306">
        <f t="shared" ca="1" si="310"/>
        <v>0</v>
      </c>
      <c r="S705" s="307">
        <f t="shared" ca="1" si="311"/>
        <v>8.0569999999999986</v>
      </c>
      <c r="T705" s="304">
        <f t="shared" ca="1" si="291"/>
        <v>79.039169999999984</v>
      </c>
      <c r="U705" s="311">
        <f t="shared" ca="1" si="292"/>
        <v>0</v>
      </c>
      <c r="V705" s="306">
        <f t="shared" ca="1" si="293"/>
        <v>1.2252914797165602</v>
      </c>
      <c r="W705" s="304">
        <f t="shared" ca="1" si="294"/>
        <v>62.169744160133838</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2.0412391802843644</v>
      </c>
      <c r="AH705" s="304">
        <f t="shared" ca="1" si="318"/>
        <v>-7.7162037171073408</v>
      </c>
    </row>
    <row r="706" spans="1:34" x14ac:dyDescent="0.2">
      <c r="A706" s="347">
        <f t="shared" ca="1" si="296"/>
        <v>1E-4</v>
      </c>
      <c r="B706" s="304">
        <f t="shared" ca="1" si="297"/>
        <v>33.700500000000183</v>
      </c>
      <c r="D706" s="306">
        <f t="shared" ca="1" si="298"/>
        <v>-0.79765628994083826</v>
      </c>
      <c r="E706" s="307">
        <f t="shared" ca="1" si="299"/>
        <v>-2.1350992664695045</v>
      </c>
      <c r="F706" s="304">
        <f t="shared" ca="1" si="300"/>
        <v>2.2792332997218163</v>
      </c>
      <c r="G706" s="306">
        <f t="shared" ca="1" si="301"/>
        <v>11.968298496181143</v>
      </c>
      <c r="H706" s="307">
        <f t="shared" ca="1" si="302"/>
        <v>-115.15772716477406</v>
      </c>
      <c r="I706" s="304">
        <f t="shared" ca="1" si="303"/>
        <v>115.77798709016422</v>
      </c>
      <c r="J706" s="306">
        <f t="shared" ca="1" si="304"/>
        <v>796.64854631425544</v>
      </c>
      <c r="K706" s="307">
        <f t="shared" ca="1" si="305"/>
        <v>-2.3906589698825087</v>
      </c>
      <c r="L706" s="304">
        <f t="shared" ca="1" si="290"/>
        <v>796.65213336495037</v>
      </c>
      <c r="M706" s="306">
        <f t="shared" ca="1" si="306"/>
        <v>-1.4672384970362231</v>
      </c>
      <c r="N706" s="304">
        <f t="shared" ca="1" si="307"/>
        <v>-84.066573419293732</v>
      </c>
      <c r="P706" s="310">
        <f t="shared" ca="1" si="308"/>
        <v>23</v>
      </c>
      <c r="Q706" s="304">
        <f t="shared" ca="1" si="309"/>
        <v>0</v>
      </c>
      <c r="R706" s="306">
        <f t="shared" ca="1" si="310"/>
        <v>0</v>
      </c>
      <c r="S706" s="307">
        <f t="shared" ca="1" si="311"/>
        <v>8.0569999999999986</v>
      </c>
      <c r="T706" s="304">
        <f t="shared" ca="1" si="291"/>
        <v>79.039169999999984</v>
      </c>
      <c r="U706" s="311">
        <f t="shared" ca="1" si="292"/>
        <v>0</v>
      </c>
      <c r="V706" s="306">
        <f t="shared" ca="1" si="293"/>
        <v>1.2252928907339038</v>
      </c>
      <c r="W706" s="304">
        <f t="shared" ca="1" si="294"/>
        <v>62.170034968859504</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2.0412039742874954</v>
      </c>
      <c r="AH706" s="304">
        <f t="shared" ca="1" si="318"/>
        <v>-7.7162398113607855</v>
      </c>
    </row>
    <row r="707" spans="1:34" x14ac:dyDescent="0.2">
      <c r="A707" s="347">
        <f t="shared" ca="1" si="296"/>
        <v>1E-4</v>
      </c>
      <c r="B707" s="304">
        <f t="shared" ca="1" si="297"/>
        <v>33.700600000000186</v>
      </c>
      <c r="D707" s="306">
        <f t="shared" ca="1" si="298"/>
        <v>-0.79765329864812073</v>
      </c>
      <c r="E707" s="307">
        <f t="shared" ca="1" si="299"/>
        <v>-2.1350626672528463</v>
      </c>
      <c r="F707" s="304">
        <f t="shared" ca="1" si="300"/>
        <v>2.279197968132884</v>
      </c>
      <c r="G707" s="306">
        <f t="shared" ca="1" si="301"/>
        <v>11.968218730851278</v>
      </c>
      <c r="H707" s="307">
        <f t="shared" ca="1" si="302"/>
        <v>-115.15794067104079</v>
      </c>
      <c r="I707" s="304">
        <f t="shared" ca="1" si="303"/>
        <v>115.7781912070855</v>
      </c>
      <c r="J707" s="306">
        <f t="shared" ca="1" si="304"/>
        <v>796.64854631425544</v>
      </c>
      <c r="K707" s="307">
        <f t="shared" ca="1" si="305"/>
        <v>-2.4021747532742994</v>
      </c>
      <c r="L707" s="304">
        <f t="shared" ca="1" si="290"/>
        <v>796.65216800568726</v>
      </c>
      <c r="M707" s="306">
        <f t="shared" ca="1" si="306"/>
        <v>-1.4672393729244011</v>
      </c>
      <c r="N707" s="304">
        <f t="shared" ca="1" si="307"/>
        <v>-84.066623603989655</v>
      </c>
      <c r="P707" s="310">
        <f t="shared" ca="1" si="308"/>
        <v>23</v>
      </c>
      <c r="Q707" s="304">
        <f t="shared" ca="1" si="309"/>
        <v>0</v>
      </c>
      <c r="R707" s="306">
        <f t="shared" ca="1" si="310"/>
        <v>0</v>
      </c>
      <c r="S707" s="307">
        <f t="shared" ca="1" si="311"/>
        <v>8.0569999999999986</v>
      </c>
      <c r="T707" s="304">
        <f t="shared" ca="1" si="291"/>
        <v>79.039169999999984</v>
      </c>
      <c r="U707" s="311">
        <f t="shared" ca="1" si="292"/>
        <v>0</v>
      </c>
      <c r="V707" s="306">
        <f t="shared" ca="1" si="293"/>
        <v>1.2252943017554887</v>
      </c>
      <c r="W707" s="304">
        <f t="shared" ca="1" si="294"/>
        <v>62.170325774910808</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2.041168768606016</v>
      </c>
      <c r="AH707" s="304">
        <f t="shared" ca="1" si="318"/>
        <v>-7.7162759052823029</v>
      </c>
    </row>
    <row r="708" spans="1:34" x14ac:dyDescent="0.2">
      <c r="A708" s="347">
        <f t="shared" ca="1" si="296"/>
        <v>1E-4</v>
      </c>
      <c r="B708" s="304">
        <f t="shared" ca="1" si="297"/>
        <v>33.70070000000019</v>
      </c>
      <c r="D708" s="306">
        <f t="shared" ca="1" si="298"/>
        <v>-0.79765030732609365</v>
      </c>
      <c r="E708" s="307">
        <f t="shared" ca="1" si="299"/>
        <v>-2.1350260683728131</v>
      </c>
      <c r="F708" s="304">
        <f t="shared" ca="1" si="300"/>
        <v>2.2791626368929627</v>
      </c>
      <c r="G708" s="306">
        <f t="shared" ca="1" si="301"/>
        <v>11.968138965820545</v>
      </c>
      <c r="H708" s="307">
        <f t="shared" ca="1" si="302"/>
        <v>-115.15815417364763</v>
      </c>
      <c r="I708" s="304">
        <f t="shared" ca="1" si="303"/>
        <v>115.77839532048624</v>
      </c>
      <c r="J708" s="306">
        <f t="shared" ca="1" si="304"/>
        <v>796.64854631425544</v>
      </c>
      <c r="K708" s="307">
        <f t="shared" ca="1" si="305"/>
        <v>-2.4136905580165338</v>
      </c>
      <c r="L708" s="304">
        <f t="shared" ref="L708:L771" ca="1" si="319">SQRT(pos_x^2+pos_z^2)</f>
        <v>796.65220281295046</v>
      </c>
      <c r="M708" s="306">
        <f t="shared" ca="1" si="306"/>
        <v>-1.4672402488036531</v>
      </c>
      <c r="N708" s="304">
        <f t="shared" ca="1" si="307"/>
        <v>-84.066673788174157</v>
      </c>
      <c r="P708" s="310">
        <f t="shared" ca="1" si="308"/>
        <v>23</v>
      </c>
      <c r="Q708" s="304">
        <f t="shared" ca="1" si="309"/>
        <v>0</v>
      </c>
      <c r="R708" s="306">
        <f t="shared" ca="1" si="310"/>
        <v>0</v>
      </c>
      <c r="S708" s="307">
        <f t="shared" ca="1" si="311"/>
        <v>8.0569999999999986</v>
      </c>
      <c r="T708" s="304">
        <f t="shared" ref="T708:T771" ca="1" si="320">m*g</f>
        <v>79.039169999999984</v>
      </c>
      <c r="U708" s="311">
        <f t="shared" ref="U708:U771" ca="1" si="321">IF(pos_xz&lt;L_rampe,Poids*COS(Beta),0)</f>
        <v>0</v>
      </c>
      <c r="V708" s="306">
        <f t="shared" ref="V708:V771" ca="1" si="322">Rho_moyen*(20000-Alt_rampe-pos_z)/(20000+Alt_rampe+pos_z)</f>
        <v>1.2252957127813144</v>
      </c>
      <c r="W708" s="304">
        <f t="shared" ref="W708:W771" ca="1" si="323">1/2*Rho*Sref*Cx*vit_xz^2</f>
        <v>62.170616578287706</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2.0411335632399288</v>
      </c>
      <c r="AH708" s="304">
        <f t="shared" ca="1" si="318"/>
        <v>-7.7163119988718902</v>
      </c>
    </row>
    <row r="709" spans="1:34" x14ac:dyDescent="0.2">
      <c r="A709" s="347">
        <f t="shared" ref="A709:A772" ca="1" si="325">IF(B708+0.01&lt;=T_ini+ROUNDUP(Temps_fin_propu,0), 0.01, IF(K708&gt;0, 0.1, 0.0001))</f>
        <v>1E-4</v>
      </c>
      <c r="B709" s="304">
        <f t="shared" ref="B709:B772" ca="1" si="326">B708+pas</f>
        <v>33.700800000000193</v>
      </c>
      <c r="D709" s="306">
        <f t="shared" ref="D709:D772" ca="1" si="327">IF(AND(L708&lt;L_rampe,Poussee&lt;Poids*SIN(M708)),0,(-W708+Poussee)/m*COS(M708)-U708/m*SIN(M708))</f>
        <v>-0.79764731597475957</v>
      </c>
      <c r="E709" s="307">
        <f t="shared" ref="E709:E772" ca="1" si="328">IF(AND(L708&lt;L_rampe,Poussee&lt;Poids*SIN(M708)),0,(-W708+Poussee)/m*SIN(M708)+U708/m*COS(M708)-Poids/m)</f>
        <v>-2.1349894698294083</v>
      </c>
      <c r="F709" s="304">
        <f t="shared" ref="F709:F772" ca="1" si="329">SQRT(acc_x^2+acc_z^2)</f>
        <v>2.2791273060020574</v>
      </c>
      <c r="G709" s="306">
        <f t="shared" ref="G709:G772" ca="1" si="330">G708+acc_x*pas</f>
        <v>11.968059201088948</v>
      </c>
      <c r="H709" s="307">
        <f t="shared" ref="H709:H772" ca="1" si="331">H708+acc_z*pas</f>
        <v>-115.15836767259461</v>
      </c>
      <c r="I709" s="304">
        <f t="shared" ref="I709:I772" ca="1" si="332">SQRT(vit_x^2+vit_z^2)</f>
        <v>115.77859943036646</v>
      </c>
      <c r="J709" s="306">
        <f t="shared" ref="J709:J772" ca="1" si="333">J708+0.5*(vit_x+G708)*pas*(K708&gt;=0)</f>
        <v>796.64854631425544</v>
      </c>
      <c r="K709" s="307">
        <f t="shared" ref="K709:K772" ca="1" si="334">K708+0.5*(vit_z+H708)*pas</f>
        <v>-2.4252063841088458</v>
      </c>
      <c r="L709" s="304">
        <f t="shared" ca="1" si="319"/>
        <v>796.6522377867409</v>
      </c>
      <c r="M709" s="306">
        <f t="shared" ref="M709:M772" ca="1" si="335">IF(AND(L708&gt;L_rampe,G709&gt;0),ATAN2(G709,H709),$M$4)</f>
        <v>-1.4672411246739794</v>
      </c>
      <c r="N709" s="304">
        <f t="shared" ref="N709:N772" ca="1" si="336">DEGREES(Beta)</f>
        <v>-84.066723971847253</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8.0569999999999986</v>
      </c>
      <c r="T709" s="304">
        <f t="shared" ca="1" si="320"/>
        <v>79.039169999999984</v>
      </c>
      <c r="U709" s="311">
        <f t="shared" ca="1" si="321"/>
        <v>0</v>
      </c>
      <c r="V709" s="306">
        <f t="shared" ca="1" si="322"/>
        <v>1.2252971238113817</v>
      </c>
      <c r="W709" s="304">
        <f t="shared" ca="1" si="323"/>
        <v>62.17090737899025</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2.0410983581892417</v>
      </c>
      <c r="AH709" s="304">
        <f t="shared" ref="AH709:AH772" ca="1" si="347">IF(AND(L708&lt;L_rampe,Poussee&lt;Poids*SIN(M708)), g*SIN(M708), (-W708+Poussee)/m)</f>
        <v>-7.7163480921295413</v>
      </c>
    </row>
    <row r="710" spans="1:34" x14ac:dyDescent="0.2">
      <c r="A710" s="347">
        <f t="shared" ca="1" si="325"/>
        <v>1E-4</v>
      </c>
      <c r="B710" s="304">
        <f t="shared" ca="1" si="326"/>
        <v>33.700900000000196</v>
      </c>
      <c r="D710" s="306">
        <f t="shared" ca="1" si="327"/>
        <v>-0.79764432459411982</v>
      </c>
      <c r="E710" s="307">
        <f t="shared" ca="1" si="328"/>
        <v>-2.1349528716226258</v>
      </c>
      <c r="F710" s="304">
        <f t="shared" ca="1" si="329"/>
        <v>2.2790919754601622</v>
      </c>
      <c r="G710" s="306">
        <f t="shared" ca="1" si="330"/>
        <v>11.967979436656488</v>
      </c>
      <c r="H710" s="307">
        <f t="shared" ca="1" si="331"/>
        <v>-115.15858116788176</v>
      </c>
      <c r="I710" s="304">
        <f t="shared" ca="1" si="332"/>
        <v>115.77880353672622</v>
      </c>
      <c r="J710" s="306">
        <f t="shared" ca="1" si="333"/>
        <v>796.64854631425544</v>
      </c>
      <c r="K710" s="307">
        <f t="shared" ca="1" si="334"/>
        <v>-2.4367222315508696</v>
      </c>
      <c r="L710" s="304">
        <f t="shared" ca="1" si="319"/>
        <v>796.65227292705947</v>
      </c>
      <c r="M710" s="306">
        <f t="shared" ca="1" si="335"/>
        <v>-1.4672420005353799</v>
      </c>
      <c r="N710" s="304">
        <f t="shared" ca="1" si="336"/>
        <v>-84.066774155008943</v>
      </c>
      <c r="P710" s="310">
        <f t="shared" ca="1" si="337"/>
        <v>23</v>
      </c>
      <c r="Q710" s="304">
        <f t="shared" ca="1" si="338"/>
        <v>0</v>
      </c>
      <c r="R710" s="306">
        <f t="shared" ca="1" si="339"/>
        <v>0</v>
      </c>
      <c r="S710" s="307">
        <f t="shared" ca="1" si="340"/>
        <v>8.0569999999999986</v>
      </c>
      <c r="T710" s="304">
        <f t="shared" ca="1" si="320"/>
        <v>79.039169999999984</v>
      </c>
      <c r="U710" s="311">
        <f t="shared" ca="1" si="321"/>
        <v>0</v>
      </c>
      <c r="V710" s="306">
        <f t="shared" ca="1" si="322"/>
        <v>1.22529853484569</v>
      </c>
      <c r="W710" s="304">
        <f t="shared" ca="1" si="323"/>
        <v>62.171198177018461</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2.0410631534539467</v>
      </c>
      <c r="AH710" s="304">
        <f t="shared" ca="1" si="347"/>
        <v>-7.7163841850552641</v>
      </c>
    </row>
    <row r="711" spans="1:34" x14ac:dyDescent="0.2">
      <c r="A711" s="347">
        <f t="shared" ca="1" si="325"/>
        <v>1E-4</v>
      </c>
      <c r="B711" s="304">
        <f t="shared" ca="1" si="326"/>
        <v>33.701000000000199</v>
      </c>
      <c r="D711" s="306">
        <f t="shared" ca="1" si="327"/>
        <v>-0.79764133318417607</v>
      </c>
      <c r="E711" s="307">
        <f t="shared" ca="1" si="328"/>
        <v>-2.1349162737524647</v>
      </c>
      <c r="F711" s="304">
        <f t="shared" ca="1" si="329"/>
        <v>2.279056645267278</v>
      </c>
      <c r="G711" s="306">
        <f t="shared" ca="1" si="330"/>
        <v>11.967899672523171</v>
      </c>
      <c r="H711" s="307">
        <f t="shared" ca="1" si="331"/>
        <v>-115.15879465950914</v>
      </c>
      <c r="I711" s="304">
        <f t="shared" ca="1" si="332"/>
        <v>115.77900763956552</v>
      </c>
      <c r="J711" s="306">
        <f t="shared" ca="1" si="333"/>
        <v>796.64854631425544</v>
      </c>
      <c r="K711" s="307">
        <f t="shared" ca="1" si="334"/>
        <v>-2.4482381003422393</v>
      </c>
      <c r="L711" s="304">
        <f t="shared" ca="1" si="319"/>
        <v>796.65230823390721</v>
      </c>
      <c r="M711" s="306">
        <f t="shared" ca="1" si="335"/>
        <v>-1.4672428763878551</v>
      </c>
      <c r="N711" s="304">
        <f t="shared" ca="1" si="336"/>
        <v>-84.066824337659241</v>
      </c>
      <c r="P711" s="310">
        <f t="shared" ca="1" si="337"/>
        <v>23</v>
      </c>
      <c r="Q711" s="304">
        <f t="shared" ca="1" si="338"/>
        <v>0</v>
      </c>
      <c r="R711" s="306">
        <f t="shared" ca="1" si="339"/>
        <v>0</v>
      </c>
      <c r="S711" s="307">
        <f t="shared" ca="1" si="340"/>
        <v>8.0569999999999986</v>
      </c>
      <c r="T711" s="304">
        <f t="shared" ca="1" si="320"/>
        <v>79.039169999999984</v>
      </c>
      <c r="U711" s="311">
        <f t="shared" ca="1" si="321"/>
        <v>0</v>
      </c>
      <c r="V711" s="306">
        <f t="shared" ca="1" si="322"/>
        <v>1.2252999458842393</v>
      </c>
      <c r="W711" s="304">
        <f t="shared" ca="1" si="323"/>
        <v>62.171488972372281</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2.0410279490340395</v>
      </c>
      <c r="AH711" s="304">
        <f t="shared" ca="1" si="347"/>
        <v>-7.7164202776490596</v>
      </c>
    </row>
    <row r="712" spans="1:34" x14ac:dyDescent="0.2">
      <c r="A712" s="347">
        <f t="shared" ca="1" si="325"/>
        <v>1E-4</v>
      </c>
      <c r="B712" s="304">
        <f t="shared" ca="1" si="326"/>
        <v>33.701100000000203</v>
      </c>
      <c r="D712" s="306">
        <f t="shared" ca="1" si="327"/>
        <v>-0.79763834174492632</v>
      </c>
      <c r="E712" s="307">
        <f t="shared" ca="1" si="328"/>
        <v>-2.1348796762189304</v>
      </c>
      <c r="F712" s="304">
        <f t="shared" ca="1" si="329"/>
        <v>2.279021315423408</v>
      </c>
      <c r="G712" s="306">
        <f t="shared" ca="1" si="330"/>
        <v>11.967819908688996</v>
      </c>
      <c r="H712" s="307">
        <f t="shared" ca="1" si="331"/>
        <v>-115.15900814747677</v>
      </c>
      <c r="I712" s="304">
        <f t="shared" ca="1" si="332"/>
        <v>115.77921173888443</v>
      </c>
      <c r="J712" s="306">
        <f t="shared" ca="1" si="333"/>
        <v>796.64854631425544</v>
      </c>
      <c r="K712" s="307">
        <f t="shared" ca="1" si="334"/>
        <v>-2.4597539904825885</v>
      </c>
      <c r="L712" s="304">
        <f t="shared" ca="1" si="319"/>
        <v>796.65234370728501</v>
      </c>
      <c r="M712" s="306">
        <f t="shared" ca="1" si="335"/>
        <v>-1.4672437522314048</v>
      </c>
      <c r="N712" s="304">
        <f t="shared" ca="1" si="336"/>
        <v>-84.066874519798162</v>
      </c>
      <c r="P712" s="310">
        <f t="shared" ca="1" si="337"/>
        <v>23</v>
      </c>
      <c r="Q712" s="304">
        <f t="shared" ca="1" si="338"/>
        <v>0</v>
      </c>
      <c r="R712" s="306">
        <f t="shared" ca="1" si="339"/>
        <v>0</v>
      </c>
      <c r="S712" s="307">
        <f t="shared" ca="1" si="340"/>
        <v>8.0569999999999986</v>
      </c>
      <c r="T712" s="304">
        <f t="shared" ca="1" si="320"/>
        <v>79.039169999999984</v>
      </c>
      <c r="U712" s="311">
        <f t="shared" ca="1" si="321"/>
        <v>0</v>
      </c>
      <c r="V712" s="306">
        <f t="shared" ca="1" si="322"/>
        <v>1.2253013569270295</v>
      </c>
      <c r="W712" s="304">
        <f t="shared" ca="1" si="323"/>
        <v>62.171779765051767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2.0409927449295315</v>
      </c>
      <c r="AH712" s="304">
        <f t="shared" ca="1" si="347"/>
        <v>-7.7164563699109214</v>
      </c>
    </row>
    <row r="713" spans="1:34" x14ac:dyDescent="0.2">
      <c r="A713" s="347">
        <f t="shared" ca="1" si="325"/>
        <v>1E-4</v>
      </c>
      <c r="B713" s="304">
        <f t="shared" ca="1" si="326"/>
        <v>33.701200000000206</v>
      </c>
      <c r="D713" s="306">
        <f t="shared" ca="1" si="327"/>
        <v>-0.79763535027637456</v>
      </c>
      <c r="E713" s="307">
        <f t="shared" ca="1" si="328"/>
        <v>-2.1348430790220174</v>
      </c>
      <c r="F713" s="304">
        <f t="shared" ca="1" si="329"/>
        <v>2.2789859859285495</v>
      </c>
      <c r="G713" s="306">
        <f t="shared" ca="1" si="330"/>
        <v>11.967740145153968</v>
      </c>
      <c r="H713" s="307">
        <f t="shared" ca="1" si="331"/>
        <v>-115.15922163178467</v>
      </c>
      <c r="I713" s="304">
        <f t="shared" ca="1" si="332"/>
        <v>115.77941583468295</v>
      </c>
      <c r="J713" s="306">
        <f t="shared" ca="1" si="333"/>
        <v>796.64854631425544</v>
      </c>
      <c r="K713" s="307">
        <f t="shared" ca="1" si="334"/>
        <v>-2.4712699019715516</v>
      </c>
      <c r="L713" s="304">
        <f t="shared" ca="1" si="319"/>
        <v>796.65237934719357</v>
      </c>
      <c r="M713" s="306">
        <f t="shared" ca="1" si="335"/>
        <v>-1.4672446280660294</v>
      </c>
      <c r="N713" s="304">
        <f t="shared" ca="1" si="336"/>
        <v>-84.066924701425705</v>
      </c>
      <c r="P713" s="310">
        <f t="shared" ca="1" si="337"/>
        <v>23</v>
      </c>
      <c r="Q713" s="304">
        <f t="shared" ca="1" si="338"/>
        <v>0</v>
      </c>
      <c r="R713" s="306">
        <f t="shared" ca="1" si="339"/>
        <v>0</v>
      </c>
      <c r="S713" s="307">
        <f t="shared" ca="1" si="340"/>
        <v>8.0569999999999986</v>
      </c>
      <c r="T713" s="304">
        <f t="shared" ca="1" si="320"/>
        <v>79.039169999999984</v>
      </c>
      <c r="U713" s="311">
        <f t="shared" ca="1" si="321"/>
        <v>0</v>
      </c>
      <c r="V713" s="306">
        <f t="shared" ca="1" si="322"/>
        <v>1.2253027679740609</v>
      </c>
      <c r="W713" s="304">
        <f t="shared" ca="1" si="323"/>
        <v>62.172070555056891</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2.0409575411404148</v>
      </c>
      <c r="AH713" s="304">
        <f t="shared" ca="1" si="347"/>
        <v>-7.7164924618408559</v>
      </c>
    </row>
    <row r="714" spans="1:34" x14ac:dyDescent="0.2">
      <c r="A714" s="347">
        <f t="shared" ca="1" si="325"/>
        <v>1E-4</v>
      </c>
      <c r="B714" s="304">
        <f t="shared" ca="1" si="326"/>
        <v>33.701300000000209</v>
      </c>
      <c r="D714" s="306">
        <f t="shared" ca="1" si="327"/>
        <v>-0.79763235877851923</v>
      </c>
      <c r="E714" s="307">
        <f t="shared" ca="1" si="328"/>
        <v>-2.1348064821617267</v>
      </c>
      <c r="F714" s="304">
        <f t="shared" ca="1" si="329"/>
        <v>2.2789506567827025</v>
      </c>
      <c r="G714" s="306">
        <f t="shared" ca="1" si="330"/>
        <v>11.96766038191809</v>
      </c>
      <c r="H714" s="307">
        <f t="shared" ca="1" si="331"/>
        <v>-115.15943511243289</v>
      </c>
      <c r="I714" s="304">
        <f t="shared" ca="1" si="332"/>
        <v>115.77961992696112</v>
      </c>
      <c r="J714" s="306">
        <f t="shared" ca="1" si="333"/>
        <v>796.64854631425544</v>
      </c>
      <c r="K714" s="307">
        <f t="shared" ca="1" si="334"/>
        <v>-2.4827858348087624</v>
      </c>
      <c r="L714" s="304">
        <f t="shared" ca="1" si="319"/>
        <v>796.65241515363391</v>
      </c>
      <c r="M714" s="306">
        <f t="shared" ca="1" si="335"/>
        <v>-1.4672455038917289</v>
      </c>
      <c r="N714" s="304">
        <f t="shared" ca="1" si="336"/>
        <v>-84.066974882541871</v>
      </c>
      <c r="P714" s="310">
        <f t="shared" ca="1" si="337"/>
        <v>23</v>
      </c>
      <c r="Q714" s="304">
        <f t="shared" ca="1" si="338"/>
        <v>0</v>
      </c>
      <c r="R714" s="306">
        <f t="shared" ca="1" si="339"/>
        <v>0</v>
      </c>
      <c r="S714" s="307">
        <f t="shared" ca="1" si="340"/>
        <v>8.0569999999999986</v>
      </c>
      <c r="T714" s="304">
        <f t="shared" ca="1" si="320"/>
        <v>79.039169999999984</v>
      </c>
      <c r="U714" s="311">
        <f t="shared" ca="1" si="321"/>
        <v>0</v>
      </c>
      <c r="V714" s="306">
        <f t="shared" ca="1" si="322"/>
        <v>1.2253041790253327</v>
      </c>
      <c r="W714" s="304">
        <f t="shared" ca="1" si="323"/>
        <v>62.172361342387639</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2.0409223376666912</v>
      </c>
      <c r="AH714" s="304">
        <f t="shared" ca="1" si="347"/>
        <v>-7.7165285534388612</v>
      </c>
    </row>
    <row r="715" spans="1:34" x14ac:dyDescent="0.2">
      <c r="A715" s="347">
        <f t="shared" ca="1" si="325"/>
        <v>1E-4</v>
      </c>
      <c r="B715" s="304">
        <f t="shared" ca="1" si="326"/>
        <v>33.701400000000213</v>
      </c>
      <c r="D715" s="306">
        <f t="shared" ca="1" si="327"/>
        <v>-0.79762936725136169</v>
      </c>
      <c r="E715" s="307">
        <f t="shared" ca="1" si="328"/>
        <v>-2.1347698856380619</v>
      </c>
      <c r="F715" s="304">
        <f t="shared" ca="1" si="329"/>
        <v>2.2789153279858714</v>
      </c>
      <c r="G715" s="306">
        <f t="shared" ca="1" si="330"/>
        <v>11.967580618981366</v>
      </c>
      <c r="H715" s="307">
        <f t="shared" ca="1" si="331"/>
        <v>-115.15964858942145</v>
      </c>
      <c r="I715" s="304">
        <f t="shared" ca="1" si="332"/>
        <v>115.77982401571897</v>
      </c>
      <c r="J715" s="306">
        <f t="shared" ca="1" si="333"/>
        <v>796.64854631425544</v>
      </c>
      <c r="K715" s="307">
        <f t="shared" ca="1" si="334"/>
        <v>-2.4943017889938552</v>
      </c>
      <c r="L715" s="304">
        <f t="shared" ca="1" si="319"/>
        <v>796.65245112660705</v>
      </c>
      <c r="M715" s="306">
        <f t="shared" ca="1" si="335"/>
        <v>-1.4672463797085036</v>
      </c>
      <c r="N715" s="304">
        <f t="shared" ca="1" si="336"/>
        <v>-84.067025063146687</v>
      </c>
      <c r="P715" s="310">
        <f t="shared" ca="1" si="337"/>
        <v>23</v>
      </c>
      <c r="Q715" s="304">
        <f t="shared" ca="1" si="338"/>
        <v>0</v>
      </c>
      <c r="R715" s="306">
        <f t="shared" ca="1" si="339"/>
        <v>0</v>
      </c>
      <c r="S715" s="307">
        <f t="shared" ca="1" si="340"/>
        <v>8.0569999999999986</v>
      </c>
      <c r="T715" s="304">
        <f t="shared" ca="1" si="320"/>
        <v>79.039169999999984</v>
      </c>
      <c r="U715" s="311">
        <f t="shared" ca="1" si="321"/>
        <v>0</v>
      </c>
      <c r="V715" s="306">
        <f t="shared" ca="1" si="322"/>
        <v>1.2253055900808461</v>
      </c>
      <c r="W715" s="304">
        <f t="shared" ca="1" si="323"/>
        <v>62.172652127044053</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2.0408871345083677</v>
      </c>
      <c r="AH715" s="304">
        <f t="shared" ca="1" si="347"/>
        <v>-7.7165646447049339</v>
      </c>
    </row>
    <row r="716" spans="1:34" x14ac:dyDescent="0.2">
      <c r="A716" s="347">
        <f t="shared" ca="1" si="325"/>
        <v>1E-4</v>
      </c>
      <c r="B716" s="304">
        <f t="shared" ca="1" si="326"/>
        <v>33.701500000000216</v>
      </c>
      <c r="D716" s="306">
        <f t="shared" ca="1" si="327"/>
        <v>-0.79762637569490258</v>
      </c>
      <c r="E716" s="307">
        <f t="shared" ca="1" si="328"/>
        <v>-2.1347332894510185</v>
      </c>
      <c r="F716" s="304">
        <f t="shared" ca="1" si="329"/>
        <v>2.2788799995380518</v>
      </c>
      <c r="G716" s="306">
        <f t="shared" ca="1" si="330"/>
        <v>11.967500856343795</v>
      </c>
      <c r="H716" s="307">
        <f t="shared" ca="1" si="331"/>
        <v>-115.15986206275039</v>
      </c>
      <c r="I716" s="304">
        <f t="shared" ca="1" si="332"/>
        <v>115.78002810095654</v>
      </c>
      <c r="J716" s="306">
        <f t="shared" ca="1" si="333"/>
        <v>796.64854631425544</v>
      </c>
      <c r="K716" s="307">
        <f t="shared" ca="1" si="334"/>
        <v>-2.5058177645264639</v>
      </c>
      <c r="L716" s="304">
        <f t="shared" ca="1" si="319"/>
        <v>796.65248726611367</v>
      </c>
      <c r="M716" s="306">
        <f t="shared" ca="1" si="335"/>
        <v>-1.4672472555163534</v>
      </c>
      <c r="N716" s="304">
        <f t="shared" ca="1" si="336"/>
        <v>-84.06707524324014</v>
      </c>
      <c r="P716" s="310">
        <f t="shared" ca="1" si="337"/>
        <v>23</v>
      </c>
      <c r="Q716" s="304">
        <f t="shared" ca="1" si="338"/>
        <v>0</v>
      </c>
      <c r="R716" s="306">
        <f t="shared" ca="1" si="339"/>
        <v>0</v>
      </c>
      <c r="S716" s="307">
        <f t="shared" ca="1" si="340"/>
        <v>8.0569999999999986</v>
      </c>
      <c r="T716" s="304">
        <f t="shared" ca="1" si="320"/>
        <v>79.039169999999984</v>
      </c>
      <c r="U716" s="311">
        <f t="shared" ca="1" si="321"/>
        <v>0</v>
      </c>
      <c r="V716" s="306">
        <f t="shared" ca="1" si="322"/>
        <v>1.2253070011406002</v>
      </c>
      <c r="W716" s="304">
        <f t="shared" ca="1" si="323"/>
        <v>62.172942909026148</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2.0408519316654372</v>
      </c>
      <c r="AH716" s="304">
        <f t="shared" ca="1" si="347"/>
        <v>-7.7166007356390791</v>
      </c>
    </row>
    <row r="717" spans="1:34" x14ac:dyDescent="0.2">
      <c r="A717" s="347">
        <f t="shared" ca="1" si="325"/>
        <v>1E-4</v>
      </c>
      <c r="B717" s="304">
        <f t="shared" ca="1" si="326"/>
        <v>33.701600000000219</v>
      </c>
      <c r="D717" s="306">
        <f t="shared" ca="1" si="327"/>
        <v>-0.79762338410914413</v>
      </c>
      <c r="E717" s="307">
        <f t="shared" ca="1" si="328"/>
        <v>-2.134696693600592</v>
      </c>
      <c r="F717" s="304">
        <f t="shared" ca="1" si="329"/>
        <v>2.2788446714392414</v>
      </c>
      <c r="G717" s="306">
        <f t="shared" ca="1" si="330"/>
        <v>11.967421094005385</v>
      </c>
      <c r="H717" s="307">
        <f t="shared" ca="1" si="331"/>
        <v>-115.16007553241975</v>
      </c>
      <c r="I717" s="304">
        <f t="shared" ca="1" si="332"/>
        <v>115.78023218267386</v>
      </c>
      <c r="J717" s="306">
        <f t="shared" ca="1" si="333"/>
        <v>796.64854631425544</v>
      </c>
      <c r="K717" s="307">
        <f t="shared" ca="1" si="334"/>
        <v>-2.5173337614062223</v>
      </c>
      <c r="L717" s="304">
        <f t="shared" ca="1" si="319"/>
        <v>796.65252357215479</v>
      </c>
      <c r="M717" s="306">
        <f t="shared" ca="1" si="335"/>
        <v>-1.4672481313152783</v>
      </c>
      <c r="N717" s="304">
        <f t="shared" ca="1" si="336"/>
        <v>-84.067125422822244</v>
      </c>
      <c r="P717" s="310">
        <f t="shared" ca="1" si="337"/>
        <v>23</v>
      </c>
      <c r="Q717" s="304">
        <f t="shared" ca="1" si="338"/>
        <v>0</v>
      </c>
      <c r="R717" s="306">
        <f t="shared" ca="1" si="339"/>
        <v>0</v>
      </c>
      <c r="S717" s="307">
        <f t="shared" ca="1" si="340"/>
        <v>8.0569999999999986</v>
      </c>
      <c r="T717" s="304">
        <f t="shared" ca="1" si="320"/>
        <v>79.039169999999984</v>
      </c>
      <c r="U717" s="311">
        <f t="shared" ca="1" si="321"/>
        <v>0</v>
      </c>
      <c r="V717" s="306">
        <f t="shared" ca="1" si="322"/>
        <v>1.2253084122045952</v>
      </c>
      <c r="W717" s="304">
        <f t="shared" ca="1" si="323"/>
        <v>62.17323368833388</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2.0408167291378945</v>
      </c>
      <c r="AH717" s="304">
        <f t="shared" ca="1" si="347"/>
        <v>-7.7166368262413005</v>
      </c>
    </row>
    <row r="718" spans="1:34" x14ac:dyDescent="0.2">
      <c r="A718" s="347">
        <f t="shared" ca="1" si="325"/>
        <v>1E-4</v>
      </c>
      <c r="B718" s="304">
        <f t="shared" ca="1" si="326"/>
        <v>33.701700000000223</v>
      </c>
      <c r="D718" s="306">
        <f t="shared" ca="1" si="327"/>
        <v>-0.79762039249408767</v>
      </c>
      <c r="E718" s="307">
        <f t="shared" ca="1" si="328"/>
        <v>-2.1346600980867905</v>
      </c>
      <c r="F718" s="304">
        <f t="shared" ca="1" si="329"/>
        <v>2.278809343689447</v>
      </c>
      <c r="G718" s="306">
        <f t="shared" ca="1" si="330"/>
        <v>11.967341331966136</v>
      </c>
      <c r="H718" s="307">
        <f t="shared" ca="1" si="331"/>
        <v>-115.16028899842956</v>
      </c>
      <c r="I718" s="304">
        <f t="shared" ca="1" si="332"/>
        <v>115.78043626087096</v>
      </c>
      <c r="J718" s="306">
        <f t="shared" ca="1" si="333"/>
        <v>796.64854631425544</v>
      </c>
      <c r="K718" s="307">
        <f t="shared" ca="1" si="334"/>
        <v>-2.5288497796327647</v>
      </c>
      <c r="L718" s="304">
        <f t="shared" ca="1" si="319"/>
        <v>796.65256004473144</v>
      </c>
      <c r="M718" s="306">
        <f t="shared" ca="1" si="335"/>
        <v>-1.4672490071052788</v>
      </c>
      <c r="N718" s="304">
        <f t="shared" ca="1" si="336"/>
        <v>-84.067175601893013</v>
      </c>
      <c r="P718" s="310">
        <f t="shared" ca="1" si="337"/>
        <v>23</v>
      </c>
      <c r="Q718" s="304">
        <f t="shared" ca="1" si="338"/>
        <v>0</v>
      </c>
      <c r="R718" s="306">
        <f t="shared" ca="1" si="339"/>
        <v>0</v>
      </c>
      <c r="S718" s="307">
        <f t="shared" ca="1" si="340"/>
        <v>8.0569999999999986</v>
      </c>
      <c r="T718" s="304">
        <f t="shared" ca="1" si="320"/>
        <v>79.039169999999984</v>
      </c>
      <c r="U718" s="311">
        <f t="shared" ca="1" si="321"/>
        <v>0</v>
      </c>
      <c r="V718" s="306">
        <f t="shared" ca="1" si="322"/>
        <v>1.2253098232728308</v>
      </c>
      <c r="W718" s="304">
        <f t="shared" ca="1" si="323"/>
        <v>62.173524464967279</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2.0407815269257465</v>
      </c>
      <c r="AH718" s="304">
        <f t="shared" ca="1" si="347"/>
        <v>-7.716672916511591</v>
      </c>
    </row>
    <row r="719" spans="1:34" x14ac:dyDescent="0.2">
      <c r="A719" s="347">
        <f t="shared" ca="1" si="325"/>
        <v>1E-4</v>
      </c>
      <c r="B719" s="304">
        <f t="shared" ca="1" si="326"/>
        <v>33.701800000000226</v>
      </c>
      <c r="D719" s="306">
        <f t="shared" ca="1" si="327"/>
        <v>-0.79761740084973187</v>
      </c>
      <c r="E719" s="307">
        <f t="shared" ca="1" si="328"/>
        <v>-2.1346235029096086</v>
      </c>
      <c r="F719" s="304">
        <f t="shared" ca="1" si="329"/>
        <v>2.2787740162886645</v>
      </c>
      <c r="G719" s="306">
        <f t="shared" ca="1" si="330"/>
        <v>11.96726157022605</v>
      </c>
      <c r="H719" s="307">
        <f t="shared" ca="1" si="331"/>
        <v>-115.16050246077985</v>
      </c>
      <c r="I719" s="304">
        <f t="shared" ca="1" si="332"/>
        <v>115.78064033554786</v>
      </c>
      <c r="J719" s="306">
        <f t="shared" ca="1" si="333"/>
        <v>796.64854631425544</v>
      </c>
      <c r="K719" s="307">
        <f t="shared" ca="1" si="334"/>
        <v>-2.540365819205725</v>
      </c>
      <c r="L719" s="304">
        <f t="shared" ca="1" si="319"/>
        <v>796.65259668384431</v>
      </c>
      <c r="M719" s="306">
        <f t="shared" ca="1" si="335"/>
        <v>-1.4672498828863549</v>
      </c>
      <c r="N719" s="304">
        <f t="shared" ca="1" si="336"/>
        <v>-84.067225780452446</v>
      </c>
      <c r="P719" s="310">
        <f t="shared" ca="1" si="337"/>
        <v>23</v>
      </c>
      <c r="Q719" s="304">
        <f t="shared" ca="1" si="338"/>
        <v>0</v>
      </c>
      <c r="R719" s="306">
        <f t="shared" ca="1" si="339"/>
        <v>0</v>
      </c>
      <c r="S719" s="307">
        <f t="shared" ca="1" si="340"/>
        <v>8.0569999999999986</v>
      </c>
      <c r="T719" s="304">
        <f t="shared" ca="1" si="320"/>
        <v>79.039169999999984</v>
      </c>
      <c r="U719" s="311">
        <f t="shared" ca="1" si="321"/>
        <v>0</v>
      </c>
      <c r="V719" s="306">
        <f t="shared" ca="1" si="322"/>
        <v>1.2253112343453072</v>
      </c>
      <c r="W719" s="304">
        <f t="shared" ca="1" si="323"/>
        <v>62.173815238926331</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2.0407463250289943</v>
      </c>
      <c r="AH719" s="304">
        <f t="shared" ca="1" si="347"/>
        <v>-7.7167090064499551</v>
      </c>
    </row>
    <row r="720" spans="1:34" x14ac:dyDescent="0.2">
      <c r="A720" s="347">
        <f t="shared" ca="1" si="325"/>
        <v>1E-4</v>
      </c>
      <c r="B720" s="304">
        <f t="shared" ca="1" si="326"/>
        <v>33.701900000000229</v>
      </c>
      <c r="D720" s="306">
        <f t="shared" ca="1" si="327"/>
        <v>-0.7976144091760784</v>
      </c>
      <c r="E720" s="307">
        <f t="shared" ca="1" si="328"/>
        <v>-2.1345869080690489</v>
      </c>
      <c r="F720" s="304">
        <f t="shared" ca="1" si="329"/>
        <v>2.2787386892368957</v>
      </c>
      <c r="G720" s="306">
        <f t="shared" ca="1" si="330"/>
        <v>11.967181808785133</v>
      </c>
      <c r="H720" s="307">
        <f t="shared" ca="1" si="331"/>
        <v>-115.16071591947066</v>
      </c>
      <c r="I720" s="304">
        <f t="shared" ca="1" si="332"/>
        <v>115.7808444067046</v>
      </c>
      <c r="J720" s="306">
        <f t="shared" ca="1" si="333"/>
        <v>796.64854631425544</v>
      </c>
      <c r="K720" s="307">
        <f t="shared" ca="1" si="334"/>
        <v>-2.5518818801247374</v>
      </c>
      <c r="L720" s="304">
        <f t="shared" ca="1" si="319"/>
        <v>796.65263348949429</v>
      </c>
      <c r="M720" s="306">
        <f t="shared" ca="1" si="335"/>
        <v>-1.4672507586585068</v>
      </c>
      <c r="N720" s="304">
        <f t="shared" ca="1" si="336"/>
        <v>-84.067275958500574</v>
      </c>
      <c r="P720" s="310">
        <f t="shared" ca="1" si="337"/>
        <v>23</v>
      </c>
      <c r="Q720" s="304">
        <f t="shared" ca="1" si="338"/>
        <v>0</v>
      </c>
      <c r="R720" s="306">
        <f t="shared" ca="1" si="339"/>
        <v>0</v>
      </c>
      <c r="S720" s="307">
        <f t="shared" ca="1" si="340"/>
        <v>8.0569999999999986</v>
      </c>
      <c r="T720" s="304">
        <f t="shared" ca="1" si="320"/>
        <v>79.039169999999984</v>
      </c>
      <c r="U720" s="311">
        <f t="shared" ca="1" si="321"/>
        <v>0</v>
      </c>
      <c r="V720" s="306">
        <f t="shared" ca="1" si="322"/>
        <v>1.2253126454220247</v>
      </c>
      <c r="W720" s="304">
        <f t="shared" ca="1" si="323"/>
        <v>62.174106010211069</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2.0407111234476361</v>
      </c>
      <c r="AH720" s="304">
        <f t="shared" ca="1" si="347"/>
        <v>-7.7167450960563908</v>
      </c>
    </row>
    <row r="721" spans="1:34" x14ac:dyDescent="0.2">
      <c r="A721" s="347">
        <f t="shared" ca="1" si="325"/>
        <v>1E-4</v>
      </c>
      <c r="B721" s="304">
        <f t="shared" ca="1" si="326"/>
        <v>33.702000000000233</v>
      </c>
      <c r="D721" s="306">
        <f t="shared" ca="1" si="327"/>
        <v>-0.79761141747312791</v>
      </c>
      <c r="E721" s="307">
        <f t="shared" ca="1" si="328"/>
        <v>-2.1345503135651063</v>
      </c>
      <c r="F721" s="304">
        <f t="shared" ca="1" si="329"/>
        <v>2.2787033625341375</v>
      </c>
      <c r="G721" s="306">
        <f t="shared" ca="1" si="330"/>
        <v>11.967102047643387</v>
      </c>
      <c r="H721" s="307">
        <f t="shared" ca="1" si="331"/>
        <v>-115.16092937450202</v>
      </c>
      <c r="I721" s="304">
        <f t="shared" ca="1" si="332"/>
        <v>115.78104847434122</v>
      </c>
      <c r="J721" s="306">
        <f t="shared" ca="1" si="333"/>
        <v>796.64854631425544</v>
      </c>
      <c r="K721" s="307">
        <f t="shared" ca="1" si="334"/>
        <v>-2.5633979623894358</v>
      </c>
      <c r="L721" s="304">
        <f t="shared" ca="1" si="319"/>
        <v>796.65267046168242</v>
      </c>
      <c r="M721" s="306">
        <f t="shared" ca="1" si="335"/>
        <v>-1.4672516344217346</v>
      </c>
      <c r="N721" s="304">
        <f t="shared" ca="1" si="336"/>
        <v>-84.06732613603738</v>
      </c>
      <c r="P721" s="310">
        <f t="shared" ca="1" si="337"/>
        <v>23</v>
      </c>
      <c r="Q721" s="304">
        <f t="shared" ca="1" si="338"/>
        <v>0</v>
      </c>
      <c r="R721" s="306">
        <f t="shared" ca="1" si="339"/>
        <v>0</v>
      </c>
      <c r="S721" s="307">
        <f t="shared" ca="1" si="340"/>
        <v>8.0569999999999986</v>
      </c>
      <c r="T721" s="304">
        <f t="shared" ca="1" si="320"/>
        <v>79.039169999999984</v>
      </c>
      <c r="U721" s="311">
        <f t="shared" ca="1" si="321"/>
        <v>0</v>
      </c>
      <c r="V721" s="306">
        <f t="shared" ca="1" si="322"/>
        <v>1.2253140565029828</v>
      </c>
      <c r="W721" s="304">
        <f t="shared" ca="1" si="323"/>
        <v>62.17439677882146</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2.040675922181669</v>
      </c>
      <c r="AH721" s="304">
        <f t="shared" ca="1" si="347"/>
        <v>-7.7167811853309027</v>
      </c>
    </row>
    <row r="722" spans="1:34" x14ac:dyDescent="0.2">
      <c r="A722" s="347">
        <f t="shared" ca="1" si="325"/>
        <v>1E-4</v>
      </c>
      <c r="B722" s="304">
        <f t="shared" ca="1" si="326"/>
        <v>33.702100000000236</v>
      </c>
      <c r="D722" s="306">
        <f t="shared" ca="1" si="327"/>
        <v>-0.79760842574088175</v>
      </c>
      <c r="E722" s="307">
        <f t="shared" ca="1" si="328"/>
        <v>-2.1345137193977859</v>
      </c>
      <c r="F722" s="304">
        <f t="shared" ca="1" si="329"/>
        <v>2.2786680361803948</v>
      </c>
      <c r="G722" s="306">
        <f t="shared" ca="1" si="330"/>
        <v>11.967022286800812</v>
      </c>
      <c r="H722" s="307">
        <f t="shared" ca="1" si="331"/>
        <v>-115.16114282587395</v>
      </c>
      <c r="I722" s="304">
        <f t="shared" ca="1" si="332"/>
        <v>115.78125253845774</v>
      </c>
      <c r="J722" s="306">
        <f t="shared" ca="1" si="333"/>
        <v>796.64854631425544</v>
      </c>
      <c r="K722" s="307">
        <f t="shared" ca="1" si="334"/>
        <v>-2.5749140659994545</v>
      </c>
      <c r="L722" s="304">
        <f t="shared" ca="1" si="319"/>
        <v>796.6527076004096</v>
      </c>
      <c r="M722" s="306">
        <f t="shared" ca="1" si="335"/>
        <v>-1.4672525101760381</v>
      </c>
      <c r="N722" s="304">
        <f t="shared" ca="1" si="336"/>
        <v>-84.067376313062852</v>
      </c>
      <c r="P722" s="310">
        <f t="shared" ca="1" si="337"/>
        <v>23</v>
      </c>
      <c r="Q722" s="304">
        <f t="shared" ca="1" si="338"/>
        <v>0</v>
      </c>
      <c r="R722" s="306">
        <f t="shared" ca="1" si="339"/>
        <v>0</v>
      </c>
      <c r="S722" s="307">
        <f t="shared" ca="1" si="340"/>
        <v>8.0569999999999986</v>
      </c>
      <c r="T722" s="304">
        <f t="shared" ca="1" si="320"/>
        <v>79.039169999999984</v>
      </c>
      <c r="U722" s="311">
        <f t="shared" ca="1" si="321"/>
        <v>0</v>
      </c>
      <c r="V722" s="306">
        <f t="shared" ca="1" si="322"/>
        <v>1.2253154675881819</v>
      </c>
      <c r="W722" s="304">
        <f t="shared" ca="1" si="323"/>
        <v>62.174687544757546</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2.0406407212311004</v>
      </c>
      <c r="AH722" s="304">
        <f t="shared" ca="1" si="347"/>
        <v>-7.7168172742734855</v>
      </c>
    </row>
    <row r="723" spans="1:34" x14ac:dyDescent="0.2">
      <c r="A723" s="347">
        <f t="shared" ca="1" si="325"/>
        <v>1E-4</v>
      </c>
      <c r="B723" s="304">
        <f t="shared" ca="1" si="326"/>
        <v>33.702200000000239</v>
      </c>
      <c r="D723" s="306">
        <f t="shared" ca="1" si="327"/>
        <v>-0.79760543397934225</v>
      </c>
      <c r="E723" s="307">
        <f t="shared" ca="1" si="328"/>
        <v>-2.1344771255670825</v>
      </c>
      <c r="F723" s="304">
        <f t="shared" ca="1" si="329"/>
        <v>2.2786327101756636</v>
      </c>
      <c r="G723" s="306">
        <f t="shared" ca="1" si="330"/>
        <v>11.966942526257414</v>
      </c>
      <c r="H723" s="307">
        <f t="shared" ca="1" si="331"/>
        <v>-115.16135627358651</v>
      </c>
      <c r="I723" s="304">
        <f t="shared" ca="1" si="332"/>
        <v>115.7814565990542</v>
      </c>
      <c r="J723" s="306">
        <f t="shared" ca="1" si="333"/>
        <v>796.64854631425544</v>
      </c>
      <c r="K723" s="307">
        <f t="shared" ca="1" si="334"/>
        <v>-2.5864301909544274</v>
      </c>
      <c r="L723" s="304">
        <f t="shared" ca="1" si="319"/>
        <v>796.65274490567663</v>
      </c>
      <c r="M723" s="306">
        <f t="shared" ca="1" si="335"/>
        <v>-1.4672533859214179</v>
      </c>
      <c r="N723" s="304">
        <f t="shared" ca="1" si="336"/>
        <v>-84.067426489577045</v>
      </c>
      <c r="P723" s="310">
        <f t="shared" ca="1" si="337"/>
        <v>23</v>
      </c>
      <c r="Q723" s="304">
        <f t="shared" ca="1" si="338"/>
        <v>0</v>
      </c>
      <c r="R723" s="306">
        <f t="shared" ca="1" si="339"/>
        <v>0</v>
      </c>
      <c r="S723" s="307">
        <f t="shared" ca="1" si="340"/>
        <v>8.0569999999999986</v>
      </c>
      <c r="T723" s="304">
        <f t="shared" ca="1" si="320"/>
        <v>79.039169999999984</v>
      </c>
      <c r="U723" s="311">
        <f t="shared" ca="1" si="321"/>
        <v>0</v>
      </c>
      <c r="V723" s="306">
        <f t="shared" ca="1" si="322"/>
        <v>1.2253168786776207</v>
      </c>
      <c r="W723" s="304">
        <f t="shared" ca="1" si="323"/>
        <v>62.174978308019256</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2.0406055205959204</v>
      </c>
      <c r="AH723" s="304">
        <f t="shared" ca="1" si="347"/>
        <v>-7.7168533628841454</v>
      </c>
    </row>
    <row r="724" spans="1:34" x14ac:dyDescent="0.2">
      <c r="A724" s="347">
        <f t="shared" ca="1" si="325"/>
        <v>1E-4</v>
      </c>
      <c r="B724" s="304">
        <f t="shared" ca="1" si="326"/>
        <v>33.702300000000243</v>
      </c>
      <c r="D724" s="306">
        <f t="shared" ca="1" si="327"/>
        <v>-0.79760244218850707</v>
      </c>
      <c r="E724" s="307">
        <f t="shared" ca="1" si="328"/>
        <v>-2.1344405320730049</v>
      </c>
      <c r="F724" s="304">
        <f t="shared" ca="1" si="329"/>
        <v>2.2785973845199514</v>
      </c>
      <c r="G724" s="306">
        <f t="shared" ca="1" si="330"/>
        <v>11.966862766013195</v>
      </c>
      <c r="H724" s="307">
        <f t="shared" ca="1" si="331"/>
        <v>-115.16156971763971</v>
      </c>
      <c r="I724" s="304">
        <f t="shared" ca="1" si="332"/>
        <v>115.78166065613061</v>
      </c>
      <c r="J724" s="306">
        <f t="shared" ca="1" si="333"/>
        <v>796.64854631425544</v>
      </c>
      <c r="K724" s="307">
        <f t="shared" ca="1" si="334"/>
        <v>-2.5979463372539886</v>
      </c>
      <c r="L724" s="304">
        <f t="shared" ca="1" si="319"/>
        <v>796.65278237748453</v>
      </c>
      <c r="M724" s="306">
        <f t="shared" ca="1" si="335"/>
        <v>-1.4672542616578739</v>
      </c>
      <c r="N724" s="304">
        <f t="shared" ca="1" si="336"/>
        <v>-84.067476665579946</v>
      </c>
      <c r="P724" s="310">
        <f t="shared" ca="1" si="337"/>
        <v>23</v>
      </c>
      <c r="Q724" s="304">
        <f t="shared" ca="1" si="338"/>
        <v>0</v>
      </c>
      <c r="R724" s="306">
        <f t="shared" ca="1" si="339"/>
        <v>0</v>
      </c>
      <c r="S724" s="307">
        <f t="shared" ca="1" si="340"/>
        <v>8.0569999999999986</v>
      </c>
      <c r="T724" s="304">
        <f t="shared" ca="1" si="320"/>
        <v>79.039169999999984</v>
      </c>
      <c r="U724" s="311">
        <f t="shared" ca="1" si="321"/>
        <v>0</v>
      </c>
      <c r="V724" s="306">
        <f t="shared" ca="1" si="322"/>
        <v>1.2253182897713009</v>
      </c>
      <c r="W724" s="304">
        <f t="shared" ca="1" si="323"/>
        <v>62.175269068606667</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2.0405703202761423</v>
      </c>
      <c r="AH724" s="304">
        <f t="shared" ca="1" si="347"/>
        <v>-7.7168894511628725</v>
      </c>
    </row>
    <row r="725" spans="1:34" x14ac:dyDescent="0.2">
      <c r="A725" s="347">
        <f t="shared" ca="1" si="325"/>
        <v>1E-4</v>
      </c>
      <c r="B725" s="304">
        <f t="shared" ca="1" si="326"/>
        <v>33.702400000000246</v>
      </c>
      <c r="D725" s="306">
        <f t="shared" ca="1" si="327"/>
        <v>-0.79759945036837898</v>
      </c>
      <c r="E725" s="307">
        <f t="shared" ca="1" si="328"/>
        <v>-2.1344039389155416</v>
      </c>
      <c r="F725" s="304">
        <f t="shared" ca="1" si="329"/>
        <v>2.2785620592132485</v>
      </c>
      <c r="G725" s="306">
        <f t="shared" ca="1" si="330"/>
        <v>11.966783006068159</v>
      </c>
      <c r="H725" s="307">
        <f t="shared" ca="1" si="331"/>
        <v>-115.1617831580336</v>
      </c>
      <c r="I725" s="304">
        <f t="shared" ca="1" si="332"/>
        <v>115.78186470968704</v>
      </c>
      <c r="J725" s="306">
        <f t="shared" ca="1" si="333"/>
        <v>796.64854631425544</v>
      </c>
      <c r="K725" s="307">
        <f t="shared" ca="1" si="334"/>
        <v>-2.6094625048977722</v>
      </c>
      <c r="L725" s="304">
        <f t="shared" ca="1" si="319"/>
        <v>796.65282001583398</v>
      </c>
      <c r="M725" s="306">
        <f t="shared" ca="1" si="335"/>
        <v>-1.4672551373854064</v>
      </c>
      <c r="N725" s="304">
        <f t="shared" ca="1" si="336"/>
        <v>-84.067526841071555</v>
      </c>
      <c r="P725" s="310">
        <f t="shared" ca="1" si="337"/>
        <v>23</v>
      </c>
      <c r="Q725" s="304">
        <f t="shared" ca="1" si="338"/>
        <v>0</v>
      </c>
      <c r="R725" s="306">
        <f t="shared" ca="1" si="339"/>
        <v>0</v>
      </c>
      <c r="S725" s="307">
        <f t="shared" ca="1" si="340"/>
        <v>8.0569999999999986</v>
      </c>
      <c r="T725" s="304">
        <f t="shared" ca="1" si="320"/>
        <v>79.039169999999984</v>
      </c>
      <c r="U725" s="311">
        <f t="shared" ca="1" si="321"/>
        <v>0</v>
      </c>
      <c r="V725" s="306">
        <f t="shared" ca="1" si="322"/>
        <v>1.2253197008692216</v>
      </c>
      <c r="W725" s="304">
        <f t="shared" ca="1" si="323"/>
        <v>62.17555982651978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2.0405351202717545</v>
      </c>
      <c r="AH725" s="304">
        <f t="shared" ca="1" si="347"/>
        <v>-7.7169255391096785</v>
      </c>
    </row>
    <row r="726" spans="1:34" x14ac:dyDescent="0.2">
      <c r="A726" s="347">
        <f t="shared" ca="1" si="325"/>
        <v>1E-4</v>
      </c>
      <c r="B726" s="304">
        <f t="shared" ca="1" si="326"/>
        <v>33.702500000000249</v>
      </c>
      <c r="D726" s="306">
        <f t="shared" ca="1" si="327"/>
        <v>-0.79759645851895811</v>
      </c>
      <c r="E726" s="307">
        <f t="shared" ca="1" si="328"/>
        <v>-2.1343673460946953</v>
      </c>
      <c r="F726" s="304">
        <f t="shared" ca="1" si="329"/>
        <v>2.2785267342555575</v>
      </c>
      <c r="G726" s="306">
        <f t="shared" ca="1" si="330"/>
        <v>11.966703246422307</v>
      </c>
      <c r="H726" s="307">
        <f t="shared" ca="1" si="331"/>
        <v>-115.16199659476821</v>
      </c>
      <c r="I726" s="304">
        <f t="shared" ca="1" si="332"/>
        <v>115.78206875972349</v>
      </c>
      <c r="J726" s="306">
        <f t="shared" ca="1" si="333"/>
        <v>796.64854631425544</v>
      </c>
      <c r="K726" s="307">
        <f t="shared" ca="1" si="334"/>
        <v>-2.6209786938854123</v>
      </c>
      <c r="L726" s="304">
        <f t="shared" ca="1" si="319"/>
        <v>796.65285782072624</v>
      </c>
      <c r="M726" s="306">
        <f t="shared" ca="1" si="335"/>
        <v>-1.4672560131040151</v>
      </c>
      <c r="N726" s="304">
        <f t="shared" ca="1" si="336"/>
        <v>-84.067577016051871</v>
      </c>
      <c r="P726" s="310">
        <f t="shared" ca="1" si="337"/>
        <v>23</v>
      </c>
      <c r="Q726" s="304">
        <f t="shared" ca="1" si="338"/>
        <v>0</v>
      </c>
      <c r="R726" s="306">
        <f t="shared" ca="1" si="339"/>
        <v>0</v>
      </c>
      <c r="S726" s="307">
        <f t="shared" ca="1" si="340"/>
        <v>8.0569999999999986</v>
      </c>
      <c r="T726" s="304">
        <f t="shared" ca="1" si="320"/>
        <v>79.039169999999984</v>
      </c>
      <c r="U726" s="311">
        <f t="shared" ca="1" si="321"/>
        <v>0</v>
      </c>
      <c r="V726" s="306">
        <f t="shared" ca="1" si="322"/>
        <v>1.2253211119713827</v>
      </c>
      <c r="W726" s="304">
        <f t="shared" ca="1" si="323"/>
        <v>62.175850581758546</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2.0404999205827572</v>
      </c>
      <c r="AH726" s="304">
        <f t="shared" ca="1" si="347"/>
        <v>-7.7169616267245615</v>
      </c>
    </row>
    <row r="727" spans="1:34" x14ac:dyDescent="0.2">
      <c r="A727" s="347">
        <f t="shared" ca="1" si="325"/>
        <v>1E-4</v>
      </c>
      <c r="B727" s="304">
        <f t="shared" ca="1" si="326"/>
        <v>33.702600000000253</v>
      </c>
      <c r="D727" s="306">
        <f t="shared" ca="1" si="327"/>
        <v>-0.79759346664024744</v>
      </c>
      <c r="E727" s="307">
        <f t="shared" ca="1" si="328"/>
        <v>-2.1343307536104703</v>
      </c>
      <c r="F727" s="304">
        <f t="shared" ca="1" si="329"/>
        <v>2.2784914096468842</v>
      </c>
      <c r="G727" s="306">
        <f t="shared" ca="1" si="330"/>
        <v>11.966623487075644</v>
      </c>
      <c r="H727" s="307">
        <f t="shared" ca="1" si="331"/>
        <v>-115.16221002784357</v>
      </c>
      <c r="I727" s="304">
        <f t="shared" ca="1" si="332"/>
        <v>115.78227280624002</v>
      </c>
      <c r="J727" s="306">
        <f t="shared" ca="1" si="333"/>
        <v>796.64854631425544</v>
      </c>
      <c r="K727" s="307">
        <f t="shared" ca="1" si="334"/>
        <v>-2.6324949042165429</v>
      </c>
      <c r="L727" s="304">
        <f t="shared" ca="1" si="319"/>
        <v>796.65289579216187</v>
      </c>
      <c r="M727" s="306">
        <f t="shared" ca="1" si="335"/>
        <v>-1.4672568888137008</v>
      </c>
      <c r="N727" s="304">
        <f t="shared" ca="1" si="336"/>
        <v>-84.067627190520938</v>
      </c>
      <c r="P727" s="310">
        <f t="shared" ca="1" si="337"/>
        <v>23</v>
      </c>
      <c r="Q727" s="304">
        <f t="shared" ca="1" si="338"/>
        <v>0</v>
      </c>
      <c r="R727" s="306">
        <f t="shared" ca="1" si="339"/>
        <v>0</v>
      </c>
      <c r="S727" s="307">
        <f t="shared" ca="1" si="340"/>
        <v>8.0569999999999986</v>
      </c>
      <c r="T727" s="304">
        <f t="shared" ca="1" si="320"/>
        <v>79.039169999999984</v>
      </c>
      <c r="U727" s="311">
        <f t="shared" ca="1" si="321"/>
        <v>0</v>
      </c>
      <c r="V727" s="306">
        <f t="shared" ca="1" si="322"/>
        <v>1.2253225230777847</v>
      </c>
      <c r="W727" s="304">
        <f t="shared" ca="1" si="323"/>
        <v>62.176141334323042</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2.0404647212091573</v>
      </c>
      <c r="AH727" s="304">
        <f t="shared" ca="1" si="347"/>
        <v>-7.7169977140075163</v>
      </c>
    </row>
    <row r="728" spans="1:34" x14ac:dyDescent="0.2">
      <c r="A728" s="347">
        <f t="shared" ca="1" si="325"/>
        <v>1E-4</v>
      </c>
      <c r="B728" s="304">
        <f t="shared" ca="1" si="326"/>
        <v>33.702700000000256</v>
      </c>
      <c r="D728" s="306">
        <f t="shared" ca="1" si="327"/>
        <v>-0.79759047473224454</v>
      </c>
      <c r="E728" s="307">
        <f t="shared" ca="1" si="328"/>
        <v>-2.1342941614628579</v>
      </c>
      <c r="F728" s="304">
        <f t="shared" ca="1" si="329"/>
        <v>2.2784560853872189</v>
      </c>
      <c r="G728" s="306">
        <f t="shared" ca="1" si="330"/>
        <v>11.966543728028171</v>
      </c>
      <c r="H728" s="307">
        <f t="shared" ca="1" si="331"/>
        <v>-115.16242345725972</v>
      </c>
      <c r="I728" s="304">
        <f t="shared" ca="1" si="332"/>
        <v>115.78247684923662</v>
      </c>
      <c r="J728" s="306">
        <f t="shared" ca="1" si="333"/>
        <v>796.64854631425544</v>
      </c>
      <c r="K728" s="307">
        <f t="shared" ca="1" si="334"/>
        <v>-2.6440111358907981</v>
      </c>
      <c r="L728" s="304">
        <f t="shared" ca="1" si="319"/>
        <v>796.65293393014201</v>
      </c>
      <c r="M728" s="306">
        <f t="shared" ca="1" si="335"/>
        <v>-1.4672577645144631</v>
      </c>
      <c r="N728" s="304">
        <f t="shared" ca="1" si="336"/>
        <v>-84.06767736447874</v>
      </c>
      <c r="P728" s="310">
        <f t="shared" ca="1" si="337"/>
        <v>23</v>
      </c>
      <c r="Q728" s="304">
        <f t="shared" ca="1" si="338"/>
        <v>0</v>
      </c>
      <c r="R728" s="306">
        <f t="shared" ca="1" si="339"/>
        <v>0</v>
      </c>
      <c r="S728" s="307">
        <f t="shared" ca="1" si="340"/>
        <v>8.0569999999999986</v>
      </c>
      <c r="T728" s="304">
        <f t="shared" ca="1" si="320"/>
        <v>79.039169999999984</v>
      </c>
      <c r="U728" s="311">
        <f t="shared" ca="1" si="321"/>
        <v>0</v>
      </c>
      <c r="V728" s="306">
        <f t="shared" ca="1" si="322"/>
        <v>1.2253239341884268</v>
      </c>
      <c r="W728" s="304">
        <f t="shared" ca="1" si="323"/>
        <v>62.176432084213175</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2.0404295221509496</v>
      </c>
      <c r="AH728" s="304">
        <f t="shared" ca="1" si="347"/>
        <v>-7.7170338009585517</v>
      </c>
    </row>
    <row r="729" spans="1:34" x14ac:dyDescent="0.2">
      <c r="A729" s="347">
        <f t="shared" ca="1" si="325"/>
        <v>1E-4</v>
      </c>
      <c r="B729" s="304">
        <f t="shared" ca="1" si="326"/>
        <v>33.702800000000259</v>
      </c>
      <c r="D729" s="306">
        <f t="shared" ca="1" si="327"/>
        <v>-0.79758748279495195</v>
      </c>
      <c r="E729" s="307">
        <f t="shared" ca="1" si="328"/>
        <v>-2.1342575696518686</v>
      </c>
      <c r="F729" s="304">
        <f t="shared" ca="1" si="329"/>
        <v>2.2784207614765735</v>
      </c>
      <c r="G729" s="306">
        <f t="shared" ca="1" si="330"/>
        <v>11.966463969279891</v>
      </c>
      <c r="H729" s="307">
        <f t="shared" ca="1" si="331"/>
        <v>-115.16263688301669</v>
      </c>
      <c r="I729" s="304">
        <f t="shared" ca="1" si="332"/>
        <v>115.78268088871336</v>
      </c>
      <c r="J729" s="306">
        <f t="shared" ca="1" si="333"/>
        <v>796.64854631425544</v>
      </c>
      <c r="K729" s="307">
        <f t="shared" ca="1" si="334"/>
        <v>-2.6555273889078119</v>
      </c>
      <c r="L729" s="304">
        <f t="shared" ca="1" si="319"/>
        <v>796.65297223466735</v>
      </c>
      <c r="M729" s="306">
        <f t="shared" ca="1" si="335"/>
        <v>-1.4672586402063024</v>
      </c>
      <c r="N729" s="304">
        <f t="shared" ca="1" si="336"/>
        <v>-84.067727537925293</v>
      </c>
      <c r="P729" s="310">
        <f t="shared" ca="1" si="337"/>
        <v>23</v>
      </c>
      <c r="Q729" s="304">
        <f t="shared" ca="1" si="338"/>
        <v>0</v>
      </c>
      <c r="R729" s="306">
        <f t="shared" ca="1" si="339"/>
        <v>0</v>
      </c>
      <c r="S729" s="307">
        <f t="shared" ca="1" si="340"/>
        <v>8.0569999999999986</v>
      </c>
      <c r="T729" s="304">
        <f t="shared" ca="1" si="320"/>
        <v>79.039169999999984</v>
      </c>
      <c r="U729" s="311">
        <f t="shared" ca="1" si="321"/>
        <v>0</v>
      </c>
      <c r="V729" s="306">
        <f t="shared" ca="1" si="322"/>
        <v>1.2253253453033093</v>
      </c>
      <c r="W729" s="304">
        <f t="shared" ca="1" si="323"/>
        <v>62.176722831429025</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2.0403943234081376</v>
      </c>
      <c r="AH729" s="304">
        <f t="shared" ca="1" si="347"/>
        <v>-7.7170698875776571</v>
      </c>
    </row>
    <row r="730" spans="1:34" x14ac:dyDescent="0.2">
      <c r="A730" s="347">
        <f t="shared" ca="1" si="325"/>
        <v>1E-4</v>
      </c>
      <c r="B730" s="304">
        <f t="shared" ca="1" si="326"/>
        <v>33.702900000000263</v>
      </c>
      <c r="D730" s="306">
        <f t="shared" ca="1" si="327"/>
        <v>-0.7975844908283708</v>
      </c>
      <c r="E730" s="307">
        <f t="shared" ca="1" si="328"/>
        <v>-2.1342209781774937</v>
      </c>
      <c r="F730" s="304">
        <f t="shared" ca="1" si="329"/>
        <v>2.2783854379149391</v>
      </c>
      <c r="G730" s="306">
        <f t="shared" ca="1" si="330"/>
        <v>11.966384210830808</v>
      </c>
      <c r="H730" s="307">
        <f t="shared" ca="1" si="331"/>
        <v>-115.1628503051145</v>
      </c>
      <c r="I730" s="304">
        <f t="shared" ca="1" si="332"/>
        <v>115.78288492467024</v>
      </c>
      <c r="J730" s="306">
        <f t="shared" ca="1" si="333"/>
        <v>796.64854631425544</v>
      </c>
      <c r="K730" s="307">
        <f t="shared" ca="1" si="334"/>
        <v>-2.6670436632672185</v>
      </c>
      <c r="L730" s="304">
        <f t="shared" ca="1" si="319"/>
        <v>796.65301070573889</v>
      </c>
      <c r="M730" s="306">
        <f t="shared" ca="1" si="335"/>
        <v>-1.4672595158892185</v>
      </c>
      <c r="N730" s="304">
        <f t="shared" ca="1" si="336"/>
        <v>-84.067777710860568</v>
      </c>
      <c r="P730" s="310">
        <f t="shared" ca="1" si="337"/>
        <v>23</v>
      </c>
      <c r="Q730" s="304">
        <f t="shared" ca="1" si="338"/>
        <v>0</v>
      </c>
      <c r="R730" s="306">
        <f t="shared" ca="1" si="339"/>
        <v>0</v>
      </c>
      <c r="S730" s="307">
        <f t="shared" ca="1" si="340"/>
        <v>8.0569999999999986</v>
      </c>
      <c r="T730" s="304">
        <f t="shared" ca="1" si="320"/>
        <v>79.039169999999984</v>
      </c>
      <c r="U730" s="311">
        <f t="shared" ca="1" si="321"/>
        <v>0</v>
      </c>
      <c r="V730" s="306">
        <f t="shared" ca="1" si="322"/>
        <v>1.2253267564224326</v>
      </c>
      <c r="W730" s="304">
        <f t="shared" ca="1" si="323"/>
        <v>62.17701357597057</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2.0403591249807205</v>
      </c>
      <c r="AH730" s="304">
        <f t="shared" ca="1" si="347"/>
        <v>-7.7171059738648422</v>
      </c>
    </row>
    <row r="731" spans="1:34" x14ac:dyDescent="0.2">
      <c r="A731" s="347">
        <f t="shared" ca="1" si="325"/>
        <v>1E-4</v>
      </c>
      <c r="B731" s="304">
        <f t="shared" ca="1" si="326"/>
        <v>33.703000000000266</v>
      </c>
      <c r="D731" s="306">
        <f t="shared" ca="1" si="327"/>
        <v>-0.79758149883250251</v>
      </c>
      <c r="E731" s="307">
        <f t="shared" ca="1" si="328"/>
        <v>-2.1341843870397348</v>
      </c>
      <c r="F731" s="304">
        <f t="shared" ca="1" si="329"/>
        <v>2.2783501147023189</v>
      </c>
      <c r="G731" s="306">
        <f t="shared" ca="1" si="330"/>
        <v>11.966304452680925</v>
      </c>
      <c r="H731" s="307">
        <f t="shared" ca="1" si="331"/>
        <v>-115.16306372355321</v>
      </c>
      <c r="I731" s="304">
        <f t="shared" ca="1" si="332"/>
        <v>115.78308895710732</v>
      </c>
      <c r="J731" s="306">
        <f t="shared" ca="1" si="333"/>
        <v>796.64854631425544</v>
      </c>
      <c r="K731" s="307">
        <f t="shared" ca="1" si="334"/>
        <v>-2.678559958968652</v>
      </c>
      <c r="L731" s="304">
        <f t="shared" ca="1" si="319"/>
        <v>796.65304934335757</v>
      </c>
      <c r="M731" s="306">
        <f t="shared" ca="1" si="335"/>
        <v>-1.4672603915632121</v>
      </c>
      <c r="N731" s="304">
        <f t="shared" ca="1" si="336"/>
        <v>-84.067827883284636</v>
      </c>
      <c r="P731" s="310">
        <f t="shared" ca="1" si="337"/>
        <v>23</v>
      </c>
      <c r="Q731" s="304">
        <f t="shared" ca="1" si="338"/>
        <v>0</v>
      </c>
      <c r="R731" s="306">
        <f t="shared" ca="1" si="339"/>
        <v>0</v>
      </c>
      <c r="S731" s="307">
        <f t="shared" ca="1" si="340"/>
        <v>8.0569999999999986</v>
      </c>
      <c r="T731" s="304">
        <f t="shared" ca="1" si="320"/>
        <v>79.039169999999984</v>
      </c>
      <c r="U731" s="311">
        <f t="shared" ca="1" si="321"/>
        <v>0</v>
      </c>
      <c r="V731" s="306">
        <f t="shared" ca="1" si="322"/>
        <v>1.2253281675457961</v>
      </c>
      <c r="W731" s="304">
        <f t="shared" ca="1" si="323"/>
        <v>62.177304317837809</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2.0403239268686955</v>
      </c>
      <c r="AH731" s="304">
        <f t="shared" ca="1" si="347"/>
        <v>-7.7171420598201044</v>
      </c>
    </row>
    <row r="732" spans="1:34" x14ac:dyDescent="0.2">
      <c r="A732" s="347">
        <f t="shared" ca="1" si="325"/>
        <v>1E-4</v>
      </c>
      <c r="B732" s="304">
        <f t="shared" ca="1" si="326"/>
        <v>33.703100000000269</v>
      </c>
      <c r="D732" s="306">
        <f t="shared" ca="1" si="327"/>
        <v>-0.79757850680734566</v>
      </c>
      <c r="E732" s="307">
        <f t="shared" ca="1" si="328"/>
        <v>-2.1341477962385929</v>
      </c>
      <c r="F732" s="304">
        <f t="shared" ca="1" si="329"/>
        <v>2.2783147918387128</v>
      </c>
      <c r="G732" s="306">
        <f t="shared" ca="1" si="330"/>
        <v>11.966224694830244</v>
      </c>
      <c r="H732" s="307">
        <f t="shared" ca="1" si="331"/>
        <v>-115.16327713833283</v>
      </c>
      <c r="I732" s="304">
        <f t="shared" ca="1" si="332"/>
        <v>115.78329298602462</v>
      </c>
      <c r="J732" s="306">
        <f t="shared" ca="1" si="333"/>
        <v>796.64854631425544</v>
      </c>
      <c r="K732" s="307">
        <f t="shared" ca="1" si="334"/>
        <v>-2.6900762760117463</v>
      </c>
      <c r="L732" s="304">
        <f t="shared" ca="1" si="319"/>
        <v>796.65308814752439</v>
      </c>
      <c r="M732" s="306">
        <f t="shared" ca="1" si="335"/>
        <v>-1.4672612672282828</v>
      </c>
      <c r="N732" s="304">
        <f t="shared" ca="1" si="336"/>
        <v>-84.067878055197454</v>
      </c>
      <c r="P732" s="310">
        <f t="shared" ca="1" si="337"/>
        <v>23</v>
      </c>
      <c r="Q732" s="304">
        <f t="shared" ca="1" si="338"/>
        <v>0</v>
      </c>
      <c r="R732" s="306">
        <f t="shared" ca="1" si="339"/>
        <v>0</v>
      </c>
      <c r="S732" s="307">
        <f t="shared" ca="1" si="340"/>
        <v>8.0569999999999986</v>
      </c>
      <c r="T732" s="304">
        <f t="shared" ca="1" si="320"/>
        <v>79.039169999999984</v>
      </c>
      <c r="U732" s="311">
        <f t="shared" ca="1" si="321"/>
        <v>0</v>
      </c>
      <c r="V732" s="306">
        <f t="shared" ca="1" si="322"/>
        <v>1.2253295786734</v>
      </c>
      <c r="W732" s="304">
        <f t="shared" ca="1" si="323"/>
        <v>62.177595057030743</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2.0402887290720653</v>
      </c>
      <c r="AH732" s="304">
        <f t="shared" ca="1" si="347"/>
        <v>-7.7171781454434427</v>
      </c>
    </row>
    <row r="733" spans="1:34" x14ac:dyDescent="0.2">
      <c r="A733" s="347">
        <f t="shared" ca="1" si="325"/>
        <v>1E-4</v>
      </c>
      <c r="B733" s="304">
        <f t="shared" ca="1" si="326"/>
        <v>33.703200000000272</v>
      </c>
      <c r="D733" s="306">
        <f t="shared" ca="1" si="327"/>
        <v>-0.79757551475290367</v>
      </c>
      <c r="E733" s="307">
        <f t="shared" ca="1" si="328"/>
        <v>-2.134111205774067</v>
      </c>
      <c r="F733" s="304">
        <f t="shared" ca="1" si="329"/>
        <v>2.2782794693241217</v>
      </c>
      <c r="G733" s="306">
        <f t="shared" ca="1" si="330"/>
        <v>11.966144937278768</v>
      </c>
      <c r="H733" s="307">
        <f t="shared" ca="1" si="331"/>
        <v>-115.16349054945341</v>
      </c>
      <c r="I733" s="304">
        <f t="shared" ca="1" si="332"/>
        <v>115.78349701142217</v>
      </c>
      <c r="J733" s="306">
        <f t="shared" ca="1" si="333"/>
        <v>796.64854631425544</v>
      </c>
      <c r="K733" s="307">
        <f t="shared" ca="1" si="334"/>
        <v>-2.7015926143961355</v>
      </c>
      <c r="L733" s="304">
        <f t="shared" ca="1" si="319"/>
        <v>796.65312711823992</v>
      </c>
      <c r="M733" s="306">
        <f t="shared" ca="1" si="335"/>
        <v>-1.467262142884431</v>
      </c>
      <c r="N733" s="304">
        <f t="shared" ca="1" si="336"/>
        <v>-84.067928226599051</v>
      </c>
      <c r="P733" s="310">
        <f t="shared" ca="1" si="337"/>
        <v>23</v>
      </c>
      <c r="Q733" s="304">
        <f t="shared" ca="1" si="338"/>
        <v>0</v>
      </c>
      <c r="R733" s="306">
        <f t="shared" ca="1" si="339"/>
        <v>0</v>
      </c>
      <c r="S733" s="307">
        <f t="shared" ca="1" si="340"/>
        <v>8.0569999999999986</v>
      </c>
      <c r="T733" s="304">
        <f t="shared" ca="1" si="320"/>
        <v>79.039169999999984</v>
      </c>
      <c r="U733" s="311">
        <f t="shared" ca="1" si="321"/>
        <v>0</v>
      </c>
      <c r="V733" s="306">
        <f t="shared" ca="1" si="322"/>
        <v>1.2253309898052445</v>
      </c>
      <c r="W733" s="304">
        <f t="shared" ca="1" si="323"/>
        <v>62.177885793549386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2.040253531590829</v>
      </c>
      <c r="AH733" s="304">
        <f t="shared" ca="1" si="347"/>
        <v>-7.7172142307348581</v>
      </c>
    </row>
    <row r="734" spans="1:34" x14ac:dyDescent="0.2">
      <c r="A734" s="347">
        <f t="shared" ca="1" si="325"/>
        <v>1E-4</v>
      </c>
      <c r="B734" s="304">
        <f t="shared" ca="1" si="326"/>
        <v>33.703300000000276</v>
      </c>
      <c r="D734" s="306">
        <f t="shared" ca="1" si="327"/>
        <v>-0.79757252266917533</v>
      </c>
      <c r="E734" s="307">
        <f t="shared" ca="1" si="328"/>
        <v>-2.1340746156461563</v>
      </c>
      <c r="F734" s="304">
        <f t="shared" ca="1" si="329"/>
        <v>2.278244147158544</v>
      </c>
      <c r="G734" s="306">
        <f t="shared" ca="1" si="330"/>
        <v>11.966065180026501</v>
      </c>
      <c r="H734" s="307">
        <f t="shared" ca="1" si="331"/>
        <v>-115.16370395691497</v>
      </c>
      <c r="I734" s="304">
        <f t="shared" ca="1" si="332"/>
        <v>115.78370103330001</v>
      </c>
      <c r="J734" s="306">
        <f t="shared" ca="1" si="333"/>
        <v>796.64854631425544</v>
      </c>
      <c r="K734" s="307">
        <f t="shared" ca="1" si="334"/>
        <v>-2.7131089741214538</v>
      </c>
      <c r="L734" s="304">
        <f t="shared" ca="1" si="319"/>
        <v>796.65316625550531</v>
      </c>
      <c r="M734" s="306">
        <f t="shared" ca="1" si="335"/>
        <v>-1.4672630185316566</v>
      </c>
      <c r="N734" s="304">
        <f t="shared" ca="1" si="336"/>
        <v>-84.067978397489426</v>
      </c>
      <c r="P734" s="310">
        <f t="shared" ca="1" si="337"/>
        <v>23</v>
      </c>
      <c r="Q734" s="304">
        <f t="shared" ca="1" si="338"/>
        <v>0</v>
      </c>
      <c r="R734" s="306">
        <f t="shared" ca="1" si="339"/>
        <v>0</v>
      </c>
      <c r="S734" s="307">
        <f t="shared" ca="1" si="340"/>
        <v>8.0569999999999986</v>
      </c>
      <c r="T734" s="304">
        <f t="shared" ca="1" si="320"/>
        <v>79.039169999999984</v>
      </c>
      <c r="U734" s="311">
        <f t="shared" ca="1" si="321"/>
        <v>0</v>
      </c>
      <c r="V734" s="306">
        <f t="shared" ca="1" si="322"/>
        <v>1.2253324009413287</v>
      </c>
      <c r="W734" s="304">
        <f t="shared" ca="1" si="323"/>
        <v>62.178176527393724</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2.0402183344249849</v>
      </c>
      <c r="AH734" s="304">
        <f t="shared" ca="1" si="347"/>
        <v>-7.7172503156943524</v>
      </c>
    </row>
    <row r="735" spans="1:34" x14ac:dyDescent="0.2">
      <c r="A735" s="347">
        <f t="shared" ca="1" si="325"/>
        <v>1E-4</v>
      </c>
      <c r="B735" s="304">
        <f t="shared" ca="1" si="326"/>
        <v>33.703400000000279</v>
      </c>
      <c r="D735" s="306">
        <f t="shared" ca="1" si="327"/>
        <v>-0.79756953055616386</v>
      </c>
      <c r="E735" s="307">
        <f t="shared" ca="1" si="328"/>
        <v>-2.1340380258548626</v>
      </c>
      <c r="F735" s="304">
        <f t="shared" ca="1" si="329"/>
        <v>2.278208825341983</v>
      </c>
      <c r="G735" s="306">
        <f t="shared" ca="1" si="330"/>
        <v>11.965985423073445</v>
      </c>
      <c r="H735" s="307">
        <f t="shared" ca="1" si="331"/>
        <v>-115.16391736071756</v>
      </c>
      <c r="I735" s="304">
        <f t="shared" ca="1" si="332"/>
        <v>115.78390505165815</v>
      </c>
      <c r="J735" s="306">
        <f t="shared" ca="1" si="333"/>
        <v>796.64854631425544</v>
      </c>
      <c r="K735" s="307">
        <f t="shared" ca="1" si="334"/>
        <v>-2.7246253551873356</v>
      </c>
      <c r="L735" s="304">
        <f t="shared" ca="1" si="319"/>
        <v>796.65320555932158</v>
      </c>
      <c r="M735" s="306">
        <f t="shared" ca="1" si="335"/>
        <v>-1.4672638941699603</v>
      </c>
      <c r="N735" s="304">
        <f t="shared" ca="1" si="336"/>
        <v>-84.068028567868595</v>
      </c>
      <c r="P735" s="310">
        <f t="shared" ca="1" si="337"/>
        <v>23</v>
      </c>
      <c r="Q735" s="304">
        <f t="shared" ca="1" si="338"/>
        <v>0</v>
      </c>
      <c r="R735" s="306">
        <f t="shared" ca="1" si="339"/>
        <v>0</v>
      </c>
      <c r="S735" s="307">
        <f t="shared" ca="1" si="340"/>
        <v>8.0569999999999986</v>
      </c>
      <c r="T735" s="304">
        <f t="shared" ca="1" si="320"/>
        <v>79.039169999999984</v>
      </c>
      <c r="U735" s="311">
        <f t="shared" ca="1" si="321"/>
        <v>0</v>
      </c>
      <c r="V735" s="306">
        <f t="shared" ca="1" si="322"/>
        <v>1.2253338120816533</v>
      </c>
      <c r="W735" s="304">
        <f t="shared" ca="1" si="323"/>
        <v>62.178467258563764</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2.0401831375745392</v>
      </c>
      <c r="AH735" s="304">
        <f t="shared" ca="1" si="347"/>
        <v>-7.7172864003219228</v>
      </c>
    </row>
    <row r="736" spans="1:34" x14ac:dyDescent="0.2">
      <c r="A736" s="347">
        <f t="shared" ca="1" si="325"/>
        <v>1E-4</v>
      </c>
      <c r="B736" s="304">
        <f t="shared" ca="1" si="326"/>
        <v>33.703500000000282</v>
      </c>
      <c r="D736" s="306">
        <f t="shared" ca="1" si="327"/>
        <v>-0.79756653841386616</v>
      </c>
      <c r="E736" s="307">
        <f t="shared" ca="1" si="328"/>
        <v>-2.134001436400184</v>
      </c>
      <c r="F736" s="304">
        <f t="shared" ca="1" si="329"/>
        <v>2.2781735038744362</v>
      </c>
      <c r="G736" s="306">
        <f t="shared" ca="1" si="330"/>
        <v>11.965905666419603</v>
      </c>
      <c r="H736" s="307">
        <f t="shared" ca="1" si="331"/>
        <v>-115.1641307608612</v>
      </c>
      <c r="I736" s="304">
        <f t="shared" ca="1" si="332"/>
        <v>115.78410906649664</v>
      </c>
      <c r="J736" s="306">
        <f t="shared" ca="1" si="333"/>
        <v>796.64854631425544</v>
      </c>
      <c r="K736" s="307">
        <f t="shared" ca="1" si="334"/>
        <v>-2.7361417575934146</v>
      </c>
      <c r="L736" s="304">
        <f t="shared" ca="1" si="319"/>
        <v>796.65324502968917</v>
      </c>
      <c r="M736" s="306">
        <f t="shared" ca="1" si="335"/>
        <v>-1.4672647697993415</v>
      </c>
      <c r="N736" s="304">
        <f t="shared" ca="1" si="336"/>
        <v>-84.068078737736556</v>
      </c>
      <c r="P736" s="310">
        <f t="shared" ca="1" si="337"/>
        <v>23</v>
      </c>
      <c r="Q736" s="304">
        <f t="shared" ca="1" si="338"/>
        <v>0</v>
      </c>
      <c r="R736" s="306">
        <f t="shared" ca="1" si="339"/>
        <v>0</v>
      </c>
      <c r="S736" s="307">
        <f t="shared" ca="1" si="340"/>
        <v>8.0569999999999986</v>
      </c>
      <c r="T736" s="304">
        <f t="shared" ca="1" si="320"/>
        <v>79.039169999999984</v>
      </c>
      <c r="U736" s="311">
        <f t="shared" ca="1" si="321"/>
        <v>0</v>
      </c>
      <c r="V736" s="306">
        <f t="shared" ca="1" si="322"/>
        <v>1.2253352232262185</v>
      </c>
      <c r="W736" s="304">
        <f t="shared" ca="1" si="323"/>
        <v>62.178757987059527</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2.0401479410394865</v>
      </c>
      <c r="AH736" s="304">
        <f t="shared" ca="1" si="347"/>
        <v>-7.7173224846175712</v>
      </c>
    </row>
    <row r="737" spans="1:34" x14ac:dyDescent="0.2">
      <c r="A737" s="347">
        <f t="shared" ca="1" si="325"/>
        <v>1E-4</v>
      </c>
      <c r="B737" s="304">
        <f t="shared" ca="1" si="326"/>
        <v>33.703600000000286</v>
      </c>
      <c r="D737" s="306">
        <f t="shared" ca="1" si="327"/>
        <v>-0.79756354624228765</v>
      </c>
      <c r="E737" s="307">
        <f t="shared" ca="1" si="328"/>
        <v>-2.1339648472821189</v>
      </c>
      <c r="F737" s="304">
        <f t="shared" ca="1" si="329"/>
        <v>2.2781381827559035</v>
      </c>
      <c r="G737" s="306">
        <f t="shared" ca="1" si="330"/>
        <v>11.965825910064979</v>
      </c>
      <c r="H737" s="307">
        <f t="shared" ca="1" si="331"/>
        <v>-115.16434415734592</v>
      </c>
      <c r="I737" s="304">
        <f t="shared" ca="1" si="332"/>
        <v>115.78431307781551</v>
      </c>
      <c r="J737" s="306">
        <f t="shared" ca="1" si="333"/>
        <v>796.64854631425544</v>
      </c>
      <c r="K737" s="307">
        <f t="shared" ca="1" si="334"/>
        <v>-2.7476581813393248</v>
      </c>
      <c r="L737" s="304">
        <f t="shared" ca="1" si="319"/>
        <v>796.65328466660947</v>
      </c>
      <c r="M737" s="306">
        <f t="shared" ca="1" si="335"/>
        <v>-1.4672656454198008</v>
      </c>
      <c r="N737" s="304">
        <f t="shared" ca="1" si="336"/>
        <v>-84.068128907093339</v>
      </c>
      <c r="P737" s="310">
        <f t="shared" ca="1" si="337"/>
        <v>23</v>
      </c>
      <c r="Q737" s="304">
        <f t="shared" ca="1" si="338"/>
        <v>0</v>
      </c>
      <c r="R737" s="306">
        <f t="shared" ca="1" si="339"/>
        <v>0</v>
      </c>
      <c r="S737" s="307">
        <f t="shared" ca="1" si="340"/>
        <v>8.0569999999999986</v>
      </c>
      <c r="T737" s="304">
        <f t="shared" ca="1" si="320"/>
        <v>79.039169999999984</v>
      </c>
      <c r="U737" s="311">
        <f t="shared" ca="1" si="321"/>
        <v>0</v>
      </c>
      <c r="V737" s="306">
        <f t="shared" ca="1" si="322"/>
        <v>1.2253366343750238</v>
      </c>
      <c r="W737" s="304">
        <f t="shared" ca="1" si="323"/>
        <v>62.179048712881013</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2.0401127448198277</v>
      </c>
      <c r="AH737" s="304">
        <f t="shared" ca="1" si="347"/>
        <v>-7.7173585685813002</v>
      </c>
    </row>
    <row r="738" spans="1:34" x14ac:dyDescent="0.2">
      <c r="A738" s="347">
        <f t="shared" ca="1" si="325"/>
        <v>1E-4</v>
      </c>
      <c r="B738" s="304">
        <f t="shared" ca="1" si="326"/>
        <v>33.703700000000289</v>
      </c>
      <c r="D738" s="306">
        <f t="shared" ca="1" si="327"/>
        <v>-0.79756055404142689</v>
      </c>
      <c r="E738" s="307">
        <f t="shared" ca="1" si="328"/>
        <v>-2.1339282585006654</v>
      </c>
      <c r="F738" s="304">
        <f t="shared" ca="1" si="329"/>
        <v>2.2781028619863832</v>
      </c>
      <c r="G738" s="306">
        <f t="shared" ca="1" si="330"/>
        <v>11.965746154009574</v>
      </c>
      <c r="H738" s="307">
        <f t="shared" ca="1" si="331"/>
        <v>-115.16455755017178</v>
      </c>
      <c r="I738" s="304">
        <f t="shared" ca="1" si="332"/>
        <v>115.78451708561479</v>
      </c>
      <c r="J738" s="306">
        <f t="shared" ca="1" si="333"/>
        <v>796.64854631425544</v>
      </c>
      <c r="K738" s="307">
        <f t="shared" ca="1" si="334"/>
        <v>-2.7591746264247008</v>
      </c>
      <c r="L738" s="304">
        <f t="shared" ca="1" si="319"/>
        <v>796.65332447008313</v>
      </c>
      <c r="M738" s="306">
        <f t="shared" ca="1" si="335"/>
        <v>-1.4672665210313383</v>
      </c>
      <c r="N738" s="304">
        <f t="shared" ca="1" si="336"/>
        <v>-84.068179075938929</v>
      </c>
      <c r="P738" s="310">
        <f t="shared" ca="1" si="337"/>
        <v>23</v>
      </c>
      <c r="Q738" s="304">
        <f t="shared" ca="1" si="338"/>
        <v>0</v>
      </c>
      <c r="R738" s="306">
        <f t="shared" ca="1" si="339"/>
        <v>0</v>
      </c>
      <c r="S738" s="307">
        <f t="shared" ca="1" si="340"/>
        <v>8.0569999999999986</v>
      </c>
      <c r="T738" s="304">
        <f t="shared" ca="1" si="320"/>
        <v>79.039169999999984</v>
      </c>
      <c r="U738" s="311">
        <f t="shared" ca="1" si="321"/>
        <v>0</v>
      </c>
      <c r="V738" s="306">
        <f t="shared" ca="1" si="322"/>
        <v>1.2253380455280696</v>
      </c>
      <c r="W738" s="304">
        <f t="shared" ca="1" si="323"/>
        <v>62.179339436028236</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2.0400775489155594</v>
      </c>
      <c r="AH738" s="304">
        <f t="shared" ca="1" si="347"/>
        <v>-7.7173946522131098</v>
      </c>
    </row>
    <row r="739" spans="1:34" x14ac:dyDescent="0.2">
      <c r="A739" s="347">
        <f t="shared" ca="1" si="325"/>
        <v>1E-4</v>
      </c>
      <c r="B739" s="304">
        <f t="shared" ca="1" si="326"/>
        <v>33.703800000000292</v>
      </c>
      <c r="D739" s="306">
        <f t="shared" ca="1" si="327"/>
        <v>-0.79755756181128423</v>
      </c>
      <c r="E739" s="307">
        <f t="shared" ca="1" si="328"/>
        <v>-2.1338916700558244</v>
      </c>
      <c r="F739" s="304">
        <f t="shared" ca="1" si="329"/>
        <v>2.2780675415658762</v>
      </c>
      <c r="G739" s="306">
        <f t="shared" ca="1" si="330"/>
        <v>11.965666398253394</v>
      </c>
      <c r="H739" s="307">
        <f t="shared" ca="1" si="331"/>
        <v>-115.16477093933878</v>
      </c>
      <c r="I739" s="304">
        <f t="shared" ca="1" si="332"/>
        <v>115.7847210898945</v>
      </c>
      <c r="J739" s="306">
        <f t="shared" ca="1" si="333"/>
        <v>796.64854631425544</v>
      </c>
      <c r="K739" s="307">
        <f t="shared" ca="1" si="334"/>
        <v>-2.7706910928491761</v>
      </c>
      <c r="L739" s="304">
        <f t="shared" ca="1" si="319"/>
        <v>796.65336444011109</v>
      </c>
      <c r="M739" s="306">
        <f t="shared" ca="1" si="335"/>
        <v>-1.4672673966339538</v>
      </c>
      <c r="N739" s="304">
        <f t="shared" ca="1" si="336"/>
        <v>-84.068229244273326</v>
      </c>
      <c r="P739" s="310">
        <f t="shared" ca="1" si="337"/>
        <v>23</v>
      </c>
      <c r="Q739" s="304">
        <f t="shared" ca="1" si="338"/>
        <v>0</v>
      </c>
      <c r="R739" s="306">
        <f t="shared" ca="1" si="339"/>
        <v>0</v>
      </c>
      <c r="S739" s="307">
        <f t="shared" ca="1" si="340"/>
        <v>8.0569999999999986</v>
      </c>
      <c r="T739" s="304">
        <f t="shared" ca="1" si="320"/>
        <v>79.039169999999984</v>
      </c>
      <c r="U739" s="311">
        <f t="shared" ca="1" si="321"/>
        <v>0</v>
      </c>
      <c r="V739" s="306">
        <f t="shared" ca="1" si="322"/>
        <v>1.2253394566853548</v>
      </c>
      <c r="W739" s="304">
        <f t="shared" ca="1" si="323"/>
        <v>62.179630156501112</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2.0400423533266858</v>
      </c>
      <c r="AH739" s="304">
        <f t="shared" ca="1" si="347"/>
        <v>-7.717430735513001</v>
      </c>
    </row>
    <row r="740" spans="1:34" x14ac:dyDescent="0.2">
      <c r="A740" s="347">
        <f t="shared" ca="1" si="325"/>
        <v>1E-4</v>
      </c>
      <c r="B740" s="304">
        <f t="shared" ca="1" si="326"/>
        <v>33.703900000000296</v>
      </c>
      <c r="D740" s="306">
        <f t="shared" ca="1" si="327"/>
        <v>-0.79755456955186199</v>
      </c>
      <c r="E740" s="307">
        <f t="shared" ca="1" si="328"/>
        <v>-2.1338550819476039</v>
      </c>
      <c r="F740" s="304">
        <f t="shared" ca="1" si="329"/>
        <v>2.2780322214943913</v>
      </c>
      <c r="G740" s="306">
        <f t="shared" ca="1" si="330"/>
        <v>11.965586642796438</v>
      </c>
      <c r="H740" s="307">
        <f t="shared" ca="1" si="331"/>
        <v>-115.16498432484697</v>
      </c>
      <c r="I740" s="304">
        <f t="shared" ca="1" si="332"/>
        <v>115.78492509065468</v>
      </c>
      <c r="J740" s="306">
        <f t="shared" ca="1" si="333"/>
        <v>796.64854631425544</v>
      </c>
      <c r="K740" s="307">
        <f t="shared" ca="1" si="334"/>
        <v>-2.7822075806123854</v>
      </c>
      <c r="L740" s="304">
        <f t="shared" ca="1" si="319"/>
        <v>796.65340457669424</v>
      </c>
      <c r="M740" s="306">
        <f t="shared" ca="1" si="335"/>
        <v>-1.4672682722276478</v>
      </c>
      <c r="N740" s="304">
        <f t="shared" ca="1" si="336"/>
        <v>-84.068279412096558</v>
      </c>
      <c r="P740" s="310">
        <f t="shared" ca="1" si="337"/>
        <v>23</v>
      </c>
      <c r="Q740" s="304">
        <f t="shared" ca="1" si="338"/>
        <v>0</v>
      </c>
      <c r="R740" s="306">
        <f t="shared" ca="1" si="339"/>
        <v>0</v>
      </c>
      <c r="S740" s="307">
        <f t="shared" ca="1" si="340"/>
        <v>8.0569999999999986</v>
      </c>
      <c r="T740" s="304">
        <f t="shared" ca="1" si="320"/>
        <v>79.039169999999984</v>
      </c>
      <c r="U740" s="311">
        <f t="shared" ca="1" si="321"/>
        <v>0</v>
      </c>
      <c r="V740" s="306">
        <f t="shared" ca="1" si="322"/>
        <v>1.2253408678468802</v>
      </c>
      <c r="W740" s="304">
        <f t="shared" ca="1" si="323"/>
        <v>62.179920874299718</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2.0400071580532133</v>
      </c>
      <c r="AH740" s="304">
        <f t="shared" ca="1" si="347"/>
        <v>-7.7174668184809638</v>
      </c>
    </row>
    <row r="741" spans="1:34" x14ac:dyDescent="0.2">
      <c r="A741" s="347">
        <f t="shared" ca="1" si="325"/>
        <v>1E-4</v>
      </c>
      <c r="B741" s="304">
        <f t="shared" ca="1" si="326"/>
        <v>33.704000000000299</v>
      </c>
      <c r="D741" s="306">
        <f t="shared" ca="1" si="327"/>
        <v>-0.79755157726315962</v>
      </c>
      <c r="E741" s="307">
        <f t="shared" ca="1" si="328"/>
        <v>-2.1338184941759968</v>
      </c>
      <c r="F741" s="304">
        <f t="shared" ca="1" si="329"/>
        <v>2.277996901771921</v>
      </c>
      <c r="G741" s="306">
        <f t="shared" ca="1" si="330"/>
        <v>11.965506887638712</v>
      </c>
      <c r="H741" s="307">
        <f t="shared" ca="1" si="331"/>
        <v>-115.16519770669639</v>
      </c>
      <c r="I741" s="304">
        <f t="shared" ca="1" si="332"/>
        <v>115.78512908789538</v>
      </c>
      <c r="J741" s="306">
        <f t="shared" ca="1" si="333"/>
        <v>796.64854631425544</v>
      </c>
      <c r="K741" s="307">
        <f t="shared" ca="1" si="334"/>
        <v>-2.7937240897139626</v>
      </c>
      <c r="L741" s="304">
        <f t="shared" ca="1" si="319"/>
        <v>796.6534448798335</v>
      </c>
      <c r="M741" s="306">
        <f t="shared" ca="1" si="335"/>
        <v>-1.4672691478124202</v>
      </c>
      <c r="N741" s="304">
        <f t="shared" ca="1" si="336"/>
        <v>-84.068329579408626</v>
      </c>
      <c r="P741" s="310">
        <f t="shared" ca="1" si="337"/>
        <v>23</v>
      </c>
      <c r="Q741" s="304">
        <f t="shared" ca="1" si="338"/>
        <v>0</v>
      </c>
      <c r="R741" s="306">
        <f t="shared" ca="1" si="339"/>
        <v>0</v>
      </c>
      <c r="S741" s="307">
        <f t="shared" ca="1" si="340"/>
        <v>8.0569999999999986</v>
      </c>
      <c r="T741" s="304">
        <f t="shared" ca="1" si="320"/>
        <v>79.039169999999984</v>
      </c>
      <c r="U741" s="311">
        <f t="shared" ca="1" si="321"/>
        <v>0</v>
      </c>
      <c r="V741" s="306">
        <f t="shared" ca="1" si="322"/>
        <v>1.2253422790126463</v>
      </c>
      <c r="W741" s="304">
        <f t="shared" ca="1" si="323"/>
        <v>62.180211589424097</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2.039971963095133</v>
      </c>
      <c r="AH741" s="304">
        <f t="shared" ca="1" si="347"/>
        <v>-7.7175029011170073</v>
      </c>
    </row>
    <row r="742" spans="1:34" x14ac:dyDescent="0.2">
      <c r="A742" s="347">
        <f t="shared" ca="1" si="325"/>
        <v>1E-4</v>
      </c>
      <c r="B742" s="304">
        <f t="shared" ca="1" si="326"/>
        <v>33.704100000000302</v>
      </c>
      <c r="D742" s="306">
        <f t="shared" ca="1" si="327"/>
        <v>-0.79754858494517955</v>
      </c>
      <c r="E742" s="307">
        <f t="shared" ca="1" si="328"/>
        <v>-2.133781906740996</v>
      </c>
      <c r="F742" s="304">
        <f t="shared" ca="1" si="329"/>
        <v>2.2779615823984605</v>
      </c>
      <c r="G742" s="306">
        <f t="shared" ca="1" si="330"/>
        <v>11.965427132780217</v>
      </c>
      <c r="H742" s="307">
        <f t="shared" ca="1" si="331"/>
        <v>-115.16541108488707</v>
      </c>
      <c r="I742" s="304">
        <f t="shared" ca="1" si="332"/>
        <v>115.78533308161661</v>
      </c>
      <c r="J742" s="306">
        <f t="shared" ca="1" si="333"/>
        <v>796.64854631425544</v>
      </c>
      <c r="K742" s="307">
        <f t="shared" ca="1" si="334"/>
        <v>-2.8052406201535418</v>
      </c>
      <c r="L742" s="304">
        <f t="shared" ca="1" si="319"/>
        <v>796.65348534952966</v>
      </c>
      <c r="M742" s="306">
        <f t="shared" ca="1" si="335"/>
        <v>-1.4672700233882714</v>
      </c>
      <c r="N742" s="304">
        <f t="shared" ca="1" si="336"/>
        <v>-84.068379746209544</v>
      </c>
      <c r="P742" s="310">
        <f t="shared" ca="1" si="337"/>
        <v>23</v>
      </c>
      <c r="Q742" s="304">
        <f t="shared" ca="1" si="338"/>
        <v>0</v>
      </c>
      <c r="R742" s="306">
        <f t="shared" ca="1" si="339"/>
        <v>0</v>
      </c>
      <c r="S742" s="307">
        <f t="shared" ca="1" si="340"/>
        <v>8.0569999999999986</v>
      </c>
      <c r="T742" s="304">
        <f t="shared" ca="1" si="320"/>
        <v>79.039169999999984</v>
      </c>
      <c r="U742" s="311">
        <f t="shared" ca="1" si="321"/>
        <v>0</v>
      </c>
      <c r="V742" s="306">
        <f t="shared" ca="1" si="322"/>
        <v>1.2253436901826518</v>
      </c>
      <c r="W742" s="304">
        <f t="shared" ca="1" si="323"/>
        <v>62.180502301874178</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2.0399367684524439</v>
      </c>
      <c r="AH742" s="304">
        <f t="shared" ca="1" si="347"/>
        <v>-7.7175389834211376</v>
      </c>
    </row>
    <row r="743" spans="1:34" x14ac:dyDescent="0.2">
      <c r="A743" s="347">
        <f t="shared" ca="1" si="325"/>
        <v>1E-4</v>
      </c>
      <c r="B743" s="304">
        <f t="shared" ca="1" si="326"/>
        <v>33.704200000000306</v>
      </c>
      <c r="D743" s="306">
        <f t="shared" ca="1" si="327"/>
        <v>-0.79754559259792113</v>
      </c>
      <c r="E743" s="307">
        <f t="shared" ca="1" si="328"/>
        <v>-2.1337453196426104</v>
      </c>
      <c r="F743" s="304">
        <f t="shared" ca="1" si="329"/>
        <v>2.2779262633740176</v>
      </c>
      <c r="G743" s="306">
        <f t="shared" ca="1" si="330"/>
        <v>11.965347378220958</v>
      </c>
      <c r="H743" s="307">
        <f t="shared" ca="1" si="331"/>
        <v>-115.16562445941904</v>
      </c>
      <c r="I743" s="304">
        <f t="shared" ca="1" si="332"/>
        <v>115.7855370718184</v>
      </c>
      <c r="J743" s="306">
        <f t="shared" ca="1" si="333"/>
        <v>796.64854631425544</v>
      </c>
      <c r="K743" s="307">
        <f t="shared" ca="1" si="334"/>
        <v>-2.8167571719307571</v>
      </c>
      <c r="L743" s="304">
        <f t="shared" ca="1" si="319"/>
        <v>796.65352598578397</v>
      </c>
      <c r="M743" s="306">
        <f t="shared" ca="1" si="335"/>
        <v>-1.4672708989552012</v>
      </c>
      <c r="N743" s="304">
        <f t="shared" ca="1" si="336"/>
        <v>-84.068429912499298</v>
      </c>
      <c r="P743" s="310">
        <f t="shared" ca="1" si="337"/>
        <v>23</v>
      </c>
      <c r="Q743" s="304">
        <f t="shared" ca="1" si="338"/>
        <v>0</v>
      </c>
      <c r="R743" s="306">
        <f t="shared" ca="1" si="339"/>
        <v>0</v>
      </c>
      <c r="S743" s="307">
        <f t="shared" ca="1" si="340"/>
        <v>8.0569999999999986</v>
      </c>
      <c r="T743" s="304">
        <f t="shared" ca="1" si="320"/>
        <v>79.039169999999984</v>
      </c>
      <c r="U743" s="311">
        <f t="shared" ca="1" si="321"/>
        <v>0</v>
      </c>
      <c r="V743" s="306">
        <f t="shared" ca="1" si="322"/>
        <v>1.2253451013568977</v>
      </c>
      <c r="W743" s="304">
        <f t="shared" ca="1" si="323"/>
        <v>62.180793011649982</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2.0399015741251496</v>
      </c>
      <c r="AH743" s="304">
        <f t="shared" ca="1" si="347"/>
        <v>-7.7175750653933459</v>
      </c>
    </row>
    <row r="744" spans="1:34" x14ac:dyDescent="0.2">
      <c r="A744" s="347">
        <f t="shared" ca="1" si="325"/>
        <v>1E-4</v>
      </c>
      <c r="B744" s="304">
        <f t="shared" ca="1" si="326"/>
        <v>33.704300000000309</v>
      </c>
      <c r="D744" s="306">
        <f t="shared" ca="1" si="327"/>
        <v>-0.79754260022138623</v>
      </c>
      <c r="E744" s="307">
        <f t="shared" ca="1" si="328"/>
        <v>-2.1337087328808373</v>
      </c>
      <c r="F744" s="304">
        <f t="shared" ca="1" si="329"/>
        <v>2.2778909446985907</v>
      </c>
      <c r="G744" s="306">
        <f t="shared" ca="1" si="330"/>
        <v>11.965267623960935</v>
      </c>
      <c r="H744" s="307">
        <f t="shared" ca="1" si="331"/>
        <v>-115.16583783029232</v>
      </c>
      <c r="I744" s="304">
        <f t="shared" ca="1" si="332"/>
        <v>115.78574105850079</v>
      </c>
      <c r="J744" s="306">
        <f t="shared" ca="1" si="333"/>
        <v>796.64854631425544</v>
      </c>
      <c r="K744" s="307">
        <f t="shared" ca="1" si="334"/>
        <v>-2.8282737450452426</v>
      </c>
      <c r="L744" s="304">
        <f t="shared" ca="1" si="319"/>
        <v>796.65356678859678</v>
      </c>
      <c r="M744" s="306">
        <f t="shared" ca="1" si="335"/>
        <v>-1.46727177451321</v>
      </c>
      <c r="N744" s="304">
        <f t="shared" ca="1" si="336"/>
        <v>-84.068480078277929</v>
      </c>
      <c r="P744" s="310">
        <f t="shared" ca="1" si="337"/>
        <v>23</v>
      </c>
      <c r="Q744" s="304">
        <f t="shared" ca="1" si="338"/>
        <v>0</v>
      </c>
      <c r="R744" s="306">
        <f t="shared" ca="1" si="339"/>
        <v>0</v>
      </c>
      <c r="S744" s="307">
        <f t="shared" ca="1" si="340"/>
        <v>8.0569999999999986</v>
      </c>
      <c r="T744" s="304">
        <f t="shared" ca="1" si="320"/>
        <v>79.039169999999984</v>
      </c>
      <c r="U744" s="311">
        <f t="shared" ca="1" si="321"/>
        <v>0</v>
      </c>
      <c r="V744" s="306">
        <f t="shared" ca="1" si="322"/>
        <v>1.2253465125353837</v>
      </c>
      <c r="W744" s="304">
        <f t="shared" ca="1" si="323"/>
        <v>62.181083718751538</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2.0398663801132493</v>
      </c>
      <c r="AH744" s="304">
        <f t="shared" ca="1" si="347"/>
        <v>-7.7176111470336348</v>
      </c>
    </row>
    <row r="745" spans="1:34" x14ac:dyDescent="0.2">
      <c r="A745" s="347">
        <f t="shared" ca="1" si="325"/>
        <v>1E-4</v>
      </c>
      <c r="B745" s="304">
        <f t="shared" ca="1" si="326"/>
        <v>33.704400000000312</v>
      </c>
      <c r="D745" s="306">
        <f t="shared" ca="1" si="327"/>
        <v>-0.79753960781557542</v>
      </c>
      <c r="E745" s="307">
        <f t="shared" ca="1" si="328"/>
        <v>-2.133672146455674</v>
      </c>
      <c r="F745" s="304">
        <f t="shared" ca="1" si="329"/>
        <v>2.2778556263721774</v>
      </c>
      <c r="G745" s="306">
        <f t="shared" ca="1" si="330"/>
        <v>11.965187870000154</v>
      </c>
      <c r="H745" s="307">
        <f t="shared" ca="1" si="331"/>
        <v>-115.16605119750696</v>
      </c>
      <c r="I745" s="304">
        <f t="shared" ca="1" si="332"/>
        <v>115.78594504166381</v>
      </c>
      <c r="J745" s="306">
        <f t="shared" ca="1" si="333"/>
        <v>796.64854631425544</v>
      </c>
      <c r="K745" s="307">
        <f t="shared" ca="1" si="334"/>
        <v>-2.8397903394966324</v>
      </c>
      <c r="L745" s="304">
        <f t="shared" ca="1" si="319"/>
        <v>796.65360775796944</v>
      </c>
      <c r="M745" s="306">
        <f t="shared" ca="1" si="335"/>
        <v>-1.4672726500622979</v>
      </c>
      <c r="N745" s="304">
        <f t="shared" ca="1" si="336"/>
        <v>-84.06853024354541</v>
      </c>
      <c r="P745" s="310">
        <f t="shared" ca="1" si="337"/>
        <v>23</v>
      </c>
      <c r="Q745" s="304">
        <f t="shared" ca="1" si="338"/>
        <v>0</v>
      </c>
      <c r="R745" s="306">
        <f t="shared" ca="1" si="339"/>
        <v>0</v>
      </c>
      <c r="S745" s="307">
        <f t="shared" ca="1" si="340"/>
        <v>8.0569999999999986</v>
      </c>
      <c r="T745" s="304">
        <f t="shared" ca="1" si="320"/>
        <v>79.039169999999984</v>
      </c>
      <c r="U745" s="311">
        <f t="shared" ca="1" si="321"/>
        <v>0</v>
      </c>
      <c r="V745" s="306">
        <f t="shared" ca="1" si="322"/>
        <v>1.2253479237181093</v>
      </c>
      <c r="W745" s="304">
        <f t="shared" ca="1" si="323"/>
        <v>62.181374423178809</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2.0398311864167438</v>
      </c>
      <c r="AH745" s="304">
        <f t="shared" ca="1" si="347"/>
        <v>-7.717647228342007</v>
      </c>
    </row>
    <row r="746" spans="1:34" x14ac:dyDescent="0.2">
      <c r="A746" s="347">
        <f t="shared" ca="1" si="325"/>
        <v>1E-4</v>
      </c>
      <c r="B746" s="304">
        <f t="shared" ca="1" si="326"/>
        <v>33.704500000000316</v>
      </c>
      <c r="D746" s="306">
        <f t="shared" ca="1" si="327"/>
        <v>-0.79753661538048859</v>
      </c>
      <c r="E746" s="307">
        <f t="shared" ca="1" si="328"/>
        <v>-2.1336355603671251</v>
      </c>
      <c r="F746" s="304">
        <f t="shared" ca="1" si="329"/>
        <v>2.2778203083947823</v>
      </c>
      <c r="G746" s="306">
        <f t="shared" ca="1" si="330"/>
        <v>11.965108116338616</v>
      </c>
      <c r="H746" s="307">
        <f t="shared" ca="1" si="331"/>
        <v>-115.166264561063</v>
      </c>
      <c r="I746" s="304">
        <f t="shared" ca="1" si="332"/>
        <v>115.78614902130751</v>
      </c>
      <c r="J746" s="306">
        <f t="shared" ca="1" si="333"/>
        <v>796.64854631425544</v>
      </c>
      <c r="K746" s="307">
        <f t="shared" ca="1" si="334"/>
        <v>-2.8513069552845609</v>
      </c>
      <c r="L746" s="304">
        <f t="shared" ca="1" si="319"/>
        <v>796.65364889390275</v>
      </c>
      <c r="M746" s="306">
        <f t="shared" ca="1" si="335"/>
        <v>-1.4672735256024647</v>
      </c>
      <c r="N746" s="304">
        <f t="shared" ca="1" si="336"/>
        <v>-84.06858040830177</v>
      </c>
      <c r="P746" s="310">
        <f t="shared" ca="1" si="337"/>
        <v>23</v>
      </c>
      <c r="Q746" s="304">
        <f t="shared" ca="1" si="338"/>
        <v>0</v>
      </c>
      <c r="R746" s="306">
        <f t="shared" ca="1" si="339"/>
        <v>0</v>
      </c>
      <c r="S746" s="307">
        <f t="shared" ca="1" si="340"/>
        <v>8.0569999999999986</v>
      </c>
      <c r="T746" s="304">
        <f t="shared" ca="1" si="320"/>
        <v>79.039169999999984</v>
      </c>
      <c r="U746" s="311">
        <f t="shared" ca="1" si="321"/>
        <v>0</v>
      </c>
      <c r="V746" s="306">
        <f t="shared" ca="1" si="322"/>
        <v>1.2253493349050744</v>
      </c>
      <c r="W746" s="304">
        <f t="shared" ca="1" si="323"/>
        <v>62.181665124931818</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2.0397959930356349</v>
      </c>
      <c r="AH746" s="304">
        <f t="shared" ca="1" si="347"/>
        <v>-7.7176833093184589</v>
      </c>
    </row>
    <row r="747" spans="1:34" x14ac:dyDescent="0.2">
      <c r="A747" s="347">
        <f t="shared" ca="1" si="325"/>
        <v>1E-4</v>
      </c>
      <c r="B747" s="304">
        <f t="shared" ca="1" si="326"/>
        <v>33.704600000000319</v>
      </c>
      <c r="D747" s="306">
        <f t="shared" ca="1" si="327"/>
        <v>-0.79753362291612928</v>
      </c>
      <c r="E747" s="307">
        <f t="shared" ca="1" si="328"/>
        <v>-2.1335989746151869</v>
      </c>
      <c r="F747" s="304">
        <f t="shared" ca="1" si="329"/>
        <v>2.2777849907664032</v>
      </c>
      <c r="G747" s="306">
        <f t="shared" ca="1" si="330"/>
        <v>11.965028362976325</v>
      </c>
      <c r="H747" s="307">
        <f t="shared" ca="1" si="331"/>
        <v>-115.16647792096046</v>
      </c>
      <c r="I747" s="304">
        <f t="shared" ca="1" si="332"/>
        <v>115.78635299743188</v>
      </c>
      <c r="J747" s="306">
        <f t="shared" ca="1" si="333"/>
        <v>796.64854631425544</v>
      </c>
      <c r="K747" s="307">
        <f t="shared" ca="1" si="334"/>
        <v>-2.8628235924086622</v>
      </c>
      <c r="L747" s="304">
        <f t="shared" ca="1" si="319"/>
        <v>796.65369019639752</v>
      </c>
      <c r="M747" s="306">
        <f t="shared" ca="1" si="335"/>
        <v>-1.4672744011337111</v>
      </c>
      <c r="N747" s="304">
        <f t="shared" ca="1" si="336"/>
        <v>-84.068630572547022</v>
      </c>
      <c r="P747" s="310">
        <f t="shared" ca="1" si="337"/>
        <v>23</v>
      </c>
      <c r="Q747" s="304">
        <f t="shared" ca="1" si="338"/>
        <v>0</v>
      </c>
      <c r="R747" s="306">
        <f t="shared" ca="1" si="339"/>
        <v>0</v>
      </c>
      <c r="S747" s="307">
        <f t="shared" ca="1" si="340"/>
        <v>8.0569999999999986</v>
      </c>
      <c r="T747" s="304">
        <f t="shared" ca="1" si="320"/>
        <v>79.039169999999984</v>
      </c>
      <c r="U747" s="311">
        <f t="shared" ca="1" si="321"/>
        <v>0</v>
      </c>
      <c r="V747" s="306">
        <f t="shared" ca="1" si="322"/>
        <v>1.22535074609628</v>
      </c>
      <c r="W747" s="304">
        <f t="shared" ca="1" si="323"/>
        <v>62.181955824010593</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2.039760799969919</v>
      </c>
      <c r="AH747" s="304">
        <f t="shared" ca="1" si="347"/>
        <v>-7.7177193899629923</v>
      </c>
    </row>
    <row r="748" spans="1:34" x14ac:dyDescent="0.2">
      <c r="A748" s="347">
        <f t="shared" ca="1" si="325"/>
        <v>1E-4</v>
      </c>
      <c r="B748" s="304">
        <f t="shared" ca="1" si="326"/>
        <v>33.704700000000322</v>
      </c>
      <c r="D748" s="306">
        <f t="shared" ca="1" si="327"/>
        <v>-0.79753063042249484</v>
      </c>
      <c r="E748" s="307">
        <f t="shared" ca="1" si="328"/>
        <v>-2.1335623891998567</v>
      </c>
      <c r="F748" s="304">
        <f t="shared" ca="1" si="329"/>
        <v>2.2777496734870368</v>
      </c>
      <c r="G748" s="306">
        <f t="shared" ca="1" si="330"/>
        <v>11.964948609913282</v>
      </c>
      <c r="H748" s="307">
        <f t="shared" ca="1" si="331"/>
        <v>-115.16669127719938</v>
      </c>
      <c r="I748" s="304">
        <f t="shared" ca="1" si="332"/>
        <v>115.78655697003697</v>
      </c>
      <c r="J748" s="306">
        <f t="shared" ca="1" si="333"/>
        <v>796.64854631425544</v>
      </c>
      <c r="K748" s="307">
        <f t="shared" ca="1" si="334"/>
        <v>-2.87434025086857</v>
      </c>
      <c r="L748" s="304">
        <f t="shared" ca="1" si="319"/>
        <v>796.65373166545464</v>
      </c>
      <c r="M748" s="306">
        <f t="shared" ca="1" si="335"/>
        <v>-1.4672752766560369</v>
      </c>
      <c r="N748" s="304">
        <f t="shared" ca="1" si="336"/>
        <v>-84.068680736281152</v>
      </c>
      <c r="P748" s="310">
        <f t="shared" ca="1" si="337"/>
        <v>23</v>
      </c>
      <c r="Q748" s="304">
        <f t="shared" ca="1" si="338"/>
        <v>0</v>
      </c>
      <c r="R748" s="306">
        <f t="shared" ca="1" si="339"/>
        <v>0</v>
      </c>
      <c r="S748" s="307">
        <f t="shared" ca="1" si="340"/>
        <v>8.0569999999999986</v>
      </c>
      <c r="T748" s="304">
        <f t="shared" ca="1" si="320"/>
        <v>79.039169999999984</v>
      </c>
      <c r="U748" s="311">
        <f t="shared" ca="1" si="321"/>
        <v>0</v>
      </c>
      <c r="V748" s="306">
        <f t="shared" ca="1" si="322"/>
        <v>1.2253521572917254</v>
      </c>
      <c r="W748" s="304">
        <f t="shared" ca="1" si="323"/>
        <v>62.182246520415092</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2.0397256072195953</v>
      </c>
      <c r="AH748" s="304">
        <f t="shared" ca="1" si="347"/>
        <v>-7.7177554702756117</v>
      </c>
    </row>
    <row r="749" spans="1:34" x14ac:dyDescent="0.2">
      <c r="A749" s="347">
        <f t="shared" ca="1" si="325"/>
        <v>1E-4</v>
      </c>
      <c r="B749" s="304">
        <f t="shared" ca="1" si="326"/>
        <v>33.704800000000326</v>
      </c>
      <c r="D749" s="306">
        <f t="shared" ca="1" si="327"/>
        <v>-0.79752763789958803</v>
      </c>
      <c r="E749" s="307">
        <f t="shared" ca="1" si="328"/>
        <v>-2.1335258041211382</v>
      </c>
      <c r="F749" s="304">
        <f t="shared" ca="1" si="329"/>
        <v>2.2777143565566877</v>
      </c>
      <c r="G749" s="306">
        <f t="shared" ca="1" si="330"/>
        <v>11.964868857149492</v>
      </c>
      <c r="H749" s="307">
        <f t="shared" ca="1" si="331"/>
        <v>-115.16690462977979</v>
      </c>
      <c r="I749" s="304">
        <f t="shared" ca="1" si="332"/>
        <v>115.78676093912283</v>
      </c>
      <c r="J749" s="306">
        <f t="shared" ca="1" si="333"/>
        <v>796.64854631425544</v>
      </c>
      <c r="K749" s="307">
        <f t="shared" ca="1" si="334"/>
        <v>-2.8858569306639188</v>
      </c>
      <c r="L749" s="304">
        <f t="shared" ca="1" si="319"/>
        <v>796.65377330107503</v>
      </c>
      <c r="M749" s="306">
        <f t="shared" ca="1" si="335"/>
        <v>-1.467276152169442</v>
      </c>
      <c r="N749" s="304">
        <f t="shared" ca="1" si="336"/>
        <v>-84.068730899504175</v>
      </c>
      <c r="P749" s="310">
        <f t="shared" ca="1" si="337"/>
        <v>23</v>
      </c>
      <c r="Q749" s="304">
        <f t="shared" ca="1" si="338"/>
        <v>0</v>
      </c>
      <c r="R749" s="306">
        <f t="shared" ca="1" si="339"/>
        <v>0</v>
      </c>
      <c r="S749" s="307">
        <f t="shared" ca="1" si="340"/>
        <v>8.0569999999999986</v>
      </c>
      <c r="T749" s="304">
        <f t="shared" ca="1" si="320"/>
        <v>79.039169999999984</v>
      </c>
      <c r="U749" s="311">
        <f t="shared" ca="1" si="321"/>
        <v>0</v>
      </c>
      <c r="V749" s="306">
        <f t="shared" ca="1" si="322"/>
        <v>1.2253535684914107</v>
      </c>
      <c r="W749" s="304">
        <f t="shared" ca="1" si="323"/>
        <v>62.182537214145349</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2.0396904147846708</v>
      </c>
      <c r="AH749" s="304">
        <f t="shared" ca="1" si="347"/>
        <v>-7.7177915502563117</v>
      </c>
    </row>
    <row r="750" spans="1:34" x14ac:dyDescent="0.2">
      <c r="A750" s="347">
        <f t="shared" ca="1" si="325"/>
        <v>1E-4</v>
      </c>
      <c r="B750" s="304">
        <f t="shared" ca="1" si="326"/>
        <v>33.704900000000329</v>
      </c>
      <c r="D750" s="306">
        <f t="shared" ca="1" si="327"/>
        <v>-0.7975246453474113</v>
      </c>
      <c r="E750" s="307">
        <f t="shared" ca="1" si="328"/>
        <v>-2.1334892193790287</v>
      </c>
      <c r="F750" s="304">
        <f t="shared" ca="1" si="329"/>
        <v>2.2776790399753541</v>
      </c>
      <c r="G750" s="306">
        <f t="shared" ca="1" si="330"/>
        <v>11.964789104684957</v>
      </c>
      <c r="H750" s="307">
        <f t="shared" ca="1" si="331"/>
        <v>-115.16711797870173</v>
      </c>
      <c r="I750" s="304">
        <f t="shared" ca="1" si="332"/>
        <v>115.78696490468947</v>
      </c>
      <c r="J750" s="306">
        <f t="shared" ca="1" si="333"/>
        <v>796.64854631425544</v>
      </c>
      <c r="K750" s="307">
        <f t="shared" ca="1" si="334"/>
        <v>-2.897373631794343</v>
      </c>
      <c r="L750" s="304">
        <f t="shared" ca="1" si="319"/>
        <v>796.65381510325972</v>
      </c>
      <c r="M750" s="306">
        <f t="shared" ca="1" si="335"/>
        <v>-1.4672770276739271</v>
      </c>
      <c r="N750" s="304">
        <f t="shared" ca="1" si="336"/>
        <v>-84.068781062216118</v>
      </c>
      <c r="P750" s="310">
        <f t="shared" ca="1" si="337"/>
        <v>23</v>
      </c>
      <c r="Q750" s="304">
        <f t="shared" ca="1" si="338"/>
        <v>0</v>
      </c>
      <c r="R750" s="306">
        <f t="shared" ca="1" si="339"/>
        <v>0</v>
      </c>
      <c r="S750" s="307">
        <f t="shared" ca="1" si="340"/>
        <v>8.0569999999999986</v>
      </c>
      <c r="T750" s="304">
        <f t="shared" ca="1" si="320"/>
        <v>79.039169999999984</v>
      </c>
      <c r="U750" s="311">
        <f t="shared" ca="1" si="321"/>
        <v>0</v>
      </c>
      <c r="V750" s="306">
        <f t="shared" ca="1" si="322"/>
        <v>1.2253549796953351</v>
      </c>
      <c r="W750" s="304">
        <f t="shared" ca="1" si="323"/>
        <v>62.182827905201314</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2.0396552226651368</v>
      </c>
      <c r="AH750" s="304">
        <f t="shared" ca="1" si="347"/>
        <v>-7.7178276299050959</v>
      </c>
    </row>
    <row r="751" spans="1:34" x14ac:dyDescent="0.2">
      <c r="A751" s="347">
        <f t="shared" ca="1" si="325"/>
        <v>1E-4</v>
      </c>
      <c r="B751" s="304">
        <f t="shared" ca="1" si="326"/>
        <v>33.705000000000332</v>
      </c>
      <c r="D751" s="306">
        <f t="shared" ca="1" si="327"/>
        <v>-0.79752165276596076</v>
      </c>
      <c r="E751" s="307">
        <f t="shared" ca="1" si="328"/>
        <v>-2.1334526349735343</v>
      </c>
      <c r="F751" s="304">
        <f t="shared" ca="1" si="329"/>
        <v>2.2776437237430409</v>
      </c>
      <c r="G751" s="306">
        <f t="shared" ca="1" si="330"/>
        <v>11.96470935251968</v>
      </c>
      <c r="H751" s="307">
        <f t="shared" ca="1" si="331"/>
        <v>-115.16733132396523</v>
      </c>
      <c r="I751" s="304">
        <f t="shared" ca="1" si="332"/>
        <v>115.78716886673693</v>
      </c>
      <c r="J751" s="306">
        <f t="shared" ca="1" si="333"/>
        <v>796.64854631425544</v>
      </c>
      <c r="K751" s="307">
        <f t="shared" ca="1" si="334"/>
        <v>-2.9088903542594764</v>
      </c>
      <c r="L751" s="304">
        <f t="shared" ca="1" si="319"/>
        <v>796.65385707200937</v>
      </c>
      <c r="M751" s="306">
        <f t="shared" ca="1" si="335"/>
        <v>-1.4672779031694918</v>
      </c>
      <c r="N751" s="304">
        <f t="shared" ca="1" si="336"/>
        <v>-84.068831224416954</v>
      </c>
      <c r="P751" s="310">
        <f t="shared" ca="1" si="337"/>
        <v>23</v>
      </c>
      <c r="Q751" s="304">
        <f t="shared" ca="1" si="338"/>
        <v>0</v>
      </c>
      <c r="R751" s="306">
        <f t="shared" ca="1" si="339"/>
        <v>0</v>
      </c>
      <c r="S751" s="307">
        <f t="shared" ca="1" si="340"/>
        <v>8.0569999999999986</v>
      </c>
      <c r="T751" s="304">
        <f t="shared" ca="1" si="320"/>
        <v>79.039169999999984</v>
      </c>
      <c r="U751" s="311">
        <f t="shared" ca="1" si="321"/>
        <v>0</v>
      </c>
      <c r="V751" s="306">
        <f t="shared" ca="1" si="322"/>
        <v>1.2253563909034999</v>
      </c>
      <c r="W751" s="304">
        <f t="shared" ca="1" si="323"/>
        <v>62.183118593583082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2.039620030861002</v>
      </c>
      <c r="AH751" s="304">
        <f t="shared" ca="1" si="347"/>
        <v>-7.7178637092219589</v>
      </c>
    </row>
    <row r="752" spans="1:34" x14ac:dyDescent="0.2">
      <c r="A752" s="347">
        <f t="shared" ca="1" si="325"/>
        <v>1E-4</v>
      </c>
      <c r="B752" s="304">
        <f t="shared" ca="1" si="326"/>
        <v>33.705100000000336</v>
      </c>
      <c r="D752" s="306">
        <f t="shared" ca="1" si="327"/>
        <v>-0.79751866015524286</v>
      </c>
      <c r="E752" s="307">
        <f t="shared" ca="1" si="328"/>
        <v>-2.1334160509046418</v>
      </c>
      <c r="F752" s="304">
        <f t="shared" ca="1" si="329"/>
        <v>2.2776084078597383</v>
      </c>
      <c r="G752" s="306">
        <f t="shared" ca="1" si="330"/>
        <v>11.964629600653664</v>
      </c>
      <c r="H752" s="307">
        <f t="shared" ca="1" si="331"/>
        <v>-115.16754466557032</v>
      </c>
      <c r="I752" s="304">
        <f t="shared" ca="1" si="332"/>
        <v>115.78737282526524</v>
      </c>
      <c r="J752" s="306">
        <f t="shared" ca="1" si="333"/>
        <v>796.64854631425544</v>
      </c>
      <c r="K752" s="307">
        <f t="shared" ca="1" si="334"/>
        <v>-2.9204070980589534</v>
      </c>
      <c r="L752" s="304">
        <f t="shared" ca="1" si="319"/>
        <v>796.65389920732503</v>
      </c>
      <c r="M752" s="306">
        <f t="shared" ca="1" si="335"/>
        <v>-1.4672787786561365</v>
      </c>
      <c r="N752" s="304">
        <f t="shared" ca="1" si="336"/>
        <v>-84.068881386106725</v>
      </c>
      <c r="P752" s="310">
        <f t="shared" ca="1" si="337"/>
        <v>23</v>
      </c>
      <c r="Q752" s="304">
        <f t="shared" ca="1" si="338"/>
        <v>0</v>
      </c>
      <c r="R752" s="306">
        <f t="shared" ca="1" si="339"/>
        <v>0</v>
      </c>
      <c r="S752" s="307">
        <f t="shared" ca="1" si="340"/>
        <v>8.0569999999999986</v>
      </c>
      <c r="T752" s="304">
        <f t="shared" ca="1" si="320"/>
        <v>79.039169999999984</v>
      </c>
      <c r="U752" s="311">
        <f t="shared" ca="1" si="321"/>
        <v>0</v>
      </c>
      <c r="V752" s="306">
        <f t="shared" ca="1" si="322"/>
        <v>1.2253578021159044</v>
      </c>
      <c r="W752" s="304">
        <f t="shared" ca="1" si="323"/>
        <v>62.183409279290593</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2.0395848393722549</v>
      </c>
      <c r="AH752" s="304">
        <f t="shared" ca="1" si="347"/>
        <v>-7.7178997882069122</v>
      </c>
    </row>
    <row r="753" spans="1:34" x14ac:dyDescent="0.2">
      <c r="A753" s="347">
        <f t="shared" ca="1" si="325"/>
        <v>1E-4</v>
      </c>
      <c r="B753" s="304">
        <f t="shared" ca="1" si="326"/>
        <v>33.705200000000339</v>
      </c>
      <c r="D753" s="306">
        <f t="shared" ca="1" si="327"/>
        <v>-0.79751566751525504</v>
      </c>
      <c r="E753" s="307">
        <f t="shared" ca="1" si="328"/>
        <v>-2.13337946717236</v>
      </c>
      <c r="F753" s="304">
        <f t="shared" ca="1" si="329"/>
        <v>2.2775730923254529</v>
      </c>
      <c r="G753" s="306">
        <f t="shared" ca="1" si="330"/>
        <v>11.964549849086913</v>
      </c>
      <c r="H753" s="307">
        <f t="shared" ca="1" si="331"/>
        <v>-115.16775800351704</v>
      </c>
      <c r="I753" s="304">
        <f t="shared" ca="1" si="332"/>
        <v>115.78757678027443</v>
      </c>
      <c r="J753" s="306">
        <f t="shared" ca="1" si="333"/>
        <v>796.64854631425544</v>
      </c>
      <c r="K753" s="307">
        <f t="shared" ca="1" si="334"/>
        <v>-2.9319238631924076</v>
      </c>
      <c r="L753" s="304">
        <f t="shared" ca="1" si="319"/>
        <v>796.65394150920758</v>
      </c>
      <c r="M753" s="306">
        <f t="shared" ca="1" si="335"/>
        <v>-1.4672796541338613</v>
      </c>
      <c r="N753" s="304">
        <f t="shared" ca="1" si="336"/>
        <v>-84.068931547285402</v>
      </c>
      <c r="P753" s="310">
        <f t="shared" ca="1" si="337"/>
        <v>23</v>
      </c>
      <c r="Q753" s="304">
        <f t="shared" ca="1" si="338"/>
        <v>0</v>
      </c>
      <c r="R753" s="306">
        <f t="shared" ca="1" si="339"/>
        <v>0</v>
      </c>
      <c r="S753" s="307">
        <f t="shared" ca="1" si="340"/>
        <v>8.0569999999999986</v>
      </c>
      <c r="T753" s="304">
        <f t="shared" ca="1" si="320"/>
        <v>79.039169999999984</v>
      </c>
      <c r="U753" s="311">
        <f t="shared" ca="1" si="321"/>
        <v>0</v>
      </c>
      <c r="V753" s="306">
        <f t="shared" ca="1" si="322"/>
        <v>1.2253592133325479</v>
      </c>
      <c r="W753" s="304">
        <f t="shared" ca="1" si="323"/>
        <v>62.183699962323828</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2.0395496481989071</v>
      </c>
      <c r="AH753" s="304">
        <f t="shared" ca="1" si="347"/>
        <v>-7.717935866859948</v>
      </c>
    </row>
    <row r="754" spans="1:34" x14ac:dyDescent="0.2">
      <c r="A754" s="347">
        <f t="shared" ca="1" si="325"/>
        <v>1E-4</v>
      </c>
      <c r="B754" s="304">
        <f t="shared" ca="1" si="326"/>
        <v>33.705300000000342</v>
      </c>
      <c r="D754" s="306">
        <f t="shared" ca="1" si="327"/>
        <v>-0.79751267484599919</v>
      </c>
      <c r="E754" s="307">
        <f t="shared" ca="1" si="328"/>
        <v>-2.1333428837766926</v>
      </c>
      <c r="F754" s="304">
        <f t="shared" ca="1" si="329"/>
        <v>2.2775377771401892</v>
      </c>
      <c r="G754" s="306">
        <f t="shared" ca="1" si="330"/>
        <v>11.964470097819428</v>
      </c>
      <c r="H754" s="307">
        <f t="shared" ca="1" si="331"/>
        <v>-115.16797133780541</v>
      </c>
      <c r="I754" s="304">
        <f t="shared" ca="1" si="332"/>
        <v>115.78778073176454</v>
      </c>
      <c r="J754" s="306">
        <f t="shared" ca="1" si="333"/>
        <v>796.64854631425544</v>
      </c>
      <c r="K754" s="307">
        <f t="shared" ca="1" si="334"/>
        <v>-2.9434406496594736</v>
      </c>
      <c r="L754" s="304">
        <f t="shared" ca="1" si="319"/>
        <v>796.65398397765796</v>
      </c>
      <c r="M754" s="306">
        <f t="shared" ca="1" si="335"/>
        <v>-1.4672805296026663</v>
      </c>
      <c r="N754" s="304">
        <f t="shared" ca="1" si="336"/>
        <v>-84.068981707953029</v>
      </c>
      <c r="P754" s="310">
        <f t="shared" ca="1" si="337"/>
        <v>23</v>
      </c>
      <c r="Q754" s="304">
        <f t="shared" ca="1" si="338"/>
        <v>0</v>
      </c>
      <c r="R754" s="306">
        <f t="shared" ca="1" si="339"/>
        <v>0</v>
      </c>
      <c r="S754" s="307">
        <f t="shared" ca="1" si="340"/>
        <v>8.0569999999999986</v>
      </c>
      <c r="T754" s="304">
        <f t="shared" ca="1" si="320"/>
        <v>79.039169999999984</v>
      </c>
      <c r="U754" s="311">
        <f t="shared" ca="1" si="321"/>
        <v>0</v>
      </c>
      <c r="V754" s="306">
        <f t="shared" ca="1" si="322"/>
        <v>1.2253606245534319</v>
      </c>
      <c r="W754" s="304">
        <f t="shared" ca="1" si="323"/>
        <v>62.183990642682865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2.0395144573409549</v>
      </c>
      <c r="AH754" s="304">
        <f t="shared" ca="1" si="347"/>
        <v>-7.7179719451810644</v>
      </c>
    </row>
    <row r="755" spans="1:34" x14ac:dyDescent="0.2">
      <c r="A755" s="347">
        <f t="shared" ca="1" si="325"/>
        <v>1E-4</v>
      </c>
      <c r="B755" s="304">
        <f t="shared" ca="1" si="326"/>
        <v>33.705400000000346</v>
      </c>
      <c r="D755" s="306">
        <f t="shared" ca="1" si="327"/>
        <v>-0.7975096821474762</v>
      </c>
      <c r="E755" s="307">
        <f t="shared" ca="1" si="328"/>
        <v>-2.1333063007176261</v>
      </c>
      <c r="F755" s="304">
        <f t="shared" ca="1" si="329"/>
        <v>2.2775024623039362</v>
      </c>
      <c r="G755" s="306">
        <f t="shared" ca="1" si="330"/>
        <v>11.964390346851212</v>
      </c>
      <c r="H755" s="307">
        <f t="shared" ca="1" si="331"/>
        <v>-115.16818466843549</v>
      </c>
      <c r="I755" s="304">
        <f t="shared" ca="1" si="332"/>
        <v>115.7879846797356</v>
      </c>
      <c r="J755" s="306">
        <f t="shared" ca="1" si="333"/>
        <v>796.64854631425544</v>
      </c>
      <c r="K755" s="307">
        <f t="shared" ca="1" si="334"/>
        <v>-2.9549574574597854</v>
      </c>
      <c r="L755" s="304">
        <f t="shared" ca="1" si="319"/>
        <v>796.65402661267694</v>
      </c>
      <c r="M755" s="306">
        <f t="shared" ca="1" si="335"/>
        <v>-1.4672814050625518</v>
      </c>
      <c r="N755" s="304">
        <f t="shared" ca="1" si="336"/>
        <v>-84.069031868109604</v>
      </c>
      <c r="P755" s="310">
        <f t="shared" ca="1" si="337"/>
        <v>23</v>
      </c>
      <c r="Q755" s="304">
        <f t="shared" ca="1" si="338"/>
        <v>0</v>
      </c>
      <c r="R755" s="306">
        <f t="shared" ca="1" si="339"/>
        <v>0</v>
      </c>
      <c r="S755" s="307">
        <f t="shared" ca="1" si="340"/>
        <v>8.0569999999999986</v>
      </c>
      <c r="T755" s="304">
        <f t="shared" ca="1" si="320"/>
        <v>79.039169999999984</v>
      </c>
      <c r="U755" s="311">
        <f t="shared" ca="1" si="321"/>
        <v>0</v>
      </c>
      <c r="V755" s="306">
        <f t="shared" ca="1" si="322"/>
        <v>1.2253620357785551</v>
      </c>
      <c r="W755" s="304">
        <f t="shared" ca="1" si="323"/>
        <v>62.18428132036766</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2.0394792667983923</v>
      </c>
      <c r="AH755" s="304">
        <f t="shared" ca="1" si="347"/>
        <v>-7.7180080231702712</v>
      </c>
    </row>
    <row r="756" spans="1:34" x14ac:dyDescent="0.2">
      <c r="A756" s="347">
        <f t="shared" ca="1" si="325"/>
        <v>1E-4</v>
      </c>
      <c r="B756" s="304">
        <f t="shared" ca="1" si="326"/>
        <v>33.705500000000349</v>
      </c>
      <c r="D756" s="306">
        <f t="shared" ca="1" si="327"/>
        <v>-0.79750668941968594</v>
      </c>
      <c r="E756" s="307">
        <f t="shared" ca="1" si="328"/>
        <v>-2.1332697179951685</v>
      </c>
      <c r="F756" s="304">
        <f t="shared" ca="1" si="329"/>
        <v>2.2774671478166999</v>
      </c>
      <c r="G756" s="306">
        <f t="shared" ca="1" si="330"/>
        <v>11.964310596182271</v>
      </c>
      <c r="H756" s="307">
        <f t="shared" ca="1" si="331"/>
        <v>-115.16839799540729</v>
      </c>
      <c r="I756" s="304">
        <f t="shared" ca="1" si="332"/>
        <v>115.78818862418764</v>
      </c>
      <c r="J756" s="306">
        <f t="shared" ca="1" si="333"/>
        <v>796.64854631425544</v>
      </c>
      <c r="K756" s="307">
        <f t="shared" ca="1" si="334"/>
        <v>-2.9664742865929776</v>
      </c>
      <c r="L756" s="304">
        <f t="shared" ca="1" si="319"/>
        <v>796.65406941426556</v>
      </c>
      <c r="M756" s="306">
        <f t="shared" ca="1" si="335"/>
        <v>-1.4672822805135177</v>
      </c>
      <c r="N756" s="304">
        <f t="shared" ca="1" si="336"/>
        <v>-84.069082027755115</v>
      </c>
      <c r="P756" s="310">
        <f t="shared" ca="1" si="337"/>
        <v>23</v>
      </c>
      <c r="Q756" s="304">
        <f t="shared" ca="1" si="338"/>
        <v>0</v>
      </c>
      <c r="R756" s="306">
        <f t="shared" ca="1" si="339"/>
        <v>0</v>
      </c>
      <c r="S756" s="307">
        <f t="shared" ca="1" si="340"/>
        <v>8.0569999999999986</v>
      </c>
      <c r="T756" s="304">
        <f t="shared" ca="1" si="320"/>
        <v>79.039169999999984</v>
      </c>
      <c r="U756" s="311">
        <f t="shared" ca="1" si="321"/>
        <v>0</v>
      </c>
      <c r="V756" s="306">
        <f t="shared" ca="1" si="322"/>
        <v>1.2253634470079178</v>
      </c>
      <c r="W756" s="304">
        <f t="shared" ca="1" si="323"/>
        <v>62.184571995378214</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2.0394440765712254</v>
      </c>
      <c r="AH756" s="304">
        <f t="shared" ca="1" si="347"/>
        <v>-7.7180441008275622</v>
      </c>
    </row>
    <row r="757" spans="1:34" x14ac:dyDescent="0.2">
      <c r="A757" s="347">
        <f t="shared" ca="1" si="325"/>
        <v>1E-4</v>
      </c>
      <c r="B757" s="304">
        <f t="shared" ca="1" si="326"/>
        <v>33.705600000000352</v>
      </c>
      <c r="D757" s="306">
        <f t="shared" ca="1" si="327"/>
        <v>-0.79750369666262999</v>
      </c>
      <c r="E757" s="307">
        <f t="shared" ca="1" si="328"/>
        <v>-2.1332331356093199</v>
      </c>
      <c r="F757" s="304">
        <f t="shared" ca="1" si="329"/>
        <v>2.2774318336784818</v>
      </c>
      <c r="G757" s="306">
        <f t="shared" ca="1" si="330"/>
        <v>11.964230845812605</v>
      </c>
      <c r="H757" s="307">
        <f t="shared" ca="1" si="331"/>
        <v>-115.16861131872085</v>
      </c>
      <c r="I757" s="304">
        <f t="shared" ca="1" si="332"/>
        <v>115.78839256512066</v>
      </c>
      <c r="J757" s="306">
        <f t="shared" ca="1" si="333"/>
        <v>796.64854631425544</v>
      </c>
      <c r="K757" s="307">
        <f t="shared" ca="1" si="334"/>
        <v>-2.9779911370586842</v>
      </c>
      <c r="L757" s="304">
        <f t="shared" ca="1" si="319"/>
        <v>796.65411238242461</v>
      </c>
      <c r="M757" s="306">
        <f t="shared" ca="1" si="335"/>
        <v>-1.4672831559555641</v>
      </c>
      <c r="N757" s="304">
        <f t="shared" ca="1" si="336"/>
        <v>-84.06913218688959</v>
      </c>
      <c r="P757" s="310">
        <f t="shared" ca="1" si="337"/>
        <v>23</v>
      </c>
      <c r="Q757" s="304">
        <f t="shared" ca="1" si="338"/>
        <v>0</v>
      </c>
      <c r="R757" s="306">
        <f t="shared" ca="1" si="339"/>
        <v>0</v>
      </c>
      <c r="S757" s="307">
        <f t="shared" ca="1" si="340"/>
        <v>8.0569999999999986</v>
      </c>
      <c r="T757" s="304">
        <f t="shared" ca="1" si="320"/>
        <v>79.039169999999984</v>
      </c>
      <c r="U757" s="311">
        <f t="shared" ca="1" si="321"/>
        <v>0</v>
      </c>
      <c r="V757" s="306">
        <f t="shared" ca="1" si="322"/>
        <v>1.22536485824152</v>
      </c>
      <c r="W757" s="304">
        <f t="shared" ca="1" si="323"/>
        <v>62.184862667714505</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2.0394088866594533</v>
      </c>
      <c r="AH757" s="304">
        <f t="shared" ca="1" si="347"/>
        <v>-7.7180801781529382</v>
      </c>
    </row>
    <row r="758" spans="1:34" x14ac:dyDescent="0.2">
      <c r="A758" s="347">
        <f t="shared" ca="1" si="325"/>
        <v>1E-4</v>
      </c>
      <c r="B758" s="304">
        <f t="shared" ca="1" si="326"/>
        <v>33.705700000000355</v>
      </c>
      <c r="D758" s="306">
        <f t="shared" ca="1" si="327"/>
        <v>-0.79750070387631022</v>
      </c>
      <c r="E758" s="307">
        <f t="shared" ca="1" si="328"/>
        <v>-2.1331965535600803</v>
      </c>
      <c r="F758" s="304">
        <f t="shared" ca="1" si="329"/>
        <v>2.2773965198892823</v>
      </c>
      <c r="G758" s="306">
        <f t="shared" ca="1" si="330"/>
        <v>11.964151095742217</v>
      </c>
      <c r="H758" s="307">
        <f t="shared" ca="1" si="331"/>
        <v>-115.16882463837621</v>
      </c>
      <c r="I758" s="304">
        <f t="shared" ca="1" si="332"/>
        <v>115.78859650253474</v>
      </c>
      <c r="J758" s="306">
        <f t="shared" ca="1" si="333"/>
        <v>796.64854631425544</v>
      </c>
      <c r="K758" s="307">
        <f t="shared" ca="1" si="334"/>
        <v>-2.9895080088565389</v>
      </c>
      <c r="L758" s="304">
        <f t="shared" ca="1" si="319"/>
        <v>796.654155517155</v>
      </c>
      <c r="M758" s="306">
        <f t="shared" ca="1" si="335"/>
        <v>-1.4672840313886915</v>
      </c>
      <c r="N758" s="304">
        <f t="shared" ca="1" si="336"/>
        <v>-84.069182345513028</v>
      </c>
      <c r="P758" s="310">
        <f t="shared" ca="1" si="337"/>
        <v>23</v>
      </c>
      <c r="Q758" s="304">
        <f t="shared" ca="1" si="338"/>
        <v>0</v>
      </c>
      <c r="R758" s="306">
        <f t="shared" ca="1" si="339"/>
        <v>0</v>
      </c>
      <c r="S758" s="307">
        <f t="shared" ca="1" si="340"/>
        <v>8.0569999999999986</v>
      </c>
      <c r="T758" s="304">
        <f t="shared" ca="1" si="320"/>
        <v>79.039169999999984</v>
      </c>
      <c r="U758" s="311">
        <f t="shared" ca="1" si="321"/>
        <v>0</v>
      </c>
      <c r="V758" s="306">
        <f t="shared" ca="1" si="322"/>
        <v>1.2253662694793623</v>
      </c>
      <c r="W758" s="304">
        <f t="shared" ca="1" si="323"/>
        <v>62.185153337376626</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2.0393736970630822</v>
      </c>
      <c r="AH758" s="304">
        <f t="shared" ca="1" si="347"/>
        <v>-7.7181162551463967</v>
      </c>
    </row>
    <row r="759" spans="1:34" x14ac:dyDescent="0.2">
      <c r="A759" s="347">
        <f t="shared" ca="1" si="325"/>
        <v>1E-4</v>
      </c>
      <c r="B759" s="304">
        <f t="shared" ca="1" si="326"/>
        <v>33.705800000000359</v>
      </c>
      <c r="D759" s="306">
        <f t="shared" ca="1" si="327"/>
        <v>-0.79749771106072587</v>
      </c>
      <c r="E759" s="307">
        <f t="shared" ca="1" si="328"/>
        <v>-2.1331599718474425</v>
      </c>
      <c r="F759" s="304">
        <f t="shared" ca="1" si="329"/>
        <v>2.2773612064490951</v>
      </c>
      <c r="G759" s="306">
        <f t="shared" ca="1" si="330"/>
        <v>11.96407134597111</v>
      </c>
      <c r="H759" s="307">
        <f t="shared" ca="1" si="331"/>
        <v>-115.16903795437339</v>
      </c>
      <c r="I759" s="304">
        <f t="shared" ca="1" si="332"/>
        <v>115.7888004364299</v>
      </c>
      <c r="J759" s="306">
        <f t="shared" ca="1" si="333"/>
        <v>796.64854631425544</v>
      </c>
      <c r="K759" s="307">
        <f t="shared" ca="1" si="334"/>
        <v>-3.0010249019861766</v>
      </c>
      <c r="L759" s="304">
        <f t="shared" ca="1" si="319"/>
        <v>796.65419881845776</v>
      </c>
      <c r="M759" s="306">
        <f t="shared" ca="1" si="335"/>
        <v>-1.4672849068128997</v>
      </c>
      <c r="N759" s="304">
        <f t="shared" ca="1" si="336"/>
        <v>-84.069232503625443</v>
      </c>
      <c r="P759" s="310">
        <f t="shared" ca="1" si="337"/>
        <v>23</v>
      </c>
      <c r="Q759" s="304">
        <f t="shared" ca="1" si="338"/>
        <v>0</v>
      </c>
      <c r="R759" s="306">
        <f t="shared" ca="1" si="339"/>
        <v>0</v>
      </c>
      <c r="S759" s="307">
        <f t="shared" ca="1" si="340"/>
        <v>8.0569999999999986</v>
      </c>
      <c r="T759" s="304">
        <f t="shared" ca="1" si="320"/>
        <v>79.039169999999984</v>
      </c>
      <c r="U759" s="311">
        <f t="shared" ca="1" si="321"/>
        <v>0</v>
      </c>
      <c r="V759" s="306">
        <f t="shared" ca="1" si="322"/>
        <v>1.2253676807214435</v>
      </c>
      <c r="W759" s="304">
        <f t="shared" ca="1" si="323"/>
        <v>62.185444004364491</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2.0393385077820962</v>
      </c>
      <c r="AH759" s="304">
        <f t="shared" ca="1" si="347"/>
        <v>-7.7181523318079481</v>
      </c>
    </row>
    <row r="760" spans="1:34" x14ac:dyDescent="0.2">
      <c r="A760" s="347">
        <f t="shared" ca="1" si="325"/>
        <v>1E-4</v>
      </c>
      <c r="B760" s="304">
        <f t="shared" ca="1" si="326"/>
        <v>33.705900000000362</v>
      </c>
      <c r="D760" s="306">
        <f t="shared" ca="1" si="327"/>
        <v>-0.79749471821587803</v>
      </c>
      <c r="E760" s="307">
        <f t="shared" ca="1" si="328"/>
        <v>-2.1331233904714137</v>
      </c>
      <c r="F760" s="304">
        <f t="shared" ca="1" si="329"/>
        <v>2.2773258933579275</v>
      </c>
      <c r="G760" s="306">
        <f t="shared" ca="1" si="330"/>
        <v>11.963991596499289</v>
      </c>
      <c r="H760" s="307">
        <f t="shared" ca="1" si="331"/>
        <v>-115.16925126671244</v>
      </c>
      <c r="I760" s="304">
        <f t="shared" ca="1" si="332"/>
        <v>115.78900436680613</v>
      </c>
      <c r="J760" s="306">
        <f t="shared" ca="1" si="333"/>
        <v>796.64854631425544</v>
      </c>
      <c r="K760" s="307">
        <f t="shared" ca="1" si="334"/>
        <v>-3.0125418164472308</v>
      </c>
      <c r="L760" s="304">
        <f t="shared" ca="1" si="319"/>
        <v>796.65424228633356</v>
      </c>
      <c r="M760" s="306">
        <f t="shared" ca="1" si="335"/>
        <v>-1.4672857822281888</v>
      </c>
      <c r="N760" s="304">
        <f t="shared" ca="1" si="336"/>
        <v>-84.069282661226836</v>
      </c>
      <c r="P760" s="310">
        <f t="shared" ca="1" si="337"/>
        <v>23</v>
      </c>
      <c r="Q760" s="304">
        <f t="shared" ca="1" si="338"/>
        <v>0</v>
      </c>
      <c r="R760" s="306">
        <f t="shared" ca="1" si="339"/>
        <v>0</v>
      </c>
      <c r="S760" s="307">
        <f t="shared" ca="1" si="340"/>
        <v>8.0569999999999986</v>
      </c>
      <c r="T760" s="304">
        <f t="shared" ca="1" si="320"/>
        <v>79.039169999999984</v>
      </c>
      <c r="U760" s="311">
        <f t="shared" ca="1" si="321"/>
        <v>0</v>
      </c>
      <c r="V760" s="306">
        <f t="shared" ca="1" si="322"/>
        <v>1.2253690919677642</v>
      </c>
      <c r="W760" s="304">
        <f t="shared" ca="1" si="323"/>
        <v>62.185734668678109</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2.0393033188165086</v>
      </c>
      <c r="AH760" s="304">
        <f t="shared" ca="1" si="347"/>
        <v>-7.7181884081375829</v>
      </c>
    </row>
    <row r="761" spans="1:34" x14ac:dyDescent="0.2">
      <c r="A761" s="347">
        <f t="shared" ca="1" si="325"/>
        <v>1E-4</v>
      </c>
      <c r="B761" s="304">
        <f t="shared" ca="1" si="326"/>
        <v>33.706000000000365</v>
      </c>
      <c r="D761" s="306">
        <f t="shared" ca="1" si="327"/>
        <v>-0.79749172534176826</v>
      </c>
      <c r="E761" s="307">
        <f t="shared" ca="1" si="328"/>
        <v>-2.1330868094319948</v>
      </c>
      <c r="F761" s="304">
        <f t="shared" ca="1" si="329"/>
        <v>2.2772905806157802</v>
      </c>
      <c r="G761" s="306">
        <f t="shared" ca="1" si="330"/>
        <v>11.963911847326754</v>
      </c>
      <c r="H761" s="307">
        <f t="shared" ca="1" si="331"/>
        <v>-115.16946457539338</v>
      </c>
      <c r="I761" s="304">
        <f t="shared" ca="1" si="332"/>
        <v>115.78920829366352</v>
      </c>
      <c r="J761" s="306">
        <f t="shared" ca="1" si="333"/>
        <v>796.64854631425544</v>
      </c>
      <c r="K761" s="307">
        <f t="shared" ca="1" si="334"/>
        <v>-3.0240587522393363</v>
      </c>
      <c r="L761" s="304">
        <f t="shared" ca="1" si="319"/>
        <v>796.65428592078342</v>
      </c>
      <c r="M761" s="306">
        <f t="shared" ca="1" si="335"/>
        <v>-1.4672866576345591</v>
      </c>
      <c r="N761" s="304">
        <f t="shared" ca="1" si="336"/>
        <v>-84.069332818317207</v>
      </c>
      <c r="P761" s="310">
        <f t="shared" ca="1" si="337"/>
        <v>23</v>
      </c>
      <c r="Q761" s="304">
        <f t="shared" ca="1" si="338"/>
        <v>0</v>
      </c>
      <c r="R761" s="306">
        <f t="shared" ca="1" si="339"/>
        <v>0</v>
      </c>
      <c r="S761" s="307">
        <f t="shared" ca="1" si="340"/>
        <v>8.0569999999999986</v>
      </c>
      <c r="T761" s="304">
        <f t="shared" ca="1" si="320"/>
        <v>79.039169999999984</v>
      </c>
      <c r="U761" s="311">
        <f t="shared" ca="1" si="321"/>
        <v>0</v>
      </c>
      <c r="V761" s="306">
        <f t="shared" ca="1" si="322"/>
        <v>1.2253705032183244</v>
      </c>
      <c r="W761" s="304">
        <f t="shared" ca="1" si="323"/>
        <v>62.186025330317541</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2.0392681301663194</v>
      </c>
      <c r="AH761" s="304">
        <f t="shared" ca="1" si="347"/>
        <v>-7.7182244841353009</v>
      </c>
    </row>
    <row r="762" spans="1:34" x14ac:dyDescent="0.2">
      <c r="A762" s="347">
        <f t="shared" ca="1" si="325"/>
        <v>1E-4</v>
      </c>
      <c r="B762" s="304">
        <f t="shared" ca="1" si="326"/>
        <v>33.706100000000369</v>
      </c>
      <c r="D762" s="306">
        <f t="shared" ca="1" si="327"/>
        <v>-0.79748873243839791</v>
      </c>
      <c r="E762" s="307">
        <f t="shared" ca="1" si="328"/>
        <v>-2.1330502287291759</v>
      </c>
      <c r="F762" s="304">
        <f t="shared" ca="1" si="329"/>
        <v>2.2772552682226452</v>
      </c>
      <c r="G762" s="306">
        <f t="shared" ca="1" si="330"/>
        <v>11.96383209845351</v>
      </c>
      <c r="H762" s="307">
        <f t="shared" ca="1" si="331"/>
        <v>-115.16967788041624</v>
      </c>
      <c r="I762" s="304">
        <f t="shared" ca="1" si="332"/>
        <v>115.78941221700205</v>
      </c>
      <c r="J762" s="306">
        <f t="shared" ca="1" si="333"/>
        <v>796.64854631425544</v>
      </c>
      <c r="K762" s="307">
        <f t="shared" ca="1" si="334"/>
        <v>-3.035575709362127</v>
      </c>
      <c r="L762" s="304">
        <f t="shared" ca="1" si="319"/>
        <v>796.65432972180827</v>
      </c>
      <c r="M762" s="306">
        <f t="shared" ca="1" si="335"/>
        <v>-1.4672875330320108</v>
      </c>
      <c r="N762" s="304">
        <f t="shared" ca="1" si="336"/>
        <v>-84.069382974896584</v>
      </c>
      <c r="P762" s="310">
        <f t="shared" ca="1" si="337"/>
        <v>23</v>
      </c>
      <c r="Q762" s="304">
        <f t="shared" ca="1" si="338"/>
        <v>0</v>
      </c>
      <c r="R762" s="306">
        <f t="shared" ca="1" si="339"/>
        <v>0</v>
      </c>
      <c r="S762" s="307">
        <f t="shared" ca="1" si="340"/>
        <v>8.0569999999999986</v>
      </c>
      <c r="T762" s="304">
        <f t="shared" ca="1" si="320"/>
        <v>79.039169999999984</v>
      </c>
      <c r="U762" s="311">
        <f t="shared" ca="1" si="321"/>
        <v>0</v>
      </c>
      <c r="V762" s="306">
        <f t="shared" ca="1" si="322"/>
        <v>1.2253719144731241</v>
      </c>
      <c r="W762" s="304">
        <f t="shared" ca="1" si="323"/>
        <v>62.18631598928274</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2.0392329418315196</v>
      </c>
      <c r="AH762" s="304">
        <f t="shared" ca="1" si="347"/>
        <v>-7.7182605598011111</v>
      </c>
    </row>
    <row r="763" spans="1:34" x14ac:dyDescent="0.2">
      <c r="A763" s="347">
        <f t="shared" ca="1" si="325"/>
        <v>1E-4</v>
      </c>
      <c r="B763" s="304">
        <f t="shared" ca="1" si="326"/>
        <v>33.706200000000372</v>
      </c>
      <c r="D763" s="306">
        <f t="shared" ca="1" si="327"/>
        <v>-0.79748573950576629</v>
      </c>
      <c r="E763" s="307">
        <f t="shared" ca="1" si="328"/>
        <v>-2.133013648362966</v>
      </c>
      <c r="F763" s="304">
        <f t="shared" ca="1" si="329"/>
        <v>2.2772199561785307</v>
      </c>
      <c r="G763" s="306">
        <f t="shared" ca="1" si="330"/>
        <v>11.963752349879559</v>
      </c>
      <c r="H763" s="307">
        <f t="shared" ca="1" si="331"/>
        <v>-115.16989118178108</v>
      </c>
      <c r="I763" s="304">
        <f t="shared" ca="1" si="332"/>
        <v>115.78961613682181</v>
      </c>
      <c r="J763" s="306">
        <f t="shared" ca="1" si="333"/>
        <v>796.64854631425544</v>
      </c>
      <c r="K763" s="307">
        <f t="shared" ca="1" si="334"/>
        <v>-3.0470926878152369</v>
      </c>
      <c r="L763" s="304">
        <f t="shared" ca="1" si="319"/>
        <v>796.654373689409</v>
      </c>
      <c r="M763" s="306">
        <f t="shared" ca="1" si="335"/>
        <v>-1.4672884084205438</v>
      </c>
      <c r="N763" s="304">
        <f t="shared" ca="1" si="336"/>
        <v>-84.069433130964953</v>
      </c>
      <c r="P763" s="310">
        <f t="shared" ca="1" si="337"/>
        <v>23</v>
      </c>
      <c r="Q763" s="304">
        <f t="shared" ca="1" si="338"/>
        <v>0</v>
      </c>
      <c r="R763" s="306">
        <f t="shared" ca="1" si="339"/>
        <v>0</v>
      </c>
      <c r="S763" s="307">
        <f t="shared" ca="1" si="340"/>
        <v>8.0569999999999986</v>
      </c>
      <c r="T763" s="304">
        <f t="shared" ca="1" si="320"/>
        <v>79.039169999999984</v>
      </c>
      <c r="U763" s="311">
        <f t="shared" ca="1" si="321"/>
        <v>0</v>
      </c>
      <c r="V763" s="306">
        <f t="shared" ca="1" si="322"/>
        <v>1.2253733257321628</v>
      </c>
      <c r="W763" s="304">
        <f t="shared" ca="1" si="323"/>
        <v>62.186606645573733</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2.0391977538121191</v>
      </c>
      <c r="AH763" s="304">
        <f t="shared" ca="1" si="347"/>
        <v>-7.7182966351350073</v>
      </c>
    </row>
    <row r="764" spans="1:34" x14ac:dyDescent="0.2">
      <c r="A764" s="347">
        <f t="shared" ca="1" si="325"/>
        <v>1E-4</v>
      </c>
      <c r="B764" s="304">
        <f t="shared" ca="1" si="326"/>
        <v>33.706300000000375</v>
      </c>
      <c r="D764" s="306">
        <f t="shared" ca="1" si="327"/>
        <v>-0.79748274654387552</v>
      </c>
      <c r="E764" s="307">
        <f t="shared" ca="1" si="328"/>
        <v>-2.132977068333358</v>
      </c>
      <c r="F764" s="304">
        <f t="shared" ca="1" si="329"/>
        <v>2.2771846444834312</v>
      </c>
      <c r="G764" s="306">
        <f t="shared" ca="1" si="330"/>
        <v>11.963672601604905</v>
      </c>
      <c r="H764" s="307">
        <f t="shared" ca="1" si="331"/>
        <v>-115.17010447948792</v>
      </c>
      <c r="I764" s="304">
        <f t="shared" ca="1" si="332"/>
        <v>115.78982005312278</v>
      </c>
      <c r="J764" s="306">
        <f t="shared" ca="1" si="333"/>
        <v>796.64854631425544</v>
      </c>
      <c r="K764" s="307">
        <f t="shared" ca="1" si="334"/>
        <v>-3.0586096875983002</v>
      </c>
      <c r="L764" s="304">
        <f t="shared" ca="1" si="319"/>
        <v>796.65441782358653</v>
      </c>
      <c r="M764" s="306">
        <f t="shared" ca="1" si="335"/>
        <v>-1.4672892838001583</v>
      </c>
      <c r="N764" s="304">
        <f t="shared" ca="1" si="336"/>
        <v>-84.069483286522342</v>
      </c>
      <c r="P764" s="310">
        <f t="shared" ca="1" si="337"/>
        <v>23</v>
      </c>
      <c r="Q764" s="304">
        <f t="shared" ca="1" si="338"/>
        <v>0</v>
      </c>
      <c r="R764" s="306">
        <f t="shared" ca="1" si="339"/>
        <v>0</v>
      </c>
      <c r="S764" s="307">
        <f t="shared" ca="1" si="340"/>
        <v>8.0569999999999986</v>
      </c>
      <c r="T764" s="304">
        <f t="shared" ca="1" si="320"/>
        <v>79.039169999999984</v>
      </c>
      <c r="U764" s="311">
        <f t="shared" ca="1" si="321"/>
        <v>0</v>
      </c>
      <c r="V764" s="306">
        <f t="shared" ca="1" si="322"/>
        <v>1.2253747369954413</v>
      </c>
      <c r="W764" s="304">
        <f t="shared" ca="1" si="323"/>
        <v>62.186897299190512</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2.0391625661081099</v>
      </c>
      <c r="AH764" s="304">
        <f t="shared" ca="1" si="347"/>
        <v>-7.7183327101369921</v>
      </c>
    </row>
    <row r="765" spans="1:34" x14ac:dyDescent="0.2">
      <c r="A765" s="347">
        <f t="shared" ca="1" si="325"/>
        <v>1E-4</v>
      </c>
      <c r="B765" s="304">
        <f t="shared" ca="1" si="326"/>
        <v>33.706400000000379</v>
      </c>
      <c r="D765" s="306">
        <f t="shared" ca="1" si="327"/>
        <v>-0.79747975355272593</v>
      </c>
      <c r="E765" s="307">
        <f t="shared" ca="1" si="328"/>
        <v>-2.1329404886403562</v>
      </c>
      <c r="F765" s="304">
        <f t="shared" ca="1" si="329"/>
        <v>2.2771493331373502</v>
      </c>
      <c r="G765" s="306">
        <f t="shared" ca="1" si="330"/>
        <v>11.963592853629549</v>
      </c>
      <c r="H765" s="307">
        <f t="shared" ca="1" si="331"/>
        <v>-115.17031777353678</v>
      </c>
      <c r="I765" s="304">
        <f t="shared" ca="1" si="332"/>
        <v>115.79002396590502</v>
      </c>
      <c r="J765" s="306">
        <f t="shared" ca="1" si="333"/>
        <v>796.64854631425544</v>
      </c>
      <c r="K765" s="307">
        <f t="shared" ca="1" si="334"/>
        <v>-3.0701267087109514</v>
      </c>
      <c r="L765" s="304">
        <f t="shared" ca="1" si="319"/>
        <v>796.65446212434153</v>
      </c>
      <c r="M765" s="306">
        <f t="shared" ca="1" si="335"/>
        <v>-1.4672901591708545</v>
      </c>
      <c r="N765" s="304">
        <f t="shared" ca="1" si="336"/>
        <v>-84.069533441568751</v>
      </c>
      <c r="P765" s="310">
        <f t="shared" ca="1" si="337"/>
        <v>23</v>
      </c>
      <c r="Q765" s="304">
        <f t="shared" ca="1" si="338"/>
        <v>0</v>
      </c>
      <c r="R765" s="306">
        <f t="shared" ca="1" si="339"/>
        <v>0</v>
      </c>
      <c r="S765" s="307">
        <f t="shared" ca="1" si="340"/>
        <v>8.0569999999999986</v>
      </c>
      <c r="T765" s="304">
        <f t="shared" ca="1" si="320"/>
        <v>79.039169999999984</v>
      </c>
      <c r="U765" s="311">
        <f t="shared" ca="1" si="321"/>
        <v>0</v>
      </c>
      <c r="V765" s="306">
        <f t="shared" ca="1" si="322"/>
        <v>1.2253761482629586</v>
      </c>
      <c r="W765" s="304">
        <f t="shared" ca="1" si="323"/>
        <v>62.18718795013308</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2.0391273787194955</v>
      </c>
      <c r="AH765" s="304">
        <f t="shared" ca="1" si="347"/>
        <v>-7.7183687848070655</v>
      </c>
    </row>
    <row r="766" spans="1:34" x14ac:dyDescent="0.2">
      <c r="A766" s="347">
        <f t="shared" ca="1" si="325"/>
        <v>1E-4</v>
      </c>
      <c r="B766" s="304">
        <f t="shared" ca="1" si="326"/>
        <v>33.706500000000382</v>
      </c>
      <c r="D766" s="306">
        <f t="shared" ca="1" si="327"/>
        <v>-0.79747676053231897</v>
      </c>
      <c r="E766" s="307">
        <f t="shared" ca="1" si="328"/>
        <v>-2.1329039092839599</v>
      </c>
      <c r="F766" s="304">
        <f t="shared" ca="1" si="329"/>
        <v>2.2771140221402879</v>
      </c>
      <c r="G766" s="306">
        <f t="shared" ca="1" si="330"/>
        <v>11.963513105953496</v>
      </c>
      <c r="H766" s="307">
        <f t="shared" ca="1" si="331"/>
        <v>-115.17053106392771</v>
      </c>
      <c r="I766" s="304">
        <f t="shared" ca="1" si="332"/>
        <v>115.79022787516854</v>
      </c>
      <c r="J766" s="306">
        <f t="shared" ca="1" si="333"/>
        <v>796.64854631425544</v>
      </c>
      <c r="K766" s="307">
        <f t="shared" ca="1" si="334"/>
        <v>-3.0816437511528245</v>
      </c>
      <c r="L766" s="304">
        <f t="shared" ca="1" si="319"/>
        <v>796.65450659167527</v>
      </c>
      <c r="M766" s="306">
        <f t="shared" ca="1" si="335"/>
        <v>-1.4672910345326327</v>
      </c>
      <c r="N766" s="304">
        <f t="shared" ca="1" si="336"/>
        <v>-84.069583596104181</v>
      </c>
      <c r="P766" s="310">
        <f t="shared" ca="1" si="337"/>
        <v>23</v>
      </c>
      <c r="Q766" s="304">
        <f t="shared" ca="1" si="338"/>
        <v>0</v>
      </c>
      <c r="R766" s="306">
        <f t="shared" ca="1" si="339"/>
        <v>0</v>
      </c>
      <c r="S766" s="307">
        <f t="shared" ca="1" si="340"/>
        <v>8.0569999999999986</v>
      </c>
      <c r="T766" s="304">
        <f t="shared" ca="1" si="320"/>
        <v>79.039169999999984</v>
      </c>
      <c r="U766" s="311">
        <f t="shared" ca="1" si="321"/>
        <v>0</v>
      </c>
      <c r="V766" s="306">
        <f t="shared" ca="1" si="322"/>
        <v>1.2253775595347154</v>
      </c>
      <c r="W766" s="304">
        <f t="shared" ca="1" si="323"/>
        <v>62.187478598401434</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2.0390921916462768</v>
      </c>
      <c r="AH766" s="304">
        <f t="shared" ca="1" si="347"/>
        <v>-7.7184048591452266</v>
      </c>
    </row>
    <row r="767" spans="1:34" x14ac:dyDescent="0.2">
      <c r="A767" s="347">
        <f t="shared" ca="1" si="325"/>
        <v>1E-4</v>
      </c>
      <c r="B767" s="304">
        <f t="shared" ca="1" si="326"/>
        <v>33.706600000000385</v>
      </c>
      <c r="D767" s="306">
        <f t="shared" ca="1" si="327"/>
        <v>-0.79747376748265342</v>
      </c>
      <c r="E767" s="307">
        <f t="shared" ca="1" si="328"/>
        <v>-2.1328673302641663</v>
      </c>
      <c r="F767" s="304">
        <f t="shared" ca="1" si="329"/>
        <v>2.2770787114922419</v>
      </c>
      <c r="G767" s="306">
        <f t="shared" ca="1" si="330"/>
        <v>11.963433358576747</v>
      </c>
      <c r="H767" s="307">
        <f t="shared" ca="1" si="331"/>
        <v>-115.17074435066074</v>
      </c>
      <c r="I767" s="304">
        <f t="shared" ca="1" si="332"/>
        <v>115.79043178091341</v>
      </c>
      <c r="J767" s="306">
        <f t="shared" ca="1" si="333"/>
        <v>796.64854631425544</v>
      </c>
      <c r="K767" s="307">
        <f t="shared" ca="1" si="334"/>
        <v>-3.0931608149235541</v>
      </c>
      <c r="L767" s="304">
        <f t="shared" ca="1" si="319"/>
        <v>796.65455122558819</v>
      </c>
      <c r="M767" s="306">
        <f t="shared" ca="1" si="335"/>
        <v>-1.4672919098854926</v>
      </c>
      <c r="N767" s="304">
        <f t="shared" ca="1" si="336"/>
        <v>-84.069633750128645</v>
      </c>
      <c r="P767" s="310">
        <f t="shared" ca="1" si="337"/>
        <v>23</v>
      </c>
      <c r="Q767" s="304">
        <f t="shared" ca="1" si="338"/>
        <v>0</v>
      </c>
      <c r="R767" s="306">
        <f t="shared" ca="1" si="339"/>
        <v>0</v>
      </c>
      <c r="S767" s="307">
        <f t="shared" ca="1" si="340"/>
        <v>8.0569999999999986</v>
      </c>
      <c r="T767" s="304">
        <f t="shared" ca="1" si="320"/>
        <v>79.039169999999984</v>
      </c>
      <c r="U767" s="311">
        <f t="shared" ca="1" si="321"/>
        <v>0</v>
      </c>
      <c r="V767" s="306">
        <f t="shared" ca="1" si="322"/>
        <v>1.2253789708107112</v>
      </c>
      <c r="W767" s="304">
        <f t="shared" ca="1" si="323"/>
        <v>62.187769243995611</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2.0390570048884546</v>
      </c>
      <c r="AH767" s="304">
        <f t="shared" ca="1" si="347"/>
        <v>-7.7184409331514763</v>
      </c>
    </row>
    <row r="768" spans="1:34" x14ac:dyDescent="0.2">
      <c r="A768" s="347">
        <f t="shared" ca="1" si="325"/>
        <v>1E-4</v>
      </c>
      <c r="B768" s="304">
        <f t="shared" ca="1" si="326"/>
        <v>33.706700000000389</v>
      </c>
      <c r="D768" s="306">
        <f t="shared" ca="1" si="327"/>
        <v>-0.79747077440373315</v>
      </c>
      <c r="E768" s="307">
        <f t="shared" ca="1" si="328"/>
        <v>-2.1328307515809737</v>
      </c>
      <c r="F768" s="304">
        <f t="shared" ca="1" si="329"/>
        <v>2.2770434011932119</v>
      </c>
      <c r="G768" s="306">
        <f t="shared" ca="1" si="330"/>
        <v>11.963353611499306</v>
      </c>
      <c r="H768" s="307">
        <f t="shared" ca="1" si="331"/>
        <v>-115.1709576337359</v>
      </c>
      <c r="I768" s="304">
        <f t="shared" ca="1" si="332"/>
        <v>115.79063568313961</v>
      </c>
      <c r="J768" s="306">
        <f t="shared" ca="1" si="333"/>
        <v>796.64854631425544</v>
      </c>
      <c r="K768" s="307">
        <f t="shared" ca="1" si="334"/>
        <v>-3.1046779000227738</v>
      </c>
      <c r="L768" s="304">
        <f t="shared" ca="1" si="319"/>
        <v>796.65459602608166</v>
      </c>
      <c r="M768" s="306">
        <f t="shared" ca="1" si="335"/>
        <v>-1.4672927852294348</v>
      </c>
      <c r="N768" s="304">
        <f t="shared" ca="1" si="336"/>
        <v>-84.069683903642158</v>
      </c>
      <c r="P768" s="310">
        <f t="shared" ca="1" si="337"/>
        <v>23</v>
      </c>
      <c r="Q768" s="304">
        <f t="shared" ca="1" si="338"/>
        <v>0</v>
      </c>
      <c r="R768" s="306">
        <f t="shared" ca="1" si="339"/>
        <v>0</v>
      </c>
      <c r="S768" s="307">
        <f t="shared" ca="1" si="340"/>
        <v>8.0569999999999986</v>
      </c>
      <c r="T768" s="304">
        <f t="shared" ca="1" si="320"/>
        <v>79.039169999999984</v>
      </c>
      <c r="U768" s="311">
        <f t="shared" ca="1" si="321"/>
        <v>0</v>
      </c>
      <c r="V768" s="306">
        <f t="shared" ca="1" si="322"/>
        <v>1.2253803820909468</v>
      </c>
      <c r="W768" s="304">
        <f t="shared" ca="1" si="323"/>
        <v>62.188059886915575</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2.0390218184460229</v>
      </c>
      <c r="AH768" s="304">
        <f t="shared" ca="1" si="347"/>
        <v>-7.7184770068258191</v>
      </c>
    </row>
    <row r="769" spans="1:34" x14ac:dyDescent="0.2">
      <c r="A769" s="347">
        <f t="shared" ca="1" si="325"/>
        <v>1E-4</v>
      </c>
      <c r="B769" s="304">
        <f t="shared" ca="1" si="326"/>
        <v>33.706800000000392</v>
      </c>
      <c r="D769" s="306">
        <f t="shared" ca="1" si="327"/>
        <v>-0.79746778129555607</v>
      </c>
      <c r="E769" s="307">
        <f t="shared" ca="1" si="328"/>
        <v>-2.1327941732343865</v>
      </c>
      <c r="F769" s="304">
        <f t="shared" ca="1" si="329"/>
        <v>2.2770080912432014</v>
      </c>
      <c r="G769" s="306">
        <f t="shared" ca="1" si="330"/>
        <v>11.963273864721176</v>
      </c>
      <c r="H769" s="307">
        <f t="shared" ca="1" si="331"/>
        <v>-115.17117091315322</v>
      </c>
      <c r="I769" s="304">
        <f t="shared" ca="1" si="332"/>
        <v>115.79083958184719</v>
      </c>
      <c r="J769" s="306">
        <f t="shared" ca="1" si="333"/>
        <v>796.64854631425544</v>
      </c>
      <c r="K769" s="307">
        <f t="shared" ca="1" si="334"/>
        <v>-3.116195006450118</v>
      </c>
      <c r="L769" s="304">
        <f t="shared" ca="1" si="319"/>
        <v>796.65464099315625</v>
      </c>
      <c r="M769" s="306">
        <f t="shared" ca="1" si="335"/>
        <v>-1.4672936605644591</v>
      </c>
      <c r="N769" s="304">
        <f t="shared" ca="1" si="336"/>
        <v>-84.069734056644705</v>
      </c>
      <c r="P769" s="310">
        <f t="shared" ca="1" si="337"/>
        <v>23</v>
      </c>
      <c r="Q769" s="304">
        <f t="shared" ca="1" si="338"/>
        <v>0</v>
      </c>
      <c r="R769" s="306">
        <f t="shared" ca="1" si="339"/>
        <v>0</v>
      </c>
      <c r="S769" s="307">
        <f t="shared" ca="1" si="340"/>
        <v>8.0569999999999986</v>
      </c>
      <c r="T769" s="304">
        <f t="shared" ca="1" si="320"/>
        <v>79.039169999999984</v>
      </c>
      <c r="U769" s="311">
        <f t="shared" ca="1" si="321"/>
        <v>0</v>
      </c>
      <c r="V769" s="306">
        <f t="shared" ca="1" si="322"/>
        <v>1.2253817933754205</v>
      </c>
      <c r="W769" s="304">
        <f t="shared" ca="1" si="323"/>
        <v>62.188350527161283</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2.0389866323189869</v>
      </c>
      <c r="AH769" s="304">
        <f t="shared" ca="1" si="347"/>
        <v>-7.7185130801682496</v>
      </c>
    </row>
    <row r="770" spans="1:34" x14ac:dyDescent="0.2">
      <c r="A770" s="347">
        <f t="shared" ca="1" si="325"/>
        <v>1E-4</v>
      </c>
      <c r="B770" s="304">
        <f t="shared" ca="1" si="326"/>
        <v>33.706900000000395</v>
      </c>
      <c r="D770" s="306">
        <f t="shared" ca="1" si="327"/>
        <v>-0.79746478815812538</v>
      </c>
      <c r="E770" s="307">
        <f t="shared" ca="1" si="328"/>
        <v>-2.1327575952244082</v>
      </c>
      <c r="F770" s="304">
        <f t="shared" ca="1" si="329"/>
        <v>2.2769727816422147</v>
      </c>
      <c r="G770" s="306">
        <f t="shared" ca="1" si="330"/>
        <v>11.96319411824236</v>
      </c>
      <c r="H770" s="307">
        <f t="shared" ca="1" si="331"/>
        <v>-115.17138418891274</v>
      </c>
      <c r="I770" s="304">
        <f t="shared" ca="1" si="332"/>
        <v>115.7910434770362</v>
      </c>
      <c r="J770" s="306">
        <f t="shared" ca="1" si="333"/>
        <v>796.64854631425544</v>
      </c>
      <c r="K770" s="307">
        <f t="shared" ca="1" si="334"/>
        <v>-3.1277121342052214</v>
      </c>
      <c r="L770" s="304">
        <f t="shared" ca="1" si="319"/>
        <v>796.65468612681298</v>
      </c>
      <c r="M770" s="306">
        <f t="shared" ca="1" si="335"/>
        <v>-1.4672945358905658</v>
      </c>
      <c r="N770" s="304">
        <f t="shared" ca="1" si="336"/>
        <v>-84.069784209136316</v>
      </c>
      <c r="P770" s="310">
        <f t="shared" ca="1" si="337"/>
        <v>23</v>
      </c>
      <c r="Q770" s="304">
        <f t="shared" ca="1" si="338"/>
        <v>0</v>
      </c>
      <c r="R770" s="306">
        <f t="shared" ca="1" si="339"/>
        <v>0</v>
      </c>
      <c r="S770" s="307">
        <f t="shared" ca="1" si="340"/>
        <v>8.0569999999999986</v>
      </c>
      <c r="T770" s="304">
        <f t="shared" ca="1" si="320"/>
        <v>79.039169999999984</v>
      </c>
      <c r="U770" s="311">
        <f t="shared" ca="1" si="321"/>
        <v>0</v>
      </c>
      <c r="V770" s="306">
        <f t="shared" ca="1" si="322"/>
        <v>1.2253832046641344</v>
      </c>
      <c r="W770" s="304">
        <f t="shared" ca="1" si="323"/>
        <v>62.188641164732879</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2.0389514465073546</v>
      </c>
      <c r="AH770" s="304">
        <f t="shared" ca="1" si="347"/>
        <v>-7.7185491531787633</v>
      </c>
    </row>
    <row r="771" spans="1:34" x14ac:dyDescent="0.2">
      <c r="A771" s="347">
        <f t="shared" ca="1" si="325"/>
        <v>1E-4</v>
      </c>
      <c r="B771" s="304">
        <f t="shared" ca="1" si="326"/>
        <v>33.707000000000399</v>
      </c>
      <c r="D771" s="306">
        <f t="shared" ca="1" si="327"/>
        <v>-0.79746179499144099</v>
      </c>
      <c r="E771" s="307">
        <f t="shared" ca="1" si="328"/>
        <v>-2.1327210175510229</v>
      </c>
      <c r="F771" s="304">
        <f t="shared" ca="1" si="329"/>
        <v>2.2769374723902374</v>
      </c>
      <c r="G771" s="306">
        <f t="shared" ca="1" si="330"/>
        <v>11.96311437206286</v>
      </c>
      <c r="H771" s="307">
        <f t="shared" ca="1" si="331"/>
        <v>-115.1715974610145</v>
      </c>
      <c r="I771" s="304">
        <f t="shared" ca="1" si="332"/>
        <v>115.79124736870666</v>
      </c>
      <c r="J771" s="306">
        <f t="shared" ca="1" si="333"/>
        <v>796.64854631425544</v>
      </c>
      <c r="K771" s="307">
        <f t="shared" ca="1" si="334"/>
        <v>-3.139229283287718</v>
      </c>
      <c r="L771" s="304">
        <f t="shared" ca="1" si="319"/>
        <v>796.65473142705275</v>
      </c>
      <c r="M771" s="306">
        <f t="shared" ca="1" si="335"/>
        <v>-1.4672954112077548</v>
      </c>
      <c r="N771" s="304">
        <f t="shared" ca="1" si="336"/>
        <v>-84.069834361116975</v>
      </c>
      <c r="P771" s="310">
        <f t="shared" ca="1" si="337"/>
        <v>23</v>
      </c>
      <c r="Q771" s="304">
        <f t="shared" ca="1" si="338"/>
        <v>0</v>
      </c>
      <c r="R771" s="306">
        <f t="shared" ca="1" si="339"/>
        <v>0</v>
      </c>
      <c r="S771" s="307">
        <f t="shared" ca="1" si="340"/>
        <v>8.0569999999999986</v>
      </c>
      <c r="T771" s="304">
        <f t="shared" ca="1" si="320"/>
        <v>79.039169999999984</v>
      </c>
      <c r="U771" s="311">
        <f t="shared" ca="1" si="321"/>
        <v>0</v>
      </c>
      <c r="V771" s="306">
        <f t="shared" ca="1" si="322"/>
        <v>1.2253846159570865</v>
      </c>
      <c r="W771" s="304">
        <f t="shared" ca="1" si="323"/>
        <v>62.188931799630225</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2.0389162610111056</v>
      </c>
      <c r="AH771" s="304">
        <f t="shared" ca="1" si="347"/>
        <v>-7.7185852258573773</v>
      </c>
    </row>
    <row r="772" spans="1:34" x14ac:dyDescent="0.2">
      <c r="A772" s="347">
        <f t="shared" ca="1" si="325"/>
        <v>1E-4</v>
      </c>
      <c r="B772" s="304">
        <f t="shared" ca="1" si="326"/>
        <v>33.707100000000402</v>
      </c>
      <c r="D772" s="306">
        <f t="shared" ca="1" si="327"/>
        <v>-0.79745880179550499</v>
      </c>
      <c r="E772" s="307">
        <f t="shared" ca="1" si="328"/>
        <v>-2.1326844402142466</v>
      </c>
      <c r="F772" s="304">
        <f t="shared" ca="1" si="329"/>
        <v>2.2769021634872848</v>
      </c>
      <c r="G772" s="306">
        <f t="shared" ca="1" si="330"/>
        <v>11.963034626182679</v>
      </c>
      <c r="H772" s="307">
        <f t="shared" ca="1" si="331"/>
        <v>-115.17181072945853</v>
      </c>
      <c r="I772" s="304">
        <f t="shared" ca="1" si="332"/>
        <v>115.79145125685862</v>
      </c>
      <c r="J772" s="306">
        <f t="shared" ca="1" si="333"/>
        <v>796.64854631425544</v>
      </c>
      <c r="K772" s="307">
        <f t="shared" ca="1" si="334"/>
        <v>-3.1507464536972418</v>
      </c>
      <c r="L772" s="304">
        <f t="shared" ref="L772:L835" ca="1" si="348">SQRT(pos_x^2+pos_z^2)</f>
        <v>796.65477689387637</v>
      </c>
      <c r="M772" s="306">
        <f t="shared" ca="1" si="335"/>
        <v>-1.4672962865160266</v>
      </c>
      <c r="N772" s="304">
        <f t="shared" ca="1" si="336"/>
        <v>-84.069884512586725</v>
      </c>
      <c r="P772" s="310">
        <f t="shared" ca="1" si="337"/>
        <v>23</v>
      </c>
      <c r="Q772" s="304">
        <f t="shared" ca="1" si="338"/>
        <v>0</v>
      </c>
      <c r="R772" s="306">
        <f t="shared" ca="1" si="339"/>
        <v>0</v>
      </c>
      <c r="S772" s="307">
        <f t="shared" ca="1" si="340"/>
        <v>8.0569999999999986</v>
      </c>
      <c r="T772" s="304">
        <f t="shared" ref="T772:T835" ca="1" si="349">m*g</f>
        <v>79.039169999999984</v>
      </c>
      <c r="U772" s="311">
        <f t="shared" ref="U772:U835" ca="1" si="350">IF(pos_xz&lt;L_rampe,Poids*COS(Beta),0)</f>
        <v>0</v>
      </c>
      <c r="V772" s="306">
        <f t="shared" ref="V772:V835" ca="1" si="351">Rho_moyen*(20000-Alt_rampe-pos_z)/(20000+Alt_rampe+pos_z)</f>
        <v>1.2253860272542783</v>
      </c>
      <c r="W772" s="304">
        <f t="shared" ref="W772:W835" ca="1" si="352">1/2*Rho*Sref*Cx*vit_xz^2</f>
        <v>62.189222431853437</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2.0388810758302593</v>
      </c>
      <c r="AH772" s="304">
        <f t="shared" ca="1" si="347"/>
        <v>-7.7186212982040754</v>
      </c>
    </row>
    <row r="773" spans="1:34" x14ac:dyDescent="0.2">
      <c r="A773" s="347">
        <f t="shared" ref="A773:A836" ca="1" si="354">IF(B772+0.01&lt;=T_ini+ROUNDUP(Temps_fin_propu,0), 0.01, IF(K772&gt;0, 0.1, 0.0001))</f>
        <v>1E-4</v>
      </c>
      <c r="B773" s="304">
        <f t="shared" ref="B773:B836" ca="1" si="355">B772+pas</f>
        <v>33.707200000000405</v>
      </c>
      <c r="D773" s="306">
        <f t="shared" ref="D773:D836" ca="1" si="356">IF(AND(L772&lt;L_rampe,Poussee&lt;Poids*SIN(M772)),0,(-W772+Poussee)/m*COS(M772)-U772/m*SIN(M772))</f>
        <v>-0.79745580857031562</v>
      </c>
      <c r="E773" s="307">
        <f t="shared" ref="E773:E836" ca="1" si="357">IF(AND(L772&lt;L_rampe,Poussee&lt;Poids*SIN(M772)),0,(-W772+Poussee)/m*SIN(M772)+U772/m*COS(M772)-Poids/m)</f>
        <v>-2.1326478632140651</v>
      </c>
      <c r="F773" s="304">
        <f t="shared" ref="F773:F836" ca="1" si="358">SQRT(acc_x^2+acc_z^2)</f>
        <v>2.2768668549333433</v>
      </c>
      <c r="G773" s="306">
        <f t="shared" ref="G773:G836" ca="1" si="359">G772+acc_x*pas</f>
        <v>11.962954880601822</v>
      </c>
      <c r="H773" s="307">
        <f t="shared" ref="H773:H836" ca="1" si="360">H772+acc_z*pas</f>
        <v>-115.17202399424485</v>
      </c>
      <c r="I773" s="304">
        <f t="shared" ref="I773:I836" ca="1" si="361">SQRT(vit_x^2+vit_z^2)</f>
        <v>115.79165514149207</v>
      </c>
      <c r="J773" s="306">
        <f t="shared" ref="J773:J836" ca="1" si="362">J772+0.5*(vit_x+G772)*pas*(K772&gt;=0)</f>
        <v>796.64854631425544</v>
      </c>
      <c r="K773" s="307">
        <f t="shared" ref="K773:K836" ca="1" si="363">K772+0.5*(vit_z+H772)*pas</f>
        <v>-3.162263645433427</v>
      </c>
      <c r="L773" s="304">
        <f t="shared" ca="1" si="348"/>
        <v>796.65482252728486</v>
      </c>
      <c r="M773" s="306">
        <f t="shared" ref="M773:M836" ca="1" si="364">IF(AND(L772&gt;L_rampe,G773&gt;0),ATAN2(G773,H773),$M$4)</f>
        <v>-1.4672971618153812</v>
      </c>
      <c r="N773" s="304">
        <f t="shared" ref="N773:N836" ca="1" si="365">DEGREES(Beta)</f>
        <v>-84.069934663545553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8.0569999999999986</v>
      </c>
      <c r="T773" s="304">
        <f t="shared" ca="1" si="349"/>
        <v>79.039169999999984</v>
      </c>
      <c r="U773" s="311">
        <f t="shared" ca="1" si="350"/>
        <v>0</v>
      </c>
      <c r="V773" s="306">
        <f t="shared" ca="1" si="351"/>
        <v>1.2253874385557086</v>
      </c>
      <c r="W773" s="304">
        <f t="shared" ca="1" si="352"/>
        <v>62.189513061402415</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2.0388458909648</v>
      </c>
      <c r="AH773" s="304">
        <f t="shared" ref="AH773:AH836" ca="1" si="376">IF(AND(L772&lt;L_rampe,Poussee&lt;Poids*SIN(M772)), g*SIN(M772), (-W772+Poussee)/m)</f>
        <v>-7.7186573702188719</v>
      </c>
    </row>
    <row r="774" spans="1:34" x14ac:dyDescent="0.2">
      <c r="A774" s="347">
        <f t="shared" ca="1" si="354"/>
        <v>1E-4</v>
      </c>
      <c r="B774" s="304">
        <f t="shared" ca="1" si="355"/>
        <v>33.707300000000409</v>
      </c>
      <c r="D774" s="306">
        <f t="shared" ca="1" si="356"/>
        <v>-0.79745281531587497</v>
      </c>
      <c r="E774" s="307">
        <f t="shared" ca="1" si="357"/>
        <v>-2.1326112865504907</v>
      </c>
      <c r="F774" s="304">
        <f t="shared" ca="1" si="358"/>
        <v>2.2768315467284252</v>
      </c>
      <c r="G774" s="306">
        <f t="shared" ca="1" si="359"/>
        <v>11.96287513532029</v>
      </c>
      <c r="H774" s="307">
        <f t="shared" ca="1" si="360"/>
        <v>-115.1722372553735</v>
      </c>
      <c r="I774" s="304">
        <f t="shared" ca="1" si="361"/>
        <v>115.79185902260706</v>
      </c>
      <c r="J774" s="306">
        <f t="shared" ca="1" si="362"/>
        <v>796.64854631425544</v>
      </c>
      <c r="K774" s="307">
        <f t="shared" ca="1" si="363"/>
        <v>-3.173780858495908</v>
      </c>
      <c r="L774" s="304">
        <f t="shared" ca="1" si="348"/>
        <v>796.65486832727902</v>
      </c>
      <c r="M774" s="306">
        <f t="shared" ca="1" si="364"/>
        <v>-1.4672980371058184</v>
      </c>
      <c r="N774" s="304">
        <f t="shared" ca="1" si="365"/>
        <v>-84.069984813993457</v>
      </c>
      <c r="P774" s="310">
        <f t="shared" ca="1" si="366"/>
        <v>23</v>
      </c>
      <c r="Q774" s="304">
        <f t="shared" ca="1" si="367"/>
        <v>0</v>
      </c>
      <c r="R774" s="306">
        <f t="shared" ca="1" si="368"/>
        <v>0</v>
      </c>
      <c r="S774" s="307">
        <f t="shared" ca="1" si="369"/>
        <v>8.0569999999999986</v>
      </c>
      <c r="T774" s="304">
        <f t="shared" ca="1" si="349"/>
        <v>79.039169999999984</v>
      </c>
      <c r="U774" s="311">
        <f t="shared" ca="1" si="350"/>
        <v>0</v>
      </c>
      <c r="V774" s="306">
        <f t="shared" ca="1" si="351"/>
        <v>1.2253888498613781</v>
      </c>
      <c r="W774" s="304">
        <f t="shared" ca="1" si="352"/>
        <v>62.189803688277223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2.0388107064147425</v>
      </c>
      <c r="AH774" s="304">
        <f t="shared" ca="1" si="376"/>
        <v>-7.7186934419017534</v>
      </c>
    </row>
    <row r="775" spans="1:34" x14ac:dyDescent="0.2">
      <c r="A775" s="347">
        <f t="shared" ca="1" si="354"/>
        <v>1E-4</v>
      </c>
      <c r="B775" s="304">
        <f t="shared" ca="1" si="355"/>
        <v>33.707400000000412</v>
      </c>
      <c r="D775" s="306">
        <f t="shared" ca="1" si="356"/>
        <v>-0.79744982203218573</v>
      </c>
      <c r="E775" s="307">
        <f t="shared" ca="1" si="357"/>
        <v>-2.1325747102235155</v>
      </c>
      <c r="F775" s="304">
        <f t="shared" ca="1" si="358"/>
        <v>2.2767962388725249</v>
      </c>
      <c r="G775" s="306">
        <f t="shared" ca="1" si="359"/>
        <v>11.962795390338087</v>
      </c>
      <c r="H775" s="307">
        <f t="shared" ca="1" si="360"/>
        <v>-115.17245051284452</v>
      </c>
      <c r="I775" s="304">
        <f t="shared" ca="1" si="361"/>
        <v>115.79206290020363</v>
      </c>
      <c r="J775" s="306">
        <f t="shared" ca="1" si="362"/>
        <v>796.64854631425544</v>
      </c>
      <c r="K775" s="307">
        <f t="shared" ca="1" si="363"/>
        <v>-3.1852980928843189</v>
      </c>
      <c r="L775" s="304">
        <f t="shared" ca="1" si="348"/>
        <v>796.65491429385963</v>
      </c>
      <c r="M775" s="306">
        <f t="shared" ca="1" si="364"/>
        <v>-1.4672989123873388</v>
      </c>
      <c r="N775" s="304">
        <f t="shared" ca="1" si="365"/>
        <v>-84.070034963930453</v>
      </c>
      <c r="P775" s="310">
        <f t="shared" ca="1" si="366"/>
        <v>23</v>
      </c>
      <c r="Q775" s="304">
        <f t="shared" ca="1" si="367"/>
        <v>0</v>
      </c>
      <c r="R775" s="306">
        <f t="shared" ca="1" si="368"/>
        <v>0</v>
      </c>
      <c r="S775" s="307">
        <f t="shared" ca="1" si="369"/>
        <v>8.0569999999999986</v>
      </c>
      <c r="T775" s="304">
        <f t="shared" ca="1" si="349"/>
        <v>79.039169999999984</v>
      </c>
      <c r="U775" s="311">
        <f t="shared" ca="1" si="350"/>
        <v>0</v>
      </c>
      <c r="V775" s="306">
        <f t="shared" ca="1" si="351"/>
        <v>1.2253902611712868</v>
      </c>
      <c r="W775" s="304">
        <f t="shared" ca="1" si="352"/>
        <v>62.190094312477875</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2.0387755221800781</v>
      </c>
      <c r="AH775" s="304">
        <f t="shared" ca="1" si="376"/>
        <v>-7.7187295132527289</v>
      </c>
    </row>
    <row r="776" spans="1:34" x14ac:dyDescent="0.2">
      <c r="A776" s="347">
        <f t="shared" ca="1" si="354"/>
        <v>1E-4</v>
      </c>
      <c r="B776" s="304">
        <f t="shared" ca="1" si="355"/>
        <v>33.707500000000415</v>
      </c>
      <c r="D776" s="306">
        <f t="shared" ca="1" si="356"/>
        <v>-0.79744682871924655</v>
      </c>
      <c r="E776" s="307">
        <f t="shared" ca="1" si="357"/>
        <v>-2.1325381342331386</v>
      </c>
      <c r="F776" s="304">
        <f t="shared" ca="1" si="358"/>
        <v>2.2767609313656405</v>
      </c>
      <c r="G776" s="306">
        <f t="shared" ca="1" si="359"/>
        <v>11.962715645655216</v>
      </c>
      <c r="H776" s="307">
        <f t="shared" ca="1" si="360"/>
        <v>-115.17266376665795</v>
      </c>
      <c r="I776" s="304">
        <f t="shared" ca="1" si="361"/>
        <v>115.79226677428181</v>
      </c>
      <c r="J776" s="306">
        <f t="shared" ca="1" si="362"/>
        <v>796.64854631425544</v>
      </c>
      <c r="K776" s="307">
        <f t="shared" ca="1" si="363"/>
        <v>-3.1968153485982942</v>
      </c>
      <c r="L776" s="304">
        <f t="shared" ca="1" si="348"/>
        <v>796.65496042702796</v>
      </c>
      <c r="M776" s="306">
        <f t="shared" ca="1" si="364"/>
        <v>-1.4672997876599423</v>
      </c>
      <c r="N776" s="304">
        <f t="shared" ca="1" si="365"/>
        <v>-84.070085113356569</v>
      </c>
      <c r="P776" s="310">
        <f t="shared" ca="1" si="366"/>
        <v>23</v>
      </c>
      <c r="Q776" s="304">
        <f t="shared" ca="1" si="367"/>
        <v>0</v>
      </c>
      <c r="R776" s="306">
        <f t="shared" ca="1" si="368"/>
        <v>0</v>
      </c>
      <c r="S776" s="307">
        <f t="shared" ca="1" si="369"/>
        <v>8.0569999999999986</v>
      </c>
      <c r="T776" s="304">
        <f t="shared" ca="1" si="349"/>
        <v>79.039169999999984</v>
      </c>
      <c r="U776" s="311">
        <f t="shared" ca="1" si="350"/>
        <v>0</v>
      </c>
      <c r="V776" s="306">
        <f t="shared" ca="1" si="351"/>
        <v>1.2253916724854339</v>
      </c>
      <c r="W776" s="304">
        <f t="shared" ca="1" si="352"/>
        <v>62.190384934004307</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2.038740338260804</v>
      </c>
      <c r="AH776" s="304">
        <f t="shared" ca="1" si="376"/>
        <v>-7.7187655842717993</v>
      </c>
    </row>
    <row r="777" spans="1:34" x14ac:dyDescent="0.2">
      <c r="A777" s="347">
        <f t="shared" ca="1" si="354"/>
        <v>1E-4</v>
      </c>
      <c r="B777" s="304">
        <f t="shared" ca="1" si="355"/>
        <v>33.707600000000419</v>
      </c>
      <c r="D777" s="306">
        <f t="shared" ca="1" si="356"/>
        <v>-0.79744383537705843</v>
      </c>
      <c r="E777" s="307">
        <f t="shared" ca="1" si="357"/>
        <v>-2.1325015585793663</v>
      </c>
      <c r="F777" s="304">
        <f t="shared" ca="1" si="358"/>
        <v>2.2767256242077787</v>
      </c>
      <c r="G777" s="306">
        <f t="shared" ca="1" si="359"/>
        <v>11.962635901271678</v>
      </c>
      <c r="H777" s="307">
        <f t="shared" ca="1" si="360"/>
        <v>-115.1728770168138</v>
      </c>
      <c r="I777" s="304">
        <f t="shared" ca="1" si="361"/>
        <v>115.79247064484163</v>
      </c>
      <c r="J777" s="306">
        <f t="shared" ca="1" si="362"/>
        <v>796.64854631425544</v>
      </c>
      <c r="K777" s="307">
        <f t="shared" ca="1" si="363"/>
        <v>-3.2083326256374676</v>
      </c>
      <c r="L777" s="304">
        <f t="shared" ca="1" si="348"/>
        <v>796.65500672678456</v>
      </c>
      <c r="M777" s="306">
        <f t="shared" ca="1" si="364"/>
        <v>-1.4673006629236289</v>
      </c>
      <c r="N777" s="304">
        <f t="shared" ca="1" si="365"/>
        <v>-84.070135262271776</v>
      </c>
      <c r="P777" s="310">
        <f t="shared" ca="1" si="366"/>
        <v>23</v>
      </c>
      <c r="Q777" s="304">
        <f t="shared" ca="1" si="367"/>
        <v>0</v>
      </c>
      <c r="R777" s="306">
        <f t="shared" ca="1" si="368"/>
        <v>0</v>
      </c>
      <c r="S777" s="307">
        <f t="shared" ca="1" si="369"/>
        <v>8.0569999999999986</v>
      </c>
      <c r="T777" s="304">
        <f t="shared" ca="1" si="349"/>
        <v>79.039169999999984</v>
      </c>
      <c r="U777" s="311">
        <f t="shared" ca="1" si="350"/>
        <v>0</v>
      </c>
      <c r="V777" s="306">
        <f t="shared" ca="1" si="351"/>
        <v>1.2253930838038201</v>
      </c>
      <c r="W777" s="304">
        <f t="shared" ca="1" si="352"/>
        <v>62.190675552856568</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2.038705154656931</v>
      </c>
      <c r="AH777" s="304">
        <f t="shared" ca="1" si="376"/>
        <v>-7.7188016549589573</v>
      </c>
    </row>
    <row r="778" spans="1:34" x14ac:dyDescent="0.2">
      <c r="A778" s="347">
        <f t="shared" ca="1" si="354"/>
        <v>1E-4</v>
      </c>
      <c r="B778" s="304">
        <f t="shared" ca="1" si="355"/>
        <v>33.707700000000422</v>
      </c>
      <c r="D778" s="306">
        <f t="shared" ca="1" si="356"/>
        <v>-0.79744084200562393</v>
      </c>
      <c r="E778" s="307">
        <f t="shared" ca="1" si="357"/>
        <v>-2.1324649832621949</v>
      </c>
      <c r="F778" s="304">
        <f t="shared" ca="1" si="358"/>
        <v>2.2766903173989368</v>
      </c>
      <c r="G778" s="306">
        <f t="shared" ca="1" si="359"/>
        <v>11.962556157187478</v>
      </c>
      <c r="H778" s="307">
        <f t="shared" ca="1" si="360"/>
        <v>-115.17309026331213</v>
      </c>
      <c r="I778" s="304">
        <f t="shared" ca="1" si="361"/>
        <v>115.79267451188313</v>
      </c>
      <c r="J778" s="306">
        <f t="shared" ca="1" si="362"/>
        <v>796.64854631425544</v>
      </c>
      <c r="K778" s="307">
        <f t="shared" ca="1" si="363"/>
        <v>-3.219849924001474</v>
      </c>
      <c r="L778" s="304">
        <f t="shared" ca="1" si="348"/>
        <v>796.65505319313047</v>
      </c>
      <c r="M778" s="306">
        <f t="shared" ca="1" si="364"/>
        <v>-1.4673015381783991</v>
      </c>
      <c r="N778" s="304">
        <f t="shared" ca="1" si="365"/>
        <v>-84.070185410676103</v>
      </c>
      <c r="P778" s="310">
        <f t="shared" ca="1" si="366"/>
        <v>23</v>
      </c>
      <c r="Q778" s="304">
        <f t="shared" ca="1" si="367"/>
        <v>0</v>
      </c>
      <c r="R778" s="306">
        <f t="shared" ca="1" si="368"/>
        <v>0</v>
      </c>
      <c r="S778" s="307">
        <f t="shared" ca="1" si="369"/>
        <v>8.0569999999999986</v>
      </c>
      <c r="T778" s="304">
        <f t="shared" ca="1" si="349"/>
        <v>79.039169999999984</v>
      </c>
      <c r="U778" s="311">
        <f t="shared" ca="1" si="350"/>
        <v>0</v>
      </c>
      <c r="V778" s="306">
        <f t="shared" ca="1" si="351"/>
        <v>1.2253944951264453</v>
      </c>
      <c r="W778" s="304">
        <f t="shared" ca="1" si="352"/>
        <v>62.190966169034688</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2.038669971368452</v>
      </c>
      <c r="AH778" s="304">
        <f t="shared" ca="1" si="376"/>
        <v>-7.7188377253142084</v>
      </c>
    </row>
    <row r="779" spans="1:34" x14ac:dyDescent="0.2">
      <c r="A779" s="347">
        <f t="shared" ca="1" si="354"/>
        <v>1E-4</v>
      </c>
      <c r="B779" s="304">
        <f t="shared" ca="1" si="355"/>
        <v>33.707800000000425</v>
      </c>
      <c r="D779" s="306">
        <f t="shared" ca="1" si="356"/>
        <v>-0.79743784860494182</v>
      </c>
      <c r="E779" s="307">
        <f t="shared" ca="1" si="357"/>
        <v>-2.1324284082816174</v>
      </c>
      <c r="F779" s="304">
        <f t="shared" ca="1" si="358"/>
        <v>2.2766550109391082</v>
      </c>
      <c r="G779" s="306">
        <f t="shared" ca="1" si="359"/>
        <v>11.962476413402618</v>
      </c>
      <c r="H779" s="307">
        <f t="shared" ca="1" si="360"/>
        <v>-115.17330350615296</v>
      </c>
      <c r="I779" s="304">
        <f t="shared" ca="1" si="361"/>
        <v>115.79287837540632</v>
      </c>
      <c r="J779" s="306">
        <f t="shared" ca="1" si="362"/>
        <v>796.64854631425544</v>
      </c>
      <c r="K779" s="307">
        <f t="shared" ca="1" si="363"/>
        <v>-3.2313672436899474</v>
      </c>
      <c r="L779" s="304">
        <f t="shared" ca="1" si="348"/>
        <v>796.65509982606648</v>
      </c>
      <c r="M779" s="306">
        <f t="shared" ca="1" si="364"/>
        <v>-1.4673024134242527</v>
      </c>
      <c r="N779" s="304">
        <f t="shared" ca="1" si="365"/>
        <v>-84.07023555856955</v>
      </c>
      <c r="P779" s="310">
        <f t="shared" ca="1" si="366"/>
        <v>23</v>
      </c>
      <c r="Q779" s="304">
        <f t="shared" ca="1" si="367"/>
        <v>0</v>
      </c>
      <c r="R779" s="306">
        <f t="shared" ca="1" si="368"/>
        <v>0</v>
      </c>
      <c r="S779" s="307">
        <f t="shared" ca="1" si="369"/>
        <v>8.0569999999999986</v>
      </c>
      <c r="T779" s="304">
        <f t="shared" ca="1" si="349"/>
        <v>79.039169999999984</v>
      </c>
      <c r="U779" s="311">
        <f t="shared" ca="1" si="350"/>
        <v>0</v>
      </c>
      <c r="V779" s="306">
        <f t="shared" ca="1" si="351"/>
        <v>1.2253959064533093</v>
      </c>
      <c r="W779" s="304">
        <f t="shared" ca="1" si="352"/>
        <v>62.191256782538609</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2.0386347883953659</v>
      </c>
      <c r="AH779" s="304">
        <f t="shared" ca="1" si="376"/>
        <v>-7.718873795337557</v>
      </c>
    </row>
    <row r="780" spans="1:34" x14ac:dyDescent="0.2">
      <c r="A780" s="347">
        <f t="shared" ca="1" si="354"/>
        <v>1E-4</v>
      </c>
      <c r="B780" s="304">
        <f t="shared" ca="1" si="355"/>
        <v>33.707900000000429</v>
      </c>
      <c r="D780" s="306">
        <f t="shared" ca="1" si="356"/>
        <v>-0.79743485517501489</v>
      </c>
      <c r="E780" s="307">
        <f t="shared" ca="1" si="357"/>
        <v>-2.1323918336376435</v>
      </c>
      <c r="F780" s="304">
        <f t="shared" ca="1" si="358"/>
        <v>2.276619704828303</v>
      </c>
      <c r="G780" s="306">
        <f t="shared" ca="1" si="359"/>
        <v>11.9623966699171</v>
      </c>
      <c r="H780" s="307">
        <f t="shared" ca="1" si="360"/>
        <v>-115.17351674533633</v>
      </c>
      <c r="I780" s="304">
        <f t="shared" ca="1" si="361"/>
        <v>115.79308223541125</v>
      </c>
      <c r="J780" s="306">
        <f t="shared" ca="1" si="362"/>
        <v>796.64854631425544</v>
      </c>
      <c r="K780" s="307">
        <f t="shared" ca="1" si="363"/>
        <v>-3.2428845847025221</v>
      </c>
      <c r="L780" s="304">
        <f t="shared" ca="1" si="348"/>
        <v>796.65514662559372</v>
      </c>
      <c r="M780" s="306">
        <f t="shared" ca="1" si="364"/>
        <v>-1.4673032886611903</v>
      </c>
      <c r="N780" s="304">
        <f t="shared" ca="1" si="365"/>
        <v>-84.070285705952145</v>
      </c>
      <c r="P780" s="310">
        <f t="shared" ca="1" si="366"/>
        <v>23</v>
      </c>
      <c r="Q780" s="304">
        <f t="shared" ca="1" si="367"/>
        <v>0</v>
      </c>
      <c r="R780" s="306">
        <f t="shared" ca="1" si="368"/>
        <v>0</v>
      </c>
      <c r="S780" s="307">
        <f t="shared" ca="1" si="369"/>
        <v>8.0569999999999986</v>
      </c>
      <c r="T780" s="304">
        <f t="shared" ca="1" si="349"/>
        <v>79.039169999999984</v>
      </c>
      <c r="U780" s="311">
        <f t="shared" ca="1" si="350"/>
        <v>0</v>
      </c>
      <c r="V780" s="306">
        <f t="shared" ca="1" si="351"/>
        <v>1.2253973177844122</v>
      </c>
      <c r="W780" s="304">
        <f t="shared" ca="1" si="352"/>
        <v>62.191547393368388</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2.0385996057376765</v>
      </c>
      <c r="AH780" s="304">
        <f t="shared" ca="1" si="376"/>
        <v>-7.718909865028996</v>
      </c>
    </row>
    <row r="781" spans="1:34" x14ac:dyDescent="0.2">
      <c r="A781" s="347">
        <f t="shared" ca="1" si="354"/>
        <v>1E-4</v>
      </c>
      <c r="B781" s="304">
        <f t="shared" ca="1" si="355"/>
        <v>33.708000000000432</v>
      </c>
      <c r="D781" s="306">
        <f t="shared" ca="1" si="356"/>
        <v>-0.79743186171584046</v>
      </c>
      <c r="E781" s="307">
        <f t="shared" ca="1" si="357"/>
        <v>-2.1323552593302644</v>
      </c>
      <c r="F781" s="304">
        <f t="shared" ca="1" si="358"/>
        <v>2.2765843990665116</v>
      </c>
      <c r="G781" s="306">
        <f t="shared" ca="1" si="359"/>
        <v>11.962316926730928</v>
      </c>
      <c r="H781" s="307">
        <f t="shared" ca="1" si="360"/>
        <v>-115.17372998086226</v>
      </c>
      <c r="I781" s="304">
        <f t="shared" ca="1" si="361"/>
        <v>115.79328609189794</v>
      </c>
      <c r="J781" s="306">
        <f t="shared" ca="1" si="362"/>
        <v>796.64854631425544</v>
      </c>
      <c r="K781" s="307">
        <f t="shared" ca="1" si="363"/>
        <v>-3.2544019470388319</v>
      </c>
      <c r="L781" s="304">
        <f t="shared" ca="1" si="348"/>
        <v>796.65519359171276</v>
      </c>
      <c r="M781" s="306">
        <f t="shared" ca="1" si="364"/>
        <v>-1.4673041638892113</v>
      </c>
      <c r="N781" s="304">
        <f t="shared" ca="1" si="365"/>
        <v>-84.07033585282386</v>
      </c>
      <c r="P781" s="310">
        <f t="shared" ca="1" si="366"/>
        <v>23</v>
      </c>
      <c r="Q781" s="304">
        <f t="shared" ca="1" si="367"/>
        <v>0</v>
      </c>
      <c r="R781" s="306">
        <f t="shared" ca="1" si="368"/>
        <v>0</v>
      </c>
      <c r="S781" s="307">
        <f t="shared" ca="1" si="369"/>
        <v>8.0569999999999986</v>
      </c>
      <c r="T781" s="304">
        <f t="shared" ca="1" si="349"/>
        <v>79.039169999999984</v>
      </c>
      <c r="U781" s="311">
        <f t="shared" ca="1" si="350"/>
        <v>0</v>
      </c>
      <c r="V781" s="306">
        <f t="shared" ca="1" si="351"/>
        <v>1.2253987291197537</v>
      </c>
      <c r="W781" s="304">
        <f t="shared" ca="1" si="352"/>
        <v>62.191838001523998</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2.0385644233953792</v>
      </c>
      <c r="AH781" s="304">
        <f t="shared" ca="1" si="376"/>
        <v>-7.7189459343885316</v>
      </c>
    </row>
    <row r="782" spans="1:34" x14ac:dyDescent="0.2">
      <c r="A782" s="347">
        <f t="shared" ca="1" si="354"/>
        <v>1E-4</v>
      </c>
      <c r="B782" s="304">
        <f t="shared" ca="1" si="355"/>
        <v>33.708100000000435</v>
      </c>
      <c r="D782" s="306">
        <f t="shared" ca="1" si="356"/>
        <v>-0.79742886822742542</v>
      </c>
      <c r="E782" s="307">
        <f t="shared" ca="1" si="357"/>
        <v>-2.1323186853594862</v>
      </c>
      <c r="F782" s="304">
        <f t="shared" ca="1" si="358"/>
        <v>2.2765490936537431</v>
      </c>
      <c r="G782" s="306">
        <f t="shared" ca="1" si="359"/>
        <v>11.962237183844104</v>
      </c>
      <c r="H782" s="307">
        <f t="shared" ca="1" si="360"/>
        <v>-115.1739432127308</v>
      </c>
      <c r="I782" s="304">
        <f t="shared" ca="1" si="361"/>
        <v>115.79348994486642</v>
      </c>
      <c r="J782" s="306">
        <f t="shared" ca="1" si="362"/>
        <v>796.64854631425544</v>
      </c>
      <c r="K782" s="307">
        <f t="shared" ca="1" si="363"/>
        <v>-3.2659193306985115</v>
      </c>
      <c r="L782" s="304">
        <f t="shared" ca="1" si="348"/>
        <v>796.65524072442463</v>
      </c>
      <c r="M782" s="306">
        <f t="shared" ca="1" si="364"/>
        <v>-1.4673050391083164</v>
      </c>
      <c r="N782" s="304">
        <f t="shared" ca="1" si="365"/>
        <v>-84.070385999184737</v>
      </c>
      <c r="P782" s="310">
        <f t="shared" ca="1" si="366"/>
        <v>23</v>
      </c>
      <c r="Q782" s="304">
        <f t="shared" ca="1" si="367"/>
        <v>0</v>
      </c>
      <c r="R782" s="306">
        <f t="shared" ca="1" si="368"/>
        <v>0</v>
      </c>
      <c r="S782" s="307">
        <f t="shared" ca="1" si="369"/>
        <v>8.0569999999999986</v>
      </c>
      <c r="T782" s="304">
        <f t="shared" ca="1" si="349"/>
        <v>79.039169999999984</v>
      </c>
      <c r="U782" s="311">
        <f t="shared" ca="1" si="350"/>
        <v>0</v>
      </c>
      <c r="V782" s="306">
        <f t="shared" ca="1" si="351"/>
        <v>1.2254001404593335</v>
      </c>
      <c r="W782" s="304">
        <f t="shared" ca="1" si="352"/>
        <v>62.192128607005408</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2.0385292413684768</v>
      </c>
      <c r="AH782" s="304">
        <f t="shared" ca="1" si="376"/>
        <v>-7.7189820034161611</v>
      </c>
    </row>
    <row r="783" spans="1:34" x14ac:dyDescent="0.2">
      <c r="A783" s="347">
        <f t="shared" ca="1" si="354"/>
        <v>1E-4</v>
      </c>
      <c r="B783" s="304">
        <f t="shared" ca="1" si="355"/>
        <v>33.708200000000438</v>
      </c>
      <c r="D783" s="306">
        <f t="shared" ca="1" si="356"/>
        <v>-0.79742587470976423</v>
      </c>
      <c r="E783" s="307">
        <f t="shared" ca="1" si="357"/>
        <v>-2.1322821117253099</v>
      </c>
      <c r="F783" s="304">
        <f t="shared" ca="1" si="358"/>
        <v>2.2765137885899964</v>
      </c>
      <c r="G783" s="306">
        <f t="shared" ca="1" si="359"/>
        <v>11.962157441256634</v>
      </c>
      <c r="H783" s="307">
        <f t="shared" ca="1" si="360"/>
        <v>-115.17415644094197</v>
      </c>
      <c r="I783" s="304">
        <f t="shared" ca="1" si="361"/>
        <v>115.79369379431674</v>
      </c>
      <c r="J783" s="306">
        <f t="shared" ca="1" si="362"/>
        <v>796.64854631425544</v>
      </c>
      <c r="K783" s="307">
        <f t="shared" ca="1" si="363"/>
        <v>-3.2774367356811953</v>
      </c>
      <c r="L783" s="304">
        <f t="shared" ca="1" si="348"/>
        <v>796.65528802373035</v>
      </c>
      <c r="M783" s="306">
        <f t="shared" ca="1" si="364"/>
        <v>-1.4673059143185057</v>
      </c>
      <c r="N783" s="304">
        <f t="shared" ca="1" si="365"/>
        <v>-84.070436145034762</v>
      </c>
      <c r="P783" s="310">
        <f t="shared" ca="1" si="366"/>
        <v>23</v>
      </c>
      <c r="Q783" s="304">
        <f t="shared" ca="1" si="367"/>
        <v>0</v>
      </c>
      <c r="R783" s="306">
        <f t="shared" ca="1" si="368"/>
        <v>0</v>
      </c>
      <c r="S783" s="307">
        <f t="shared" ca="1" si="369"/>
        <v>8.0569999999999986</v>
      </c>
      <c r="T783" s="304">
        <f t="shared" ca="1" si="349"/>
        <v>79.039169999999984</v>
      </c>
      <c r="U783" s="311">
        <f t="shared" ca="1" si="350"/>
        <v>0</v>
      </c>
      <c r="V783" s="306">
        <f t="shared" ca="1" si="351"/>
        <v>1.2254015518031525</v>
      </c>
      <c r="W783" s="304">
        <f t="shared" ca="1" si="352"/>
        <v>62.192419209812705</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2.0384940596569754</v>
      </c>
      <c r="AH783" s="304">
        <f t="shared" ca="1" si="376"/>
        <v>-7.7190180721118802</v>
      </c>
    </row>
    <row r="784" spans="1:34" x14ac:dyDescent="0.2">
      <c r="A784" s="347">
        <f t="shared" ca="1" si="354"/>
        <v>1E-4</v>
      </c>
      <c r="B784" s="304">
        <f t="shared" ca="1" si="355"/>
        <v>33.708300000000442</v>
      </c>
      <c r="D784" s="306">
        <f t="shared" ca="1" si="356"/>
        <v>-0.79742288116286142</v>
      </c>
      <c r="E784" s="307">
        <f t="shared" ca="1" si="357"/>
        <v>-2.1322455384277248</v>
      </c>
      <c r="F784" s="304">
        <f t="shared" ca="1" si="358"/>
        <v>2.2764784838752634</v>
      </c>
      <c r="G784" s="306">
        <f t="shared" ca="1" si="359"/>
        <v>11.962077698968518</v>
      </c>
      <c r="H784" s="307">
        <f t="shared" ca="1" si="360"/>
        <v>-115.17436966549582</v>
      </c>
      <c r="I784" s="304">
        <f t="shared" ca="1" si="361"/>
        <v>115.79389764024891</v>
      </c>
      <c r="J784" s="306">
        <f t="shared" ca="1" si="362"/>
        <v>796.64854631425544</v>
      </c>
      <c r="K784" s="307">
        <f t="shared" ca="1" si="363"/>
        <v>-3.288954161986517</v>
      </c>
      <c r="L784" s="304">
        <f t="shared" ca="1" si="348"/>
        <v>796.65533548963072</v>
      </c>
      <c r="M784" s="306">
        <f t="shared" ca="1" si="364"/>
        <v>-1.4673067895197789</v>
      </c>
      <c r="N784" s="304">
        <f t="shared" ca="1" si="365"/>
        <v>-84.07048629037395</v>
      </c>
      <c r="P784" s="310">
        <f t="shared" ca="1" si="366"/>
        <v>23</v>
      </c>
      <c r="Q784" s="304">
        <f t="shared" ca="1" si="367"/>
        <v>0</v>
      </c>
      <c r="R784" s="306">
        <f t="shared" ca="1" si="368"/>
        <v>0</v>
      </c>
      <c r="S784" s="307">
        <f t="shared" ca="1" si="369"/>
        <v>8.0569999999999986</v>
      </c>
      <c r="T784" s="304">
        <f t="shared" ca="1" si="349"/>
        <v>79.039169999999984</v>
      </c>
      <c r="U784" s="311">
        <f t="shared" ca="1" si="350"/>
        <v>0</v>
      </c>
      <c r="V784" s="306">
        <f t="shared" ca="1" si="351"/>
        <v>1.2254029631512102</v>
      </c>
      <c r="W784" s="304">
        <f t="shared" ca="1" si="352"/>
        <v>62.192709809945832</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2.0384588782608635</v>
      </c>
      <c r="AH784" s="304">
        <f t="shared" ca="1" si="376"/>
        <v>-7.7190541404757003</v>
      </c>
    </row>
    <row r="785" spans="1:34" x14ac:dyDescent="0.2">
      <c r="A785" s="347">
        <f t="shared" ca="1" si="354"/>
        <v>1E-4</v>
      </c>
      <c r="B785" s="304">
        <f t="shared" ca="1" si="355"/>
        <v>33.708400000000445</v>
      </c>
      <c r="D785" s="306">
        <f t="shared" ca="1" si="356"/>
        <v>-0.79741988758671833</v>
      </c>
      <c r="E785" s="307">
        <f t="shared" ca="1" si="357"/>
        <v>-2.1322089654667407</v>
      </c>
      <c r="F785" s="304">
        <f t="shared" ca="1" si="358"/>
        <v>2.276443179509553</v>
      </c>
      <c r="G785" s="306">
        <f t="shared" ca="1" si="359"/>
        <v>11.96199795697976</v>
      </c>
      <c r="H785" s="307">
        <f t="shared" ca="1" si="360"/>
        <v>-115.17458288639236</v>
      </c>
      <c r="I785" s="304">
        <f t="shared" ca="1" si="361"/>
        <v>115.79410148266298</v>
      </c>
      <c r="J785" s="306">
        <f t="shared" ca="1" si="362"/>
        <v>796.64854631425544</v>
      </c>
      <c r="K785" s="307">
        <f t="shared" ca="1" si="363"/>
        <v>-3.3004716096141116</v>
      </c>
      <c r="L785" s="304">
        <f t="shared" ca="1" si="348"/>
        <v>796.65538312212652</v>
      </c>
      <c r="M785" s="306">
        <f t="shared" ca="1" si="364"/>
        <v>-1.4673076647121366</v>
      </c>
      <c r="N785" s="304">
        <f t="shared" ca="1" si="365"/>
        <v>-84.0705364352023</v>
      </c>
      <c r="P785" s="310">
        <f t="shared" ca="1" si="366"/>
        <v>23</v>
      </c>
      <c r="Q785" s="304">
        <f t="shared" ca="1" si="367"/>
        <v>0</v>
      </c>
      <c r="R785" s="306">
        <f t="shared" ca="1" si="368"/>
        <v>0</v>
      </c>
      <c r="S785" s="307">
        <f t="shared" ca="1" si="369"/>
        <v>8.0569999999999986</v>
      </c>
      <c r="T785" s="304">
        <f t="shared" ca="1" si="349"/>
        <v>79.039169999999984</v>
      </c>
      <c r="U785" s="311">
        <f t="shared" ca="1" si="350"/>
        <v>0</v>
      </c>
      <c r="V785" s="306">
        <f t="shared" ca="1" si="351"/>
        <v>1.2254043745035064</v>
      </c>
      <c r="W785" s="304">
        <f t="shared" ca="1" si="352"/>
        <v>62.19300040740481</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2.038423697180149</v>
      </c>
      <c r="AH785" s="304">
        <f t="shared" ca="1" si="376"/>
        <v>-7.7190902085076134</v>
      </c>
    </row>
    <row r="786" spans="1:34" x14ac:dyDescent="0.2">
      <c r="A786" s="347">
        <f t="shared" ca="1" si="354"/>
        <v>1E-4</v>
      </c>
      <c r="B786" s="304">
        <f t="shared" ca="1" si="355"/>
        <v>33.708500000000448</v>
      </c>
      <c r="D786" s="306">
        <f t="shared" ca="1" si="356"/>
        <v>-0.79741689398133353</v>
      </c>
      <c r="E786" s="307">
        <f t="shared" ca="1" si="357"/>
        <v>-2.132172392842353</v>
      </c>
      <c r="F786" s="304">
        <f t="shared" ca="1" si="358"/>
        <v>2.2764078754928616</v>
      </c>
      <c r="G786" s="306">
        <f t="shared" ca="1" si="359"/>
        <v>11.961918215290362</v>
      </c>
      <c r="H786" s="307">
        <f t="shared" ca="1" si="360"/>
        <v>-115.17479610363164</v>
      </c>
      <c r="I786" s="304">
        <f t="shared" ca="1" si="361"/>
        <v>115.79430532155895</v>
      </c>
      <c r="J786" s="306">
        <f t="shared" ca="1" si="362"/>
        <v>796.64854631425544</v>
      </c>
      <c r="K786" s="307">
        <f t="shared" ca="1" si="363"/>
        <v>-3.3119890785636126</v>
      </c>
      <c r="L786" s="304">
        <f t="shared" ca="1" si="348"/>
        <v>796.65543092121891</v>
      </c>
      <c r="M786" s="306">
        <f t="shared" ca="1" si="364"/>
        <v>-1.4673085398955787</v>
      </c>
      <c r="N786" s="304">
        <f t="shared" ca="1" si="365"/>
        <v>-84.070586579519841</v>
      </c>
      <c r="P786" s="310">
        <f t="shared" ca="1" si="366"/>
        <v>23</v>
      </c>
      <c r="Q786" s="304">
        <f t="shared" ca="1" si="367"/>
        <v>0</v>
      </c>
      <c r="R786" s="306">
        <f t="shared" ca="1" si="368"/>
        <v>0</v>
      </c>
      <c r="S786" s="307">
        <f t="shared" ca="1" si="369"/>
        <v>8.0569999999999986</v>
      </c>
      <c r="T786" s="304">
        <f t="shared" ca="1" si="349"/>
        <v>79.039169999999984</v>
      </c>
      <c r="U786" s="311">
        <f t="shared" ca="1" si="350"/>
        <v>0</v>
      </c>
      <c r="V786" s="306">
        <f t="shared" ca="1" si="351"/>
        <v>1.2254057858600409</v>
      </c>
      <c r="W786" s="304">
        <f t="shared" ca="1" si="352"/>
        <v>62.193291002189611</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2.038388516414825</v>
      </c>
      <c r="AH786" s="304">
        <f t="shared" ca="1" si="376"/>
        <v>-7.7191262762076231</v>
      </c>
    </row>
    <row r="787" spans="1:34" x14ac:dyDescent="0.2">
      <c r="A787" s="347">
        <f t="shared" ca="1" si="354"/>
        <v>1E-4</v>
      </c>
      <c r="B787" s="304">
        <f t="shared" ca="1" si="355"/>
        <v>33.708600000000452</v>
      </c>
      <c r="D787" s="306">
        <f t="shared" ca="1" si="356"/>
        <v>-0.79741390034670867</v>
      </c>
      <c r="E787" s="307">
        <f t="shared" ca="1" si="357"/>
        <v>-2.1321358205545646</v>
      </c>
      <c r="F787" s="304">
        <f t="shared" ca="1" si="358"/>
        <v>2.2763725718251915</v>
      </c>
      <c r="G787" s="306">
        <f t="shared" ca="1" si="359"/>
        <v>11.961838473900327</v>
      </c>
      <c r="H787" s="307">
        <f t="shared" ca="1" si="360"/>
        <v>-115.17500931721369</v>
      </c>
      <c r="I787" s="304">
        <f t="shared" ca="1" si="361"/>
        <v>115.7945091569369</v>
      </c>
      <c r="J787" s="306">
        <f t="shared" ca="1" si="362"/>
        <v>796.64854631425544</v>
      </c>
      <c r="K787" s="307">
        <f t="shared" ca="1" si="363"/>
        <v>-3.323506568834655</v>
      </c>
      <c r="L787" s="304">
        <f t="shared" ca="1" si="348"/>
        <v>796.65547888690855</v>
      </c>
      <c r="M787" s="306">
        <f t="shared" ca="1" si="364"/>
        <v>-1.4673094150701056</v>
      </c>
      <c r="N787" s="304">
        <f t="shared" ca="1" si="365"/>
        <v>-84.070636723326558</v>
      </c>
      <c r="P787" s="310">
        <f t="shared" ca="1" si="366"/>
        <v>23</v>
      </c>
      <c r="Q787" s="304">
        <f t="shared" ca="1" si="367"/>
        <v>0</v>
      </c>
      <c r="R787" s="306">
        <f t="shared" ca="1" si="368"/>
        <v>0</v>
      </c>
      <c r="S787" s="307">
        <f t="shared" ca="1" si="369"/>
        <v>8.0569999999999986</v>
      </c>
      <c r="T787" s="304">
        <f t="shared" ca="1" si="349"/>
        <v>79.039169999999984</v>
      </c>
      <c r="U787" s="311">
        <f t="shared" ca="1" si="350"/>
        <v>0</v>
      </c>
      <c r="V787" s="306">
        <f t="shared" ca="1" si="351"/>
        <v>1.2254071972208143</v>
      </c>
      <c r="W787" s="304">
        <f t="shared" ca="1" si="352"/>
        <v>62.193581594300262</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2.038353335964902</v>
      </c>
      <c r="AH787" s="304">
        <f t="shared" ca="1" si="376"/>
        <v>-7.7191623435757259</v>
      </c>
    </row>
    <row r="788" spans="1:34" x14ac:dyDescent="0.2">
      <c r="A788" s="347">
        <f t="shared" ca="1" si="354"/>
        <v>1E-4</v>
      </c>
      <c r="B788" s="304">
        <f t="shared" ca="1" si="355"/>
        <v>33.708700000000455</v>
      </c>
      <c r="D788" s="306">
        <f t="shared" ca="1" si="356"/>
        <v>-0.79741090668284409</v>
      </c>
      <c r="E788" s="307">
        <f t="shared" ca="1" si="357"/>
        <v>-2.1320992486033719</v>
      </c>
      <c r="F788" s="304">
        <f t="shared" ca="1" si="358"/>
        <v>2.2763372685065408</v>
      </c>
      <c r="G788" s="306">
        <f t="shared" ca="1" si="359"/>
        <v>11.96175873280966</v>
      </c>
      <c r="H788" s="307">
        <f t="shared" ca="1" si="360"/>
        <v>-115.17522252713856</v>
      </c>
      <c r="I788" s="304">
        <f t="shared" ca="1" si="361"/>
        <v>115.79471298879683</v>
      </c>
      <c r="J788" s="306">
        <f t="shared" ca="1" si="362"/>
        <v>796.64854631425544</v>
      </c>
      <c r="K788" s="307">
        <f t="shared" ca="1" si="363"/>
        <v>-3.3350240804268725</v>
      </c>
      <c r="L788" s="304">
        <f t="shared" ca="1" si="348"/>
        <v>796.65552701919637</v>
      </c>
      <c r="M788" s="306">
        <f t="shared" ca="1" si="364"/>
        <v>-1.4673102902357171</v>
      </c>
      <c r="N788" s="304">
        <f t="shared" ca="1" si="365"/>
        <v>-84.070686866622481</v>
      </c>
      <c r="P788" s="310">
        <f t="shared" ca="1" si="366"/>
        <v>23</v>
      </c>
      <c r="Q788" s="304">
        <f t="shared" ca="1" si="367"/>
        <v>0</v>
      </c>
      <c r="R788" s="306">
        <f t="shared" ca="1" si="368"/>
        <v>0</v>
      </c>
      <c r="S788" s="307">
        <f t="shared" ca="1" si="369"/>
        <v>8.0569999999999986</v>
      </c>
      <c r="T788" s="304">
        <f t="shared" ca="1" si="349"/>
        <v>79.039169999999984</v>
      </c>
      <c r="U788" s="311">
        <f t="shared" ca="1" si="350"/>
        <v>0</v>
      </c>
      <c r="V788" s="306">
        <f t="shared" ca="1" si="351"/>
        <v>1.2254086085858262</v>
      </c>
      <c r="W788" s="304">
        <f t="shared" ca="1" si="352"/>
        <v>62.193872183736815</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2.0383181558303756</v>
      </c>
      <c r="AH788" s="304">
        <f t="shared" ca="1" si="376"/>
        <v>-7.7191984106119245</v>
      </c>
    </row>
    <row r="789" spans="1:34" x14ac:dyDescent="0.2">
      <c r="A789" s="347">
        <f t="shared" ca="1" si="354"/>
        <v>1E-4</v>
      </c>
      <c r="B789" s="304">
        <f t="shared" ca="1" si="355"/>
        <v>33.708800000000458</v>
      </c>
      <c r="D789" s="306">
        <f t="shared" ca="1" si="356"/>
        <v>-0.79740791298974223</v>
      </c>
      <c r="E789" s="307">
        <f t="shared" ca="1" si="357"/>
        <v>-2.1320626769887712</v>
      </c>
      <c r="F789" s="304">
        <f t="shared" ca="1" si="358"/>
        <v>2.2763019655369061</v>
      </c>
      <c r="G789" s="306">
        <f t="shared" ca="1" si="359"/>
        <v>11.96167899201836</v>
      </c>
      <c r="H789" s="307">
        <f t="shared" ca="1" si="360"/>
        <v>-115.17543573340626</v>
      </c>
      <c r="I789" s="304">
        <f t="shared" ca="1" si="361"/>
        <v>115.79491681713878</v>
      </c>
      <c r="J789" s="306">
        <f t="shared" ca="1" si="362"/>
        <v>796.64854631425544</v>
      </c>
      <c r="K789" s="307">
        <f t="shared" ca="1" si="363"/>
        <v>-3.3465416133398995</v>
      </c>
      <c r="L789" s="304">
        <f t="shared" ca="1" si="348"/>
        <v>796.65557531808327</v>
      </c>
      <c r="M789" s="306">
        <f t="shared" ca="1" si="364"/>
        <v>-1.4673111653924134</v>
      </c>
      <c r="N789" s="304">
        <f t="shared" ca="1" si="365"/>
        <v>-84.07073700940758</v>
      </c>
      <c r="P789" s="310">
        <f t="shared" ca="1" si="366"/>
        <v>23</v>
      </c>
      <c r="Q789" s="304">
        <f t="shared" ca="1" si="367"/>
        <v>0</v>
      </c>
      <c r="R789" s="306">
        <f t="shared" ca="1" si="368"/>
        <v>0</v>
      </c>
      <c r="S789" s="307">
        <f t="shared" ca="1" si="369"/>
        <v>8.0569999999999986</v>
      </c>
      <c r="T789" s="304">
        <f t="shared" ca="1" si="349"/>
        <v>79.039169999999984</v>
      </c>
      <c r="U789" s="311">
        <f t="shared" ca="1" si="350"/>
        <v>0</v>
      </c>
      <c r="V789" s="306">
        <f t="shared" ca="1" si="351"/>
        <v>1.2254100199550764</v>
      </c>
      <c r="W789" s="304">
        <f t="shared" ca="1" si="352"/>
        <v>62.194162770499204</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2.038282976011236</v>
      </c>
      <c r="AH789" s="304">
        <f t="shared" ca="1" si="376"/>
        <v>-7.7192344773162249</v>
      </c>
    </row>
    <row r="790" spans="1:34" x14ac:dyDescent="0.2">
      <c r="A790" s="347">
        <f t="shared" ca="1" si="354"/>
        <v>1E-4</v>
      </c>
      <c r="B790" s="304">
        <f t="shared" ca="1" si="355"/>
        <v>33.708900000000462</v>
      </c>
      <c r="D790" s="306">
        <f t="shared" ca="1" si="356"/>
        <v>-0.7974049192674042</v>
      </c>
      <c r="E790" s="307">
        <f t="shared" ca="1" si="357"/>
        <v>-2.1320261057107688</v>
      </c>
      <c r="F790" s="304">
        <f t="shared" ca="1" si="358"/>
        <v>2.276266662916294</v>
      </c>
      <c r="G790" s="306">
        <f t="shared" ca="1" si="359"/>
        <v>11.961599251526433</v>
      </c>
      <c r="H790" s="307">
        <f t="shared" ca="1" si="360"/>
        <v>-115.17564893601683</v>
      </c>
      <c r="I790" s="304">
        <f t="shared" ca="1" si="361"/>
        <v>115.79512064196277</v>
      </c>
      <c r="J790" s="306">
        <f t="shared" ca="1" si="362"/>
        <v>796.64854631425544</v>
      </c>
      <c r="K790" s="307">
        <f t="shared" ca="1" si="363"/>
        <v>-3.3580591675733706</v>
      </c>
      <c r="L790" s="304">
        <f t="shared" ca="1" si="348"/>
        <v>796.65562378357015</v>
      </c>
      <c r="M790" s="306">
        <f t="shared" ca="1" si="364"/>
        <v>-1.4673120405401947</v>
      </c>
      <c r="N790" s="304">
        <f t="shared" ca="1" si="365"/>
        <v>-84.070787151681913</v>
      </c>
      <c r="P790" s="310">
        <f t="shared" ca="1" si="366"/>
        <v>23</v>
      </c>
      <c r="Q790" s="304">
        <f t="shared" ca="1" si="367"/>
        <v>0</v>
      </c>
      <c r="R790" s="306">
        <f t="shared" ca="1" si="368"/>
        <v>0</v>
      </c>
      <c r="S790" s="307">
        <f t="shared" ca="1" si="369"/>
        <v>8.0569999999999986</v>
      </c>
      <c r="T790" s="304">
        <f t="shared" ca="1" si="349"/>
        <v>79.039169999999984</v>
      </c>
      <c r="U790" s="311">
        <f t="shared" ca="1" si="350"/>
        <v>0</v>
      </c>
      <c r="V790" s="306">
        <f t="shared" ca="1" si="351"/>
        <v>1.2254114313285651</v>
      </c>
      <c r="W790" s="304">
        <f t="shared" ca="1" si="352"/>
        <v>62.194453354587431</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2.0382477965074974</v>
      </c>
      <c r="AH790" s="304">
        <f t="shared" ca="1" si="376"/>
        <v>-7.7192705436886202</v>
      </c>
    </row>
    <row r="791" spans="1:34" x14ac:dyDescent="0.2">
      <c r="A791" s="347">
        <f t="shared" ca="1" si="354"/>
        <v>1E-4</v>
      </c>
      <c r="B791" s="304">
        <f t="shared" ca="1" si="355"/>
        <v>33.709000000000465</v>
      </c>
      <c r="D791" s="306">
        <f t="shared" ca="1" si="356"/>
        <v>-0.79740192551582845</v>
      </c>
      <c r="E791" s="307">
        <f t="shared" ca="1" si="357"/>
        <v>-2.1319895347693629</v>
      </c>
      <c r="F791" s="304">
        <f t="shared" ca="1" si="358"/>
        <v>2.2762313606447031</v>
      </c>
      <c r="G791" s="306">
        <f t="shared" ca="1" si="359"/>
        <v>11.961519511333881</v>
      </c>
      <c r="H791" s="307">
        <f t="shared" ca="1" si="360"/>
        <v>-115.1758621349703</v>
      </c>
      <c r="I791" s="304">
        <f t="shared" ca="1" si="361"/>
        <v>115.79532446326884</v>
      </c>
      <c r="J791" s="306">
        <f t="shared" ca="1" si="362"/>
        <v>796.64854631425544</v>
      </c>
      <c r="K791" s="307">
        <f t="shared" ca="1" si="363"/>
        <v>-3.3695767431269199</v>
      </c>
      <c r="L791" s="304">
        <f t="shared" ca="1" si="348"/>
        <v>796.65567241565805</v>
      </c>
      <c r="M791" s="306">
        <f t="shared" ca="1" si="364"/>
        <v>-1.4673129156790612</v>
      </c>
      <c r="N791" s="304">
        <f t="shared" ca="1" si="365"/>
        <v>-84.07083729344545</v>
      </c>
      <c r="P791" s="310">
        <f t="shared" ca="1" si="366"/>
        <v>23</v>
      </c>
      <c r="Q791" s="304">
        <f t="shared" ca="1" si="367"/>
        <v>0</v>
      </c>
      <c r="R791" s="306">
        <f t="shared" ca="1" si="368"/>
        <v>0</v>
      </c>
      <c r="S791" s="307">
        <f t="shared" ca="1" si="369"/>
        <v>8.0569999999999986</v>
      </c>
      <c r="T791" s="304">
        <f t="shared" ca="1" si="349"/>
        <v>79.039169999999984</v>
      </c>
      <c r="U791" s="311">
        <f t="shared" ca="1" si="350"/>
        <v>0</v>
      </c>
      <c r="V791" s="306">
        <f t="shared" ca="1" si="351"/>
        <v>1.2254128427062922</v>
      </c>
      <c r="W791" s="304">
        <f t="shared" ca="1" si="352"/>
        <v>62.194743936001537</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2.0382126173191546</v>
      </c>
      <c r="AH791" s="304">
        <f t="shared" ca="1" si="376"/>
        <v>-7.7193066097291103</v>
      </c>
    </row>
    <row r="792" spans="1:34" x14ac:dyDescent="0.2">
      <c r="A792" s="347">
        <f t="shared" ca="1" si="354"/>
        <v>1E-4</v>
      </c>
      <c r="B792" s="304">
        <f t="shared" ca="1" si="355"/>
        <v>33.709100000000468</v>
      </c>
      <c r="D792" s="306">
        <f t="shared" ca="1" si="356"/>
        <v>-0.79739893173501741</v>
      </c>
      <c r="E792" s="307">
        <f t="shared" ca="1" si="357"/>
        <v>-2.1319529641645518</v>
      </c>
      <c r="F792" s="304">
        <f t="shared" ca="1" si="358"/>
        <v>2.2761960587221317</v>
      </c>
      <c r="G792" s="306">
        <f t="shared" ca="1" si="359"/>
        <v>11.961439771440707</v>
      </c>
      <c r="H792" s="307">
        <f t="shared" ca="1" si="360"/>
        <v>-115.17607533026671</v>
      </c>
      <c r="I792" s="304">
        <f t="shared" ca="1" si="361"/>
        <v>115.79552828105703</v>
      </c>
      <c r="J792" s="306">
        <f t="shared" ca="1" si="362"/>
        <v>796.64854631425544</v>
      </c>
      <c r="K792" s="307">
        <f t="shared" ca="1" si="363"/>
        <v>-3.3810943400001818</v>
      </c>
      <c r="L792" s="304">
        <f t="shared" ca="1" si="348"/>
        <v>796.65572121434764</v>
      </c>
      <c r="M792" s="306">
        <f t="shared" ca="1" si="364"/>
        <v>-1.4673137908090128</v>
      </c>
      <c r="N792" s="304">
        <f t="shared" ca="1" si="365"/>
        <v>-84.070887434698193</v>
      </c>
      <c r="P792" s="310">
        <f t="shared" ca="1" si="366"/>
        <v>23</v>
      </c>
      <c r="Q792" s="304">
        <f t="shared" ca="1" si="367"/>
        <v>0</v>
      </c>
      <c r="R792" s="306">
        <f t="shared" ca="1" si="368"/>
        <v>0</v>
      </c>
      <c r="S792" s="307">
        <f t="shared" ca="1" si="369"/>
        <v>8.0569999999999986</v>
      </c>
      <c r="T792" s="304">
        <f t="shared" ca="1" si="349"/>
        <v>79.039169999999984</v>
      </c>
      <c r="U792" s="311">
        <f t="shared" ca="1" si="350"/>
        <v>0</v>
      </c>
      <c r="V792" s="306">
        <f t="shared" ca="1" si="351"/>
        <v>1.2254142540882575</v>
      </c>
      <c r="W792" s="304">
        <f t="shared" ca="1" si="352"/>
        <v>62.195034514741508</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2.0381774384462048</v>
      </c>
      <c r="AH792" s="304">
        <f t="shared" ca="1" si="376"/>
        <v>-7.7193426754376997</v>
      </c>
    </row>
    <row r="793" spans="1:34" x14ac:dyDescent="0.2">
      <c r="A793" s="347">
        <f t="shared" ca="1" si="354"/>
        <v>1E-4</v>
      </c>
      <c r="B793" s="304">
        <f t="shared" ca="1" si="355"/>
        <v>33.709200000000472</v>
      </c>
      <c r="D793" s="306">
        <f t="shared" ca="1" si="356"/>
        <v>-0.79739593792497265</v>
      </c>
      <c r="E793" s="307">
        <f t="shared" ca="1" si="357"/>
        <v>-2.1319163938963346</v>
      </c>
      <c r="F793" s="304">
        <f t="shared" ca="1" si="358"/>
        <v>2.2761607571485802</v>
      </c>
      <c r="G793" s="306">
        <f t="shared" ca="1" si="359"/>
        <v>11.961360031846915</v>
      </c>
      <c r="H793" s="307">
        <f t="shared" ca="1" si="360"/>
        <v>-115.1762885219061</v>
      </c>
      <c r="I793" s="304">
        <f t="shared" ca="1" si="361"/>
        <v>115.79573209532734</v>
      </c>
      <c r="J793" s="306">
        <f t="shared" ca="1" si="362"/>
        <v>796.64854631425544</v>
      </c>
      <c r="K793" s="307">
        <f t="shared" ca="1" si="363"/>
        <v>-3.3926119581927905</v>
      </c>
      <c r="L793" s="304">
        <f t="shared" ca="1" si="348"/>
        <v>796.65577017963994</v>
      </c>
      <c r="M793" s="306">
        <f t="shared" ca="1" si="364"/>
        <v>-1.46731466593005</v>
      </c>
      <c r="N793" s="304">
        <f t="shared" ca="1" si="365"/>
        <v>-84.070937575440198</v>
      </c>
      <c r="P793" s="310">
        <f t="shared" ca="1" si="366"/>
        <v>23</v>
      </c>
      <c r="Q793" s="304">
        <f t="shared" ca="1" si="367"/>
        <v>0</v>
      </c>
      <c r="R793" s="306">
        <f t="shared" ca="1" si="368"/>
        <v>0</v>
      </c>
      <c r="S793" s="307">
        <f t="shared" ca="1" si="369"/>
        <v>8.0569999999999986</v>
      </c>
      <c r="T793" s="304">
        <f t="shared" ca="1" si="349"/>
        <v>79.039169999999984</v>
      </c>
      <c r="U793" s="311">
        <f t="shared" ca="1" si="350"/>
        <v>0</v>
      </c>
      <c r="V793" s="306">
        <f t="shared" ca="1" si="351"/>
        <v>1.2254156654744615</v>
      </c>
      <c r="W793" s="304">
        <f t="shared" ca="1" si="352"/>
        <v>62.195325090807316</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2.0381422598886507</v>
      </c>
      <c r="AH793" s="304">
        <f t="shared" ca="1" si="376"/>
        <v>-7.7193787408143875</v>
      </c>
    </row>
    <row r="794" spans="1:34" x14ac:dyDescent="0.2">
      <c r="A794" s="347">
        <f t="shared" ca="1" si="354"/>
        <v>1E-4</v>
      </c>
      <c r="B794" s="304">
        <f t="shared" ca="1" si="355"/>
        <v>33.709300000000475</v>
      </c>
      <c r="D794" s="306">
        <f t="shared" ca="1" si="356"/>
        <v>-0.79739294408569217</v>
      </c>
      <c r="E794" s="307">
        <f t="shared" ca="1" si="357"/>
        <v>-2.1318798239647165</v>
      </c>
      <c r="F794" s="304">
        <f t="shared" ca="1" si="358"/>
        <v>2.2761254559240531</v>
      </c>
      <c r="G794" s="306">
        <f t="shared" ca="1" si="359"/>
        <v>11.961280292552507</v>
      </c>
      <c r="H794" s="307">
        <f t="shared" ca="1" si="360"/>
        <v>-115.1765017098885</v>
      </c>
      <c r="I794" s="304">
        <f t="shared" ca="1" si="361"/>
        <v>115.79593590607986</v>
      </c>
      <c r="J794" s="306">
        <f t="shared" ca="1" si="362"/>
        <v>796.64854631425544</v>
      </c>
      <c r="K794" s="307">
        <f t="shared" ca="1" si="363"/>
        <v>-3.4041295977043804</v>
      </c>
      <c r="L794" s="304">
        <f t="shared" ca="1" si="348"/>
        <v>796.65581931153577</v>
      </c>
      <c r="M794" s="306">
        <f t="shared" ca="1" si="364"/>
        <v>-1.4673155410421725</v>
      </c>
      <c r="N794" s="304">
        <f t="shared" ca="1" si="365"/>
        <v>-84.070987715671407</v>
      </c>
      <c r="P794" s="310">
        <f t="shared" ca="1" si="366"/>
        <v>23</v>
      </c>
      <c r="Q794" s="304">
        <f t="shared" ca="1" si="367"/>
        <v>0</v>
      </c>
      <c r="R794" s="306">
        <f t="shared" ca="1" si="368"/>
        <v>0</v>
      </c>
      <c r="S794" s="307">
        <f t="shared" ca="1" si="369"/>
        <v>8.0569999999999986</v>
      </c>
      <c r="T794" s="304">
        <f t="shared" ca="1" si="349"/>
        <v>79.039169999999984</v>
      </c>
      <c r="U794" s="311">
        <f t="shared" ca="1" si="350"/>
        <v>0</v>
      </c>
      <c r="V794" s="306">
        <f t="shared" ca="1" si="351"/>
        <v>1.225417076864904</v>
      </c>
      <c r="W794" s="304">
        <f t="shared" ca="1" si="352"/>
        <v>62.195615664199075</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2.0381070816464968</v>
      </c>
      <c r="AH794" s="304">
        <f t="shared" ca="1" si="376"/>
        <v>-7.7194148058591692</v>
      </c>
    </row>
    <row r="795" spans="1:34" x14ac:dyDescent="0.2">
      <c r="A795" s="347">
        <f t="shared" ca="1" si="354"/>
        <v>1E-4</v>
      </c>
      <c r="B795" s="304">
        <f t="shared" ca="1" si="355"/>
        <v>33.709400000000478</v>
      </c>
      <c r="D795" s="306">
        <f t="shared" ca="1" si="356"/>
        <v>-0.79738995021718106</v>
      </c>
      <c r="E795" s="307">
        <f t="shared" ca="1" si="357"/>
        <v>-2.1318432543696808</v>
      </c>
      <c r="F795" s="304">
        <f t="shared" ca="1" si="358"/>
        <v>2.2760901550485362</v>
      </c>
      <c r="G795" s="306">
        <f t="shared" ca="1" si="359"/>
        <v>11.961200553557486</v>
      </c>
      <c r="H795" s="307">
        <f t="shared" ca="1" si="360"/>
        <v>-115.17671489421393</v>
      </c>
      <c r="I795" s="304">
        <f t="shared" ca="1" si="361"/>
        <v>115.79613971331455</v>
      </c>
      <c r="J795" s="306">
        <f t="shared" ca="1" si="362"/>
        <v>796.64854631425544</v>
      </c>
      <c r="K795" s="307">
        <f t="shared" ca="1" si="363"/>
        <v>-3.4156472585345856</v>
      </c>
      <c r="L795" s="304">
        <f t="shared" ca="1" si="348"/>
        <v>796.65586861003612</v>
      </c>
      <c r="M795" s="306">
        <f t="shared" ca="1" si="364"/>
        <v>-1.4673164161453809</v>
      </c>
      <c r="N795" s="304">
        <f t="shared" ca="1" si="365"/>
        <v>-84.071037855391893</v>
      </c>
      <c r="P795" s="310">
        <f t="shared" ca="1" si="366"/>
        <v>23</v>
      </c>
      <c r="Q795" s="304">
        <f t="shared" ca="1" si="367"/>
        <v>0</v>
      </c>
      <c r="R795" s="306">
        <f t="shared" ca="1" si="368"/>
        <v>0</v>
      </c>
      <c r="S795" s="307">
        <f t="shared" ca="1" si="369"/>
        <v>8.0569999999999986</v>
      </c>
      <c r="T795" s="304">
        <f t="shared" ca="1" si="349"/>
        <v>79.039169999999984</v>
      </c>
      <c r="U795" s="311">
        <f t="shared" ca="1" si="350"/>
        <v>0</v>
      </c>
      <c r="V795" s="306">
        <f t="shared" ca="1" si="351"/>
        <v>1.2254184882595844</v>
      </c>
      <c r="W795" s="304">
        <f t="shared" ca="1" si="352"/>
        <v>62.195906234916627</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2.0380719037197261</v>
      </c>
      <c r="AH795" s="304">
        <f t="shared" ca="1" si="376"/>
        <v>-7.7194508705720599</v>
      </c>
    </row>
    <row r="796" spans="1:34" x14ac:dyDescent="0.2">
      <c r="A796" s="347">
        <f t="shared" ca="1" si="354"/>
        <v>1E-4</v>
      </c>
      <c r="B796" s="304">
        <f t="shared" ca="1" si="355"/>
        <v>33.709500000000482</v>
      </c>
      <c r="D796" s="306">
        <f t="shared" ca="1" si="356"/>
        <v>-0.79738695631943579</v>
      </c>
      <c r="E796" s="307">
        <f t="shared" ca="1" si="357"/>
        <v>-2.1318066851112505</v>
      </c>
      <c r="F796" s="304">
        <f t="shared" ca="1" si="358"/>
        <v>2.2760548545220503</v>
      </c>
      <c r="G796" s="306">
        <f t="shared" ca="1" si="359"/>
        <v>11.961120814861854</v>
      </c>
      <c r="H796" s="307">
        <f t="shared" ca="1" si="360"/>
        <v>-115.17692807488244</v>
      </c>
      <c r="I796" s="304">
        <f t="shared" ca="1" si="361"/>
        <v>115.79634351703152</v>
      </c>
      <c r="J796" s="306">
        <f t="shared" ca="1" si="362"/>
        <v>796.64854631425544</v>
      </c>
      <c r="K796" s="307">
        <f t="shared" ca="1" si="363"/>
        <v>-3.4271649406830402</v>
      </c>
      <c r="L796" s="304">
        <f t="shared" ca="1" si="348"/>
        <v>796.65591807514181</v>
      </c>
      <c r="M796" s="306">
        <f t="shared" ca="1" si="364"/>
        <v>-1.4673172912396748</v>
      </c>
      <c r="N796" s="304">
        <f t="shared" ca="1" si="365"/>
        <v>-84.071087994601612</v>
      </c>
      <c r="P796" s="310">
        <f t="shared" ca="1" si="366"/>
        <v>23</v>
      </c>
      <c r="Q796" s="304">
        <f t="shared" ca="1" si="367"/>
        <v>0</v>
      </c>
      <c r="R796" s="306">
        <f t="shared" ca="1" si="368"/>
        <v>0</v>
      </c>
      <c r="S796" s="307">
        <f t="shared" ca="1" si="369"/>
        <v>8.0569999999999986</v>
      </c>
      <c r="T796" s="304">
        <f t="shared" ca="1" si="349"/>
        <v>79.039169999999984</v>
      </c>
      <c r="U796" s="311">
        <f t="shared" ca="1" si="350"/>
        <v>0</v>
      </c>
      <c r="V796" s="306">
        <f t="shared" ca="1" si="351"/>
        <v>1.2254198996585033</v>
      </c>
      <c r="W796" s="304">
        <f t="shared" ca="1" si="352"/>
        <v>62.196196802960131</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2.0380367261083627</v>
      </c>
      <c r="AH796" s="304">
        <f t="shared" ca="1" si="376"/>
        <v>-7.7194869349530393</v>
      </c>
    </row>
    <row r="797" spans="1:34" x14ac:dyDescent="0.2">
      <c r="A797" s="347">
        <f t="shared" ca="1" si="354"/>
        <v>1E-4</v>
      </c>
      <c r="B797" s="304">
        <f t="shared" ca="1" si="355"/>
        <v>33.709600000000485</v>
      </c>
      <c r="D797" s="306">
        <f t="shared" ca="1" si="356"/>
        <v>-0.7973839623924619</v>
      </c>
      <c r="E797" s="307">
        <f t="shared" ca="1" si="357"/>
        <v>-2.1317701161894034</v>
      </c>
      <c r="F797" s="304">
        <f t="shared" ca="1" si="358"/>
        <v>2.2760195543445767</v>
      </c>
      <c r="G797" s="306">
        <f t="shared" ca="1" si="359"/>
        <v>11.961041076465614</v>
      </c>
      <c r="H797" s="307">
        <f t="shared" ca="1" si="360"/>
        <v>-115.17714125189406</v>
      </c>
      <c r="I797" s="304">
        <f t="shared" ca="1" si="361"/>
        <v>115.79654731723072</v>
      </c>
      <c r="J797" s="306">
        <f t="shared" ca="1" si="362"/>
        <v>796.64854631425544</v>
      </c>
      <c r="K797" s="307">
        <f t="shared" ca="1" si="363"/>
        <v>-3.4386826441493792</v>
      </c>
      <c r="L797" s="304">
        <f t="shared" ca="1" si="348"/>
        <v>796.65596770685374</v>
      </c>
      <c r="M797" s="306">
        <f t="shared" ca="1" si="364"/>
        <v>-1.467318166325055</v>
      </c>
      <c r="N797" s="304">
        <f t="shared" ca="1" si="365"/>
        <v>-84.071138133300607</v>
      </c>
      <c r="P797" s="310">
        <f t="shared" ca="1" si="366"/>
        <v>23</v>
      </c>
      <c r="Q797" s="304">
        <f t="shared" ca="1" si="367"/>
        <v>0</v>
      </c>
      <c r="R797" s="306">
        <f t="shared" ca="1" si="368"/>
        <v>0</v>
      </c>
      <c r="S797" s="307">
        <f t="shared" ca="1" si="369"/>
        <v>8.0569999999999986</v>
      </c>
      <c r="T797" s="304">
        <f t="shared" ca="1" si="349"/>
        <v>79.039169999999984</v>
      </c>
      <c r="U797" s="311">
        <f t="shared" ca="1" si="350"/>
        <v>0</v>
      </c>
      <c r="V797" s="306">
        <f t="shared" ca="1" si="351"/>
        <v>1.2254213110616601</v>
      </c>
      <c r="W797" s="304">
        <f t="shared" ca="1" si="352"/>
        <v>62.196487368329443</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2.0380015488123844</v>
      </c>
      <c r="AH797" s="304">
        <f t="shared" ca="1" si="376"/>
        <v>-7.7195229990021277</v>
      </c>
    </row>
    <row r="798" spans="1:34" x14ac:dyDescent="0.2">
      <c r="A798" s="347">
        <f t="shared" ca="1" si="354"/>
        <v>1E-4</v>
      </c>
      <c r="B798" s="304">
        <f t="shared" ca="1" si="355"/>
        <v>33.709700000000488</v>
      </c>
      <c r="D798" s="306">
        <f t="shared" ca="1" si="356"/>
        <v>-0.79738096843625428</v>
      </c>
      <c r="E798" s="307">
        <f t="shared" ca="1" si="357"/>
        <v>-2.1317335476041581</v>
      </c>
      <c r="F798" s="304">
        <f t="shared" ca="1" si="358"/>
        <v>2.2759842545161311</v>
      </c>
      <c r="G798" s="306">
        <f t="shared" ca="1" si="359"/>
        <v>11.960961338368771</v>
      </c>
      <c r="H798" s="307">
        <f t="shared" ca="1" si="360"/>
        <v>-115.17735442524882</v>
      </c>
      <c r="I798" s="304">
        <f t="shared" ca="1" si="361"/>
        <v>115.79675111391225</v>
      </c>
      <c r="J798" s="306">
        <f t="shared" ca="1" si="362"/>
        <v>796.64854631425544</v>
      </c>
      <c r="K798" s="307">
        <f t="shared" ca="1" si="363"/>
        <v>-3.4502003689332361</v>
      </c>
      <c r="L798" s="304">
        <f t="shared" ca="1" si="348"/>
        <v>796.65601750517283</v>
      </c>
      <c r="M798" s="306">
        <f t="shared" ca="1" si="364"/>
        <v>-1.4673190414015209</v>
      </c>
      <c r="N798" s="304">
        <f t="shared" ca="1" si="365"/>
        <v>-84.07118827148885</v>
      </c>
      <c r="P798" s="310">
        <f t="shared" ca="1" si="366"/>
        <v>23</v>
      </c>
      <c r="Q798" s="304">
        <f t="shared" ca="1" si="367"/>
        <v>0</v>
      </c>
      <c r="R798" s="306">
        <f t="shared" ca="1" si="368"/>
        <v>0</v>
      </c>
      <c r="S798" s="307">
        <f t="shared" ca="1" si="369"/>
        <v>8.0569999999999986</v>
      </c>
      <c r="T798" s="304">
        <f t="shared" ca="1" si="349"/>
        <v>79.039169999999984</v>
      </c>
      <c r="U798" s="311">
        <f t="shared" ca="1" si="350"/>
        <v>0</v>
      </c>
      <c r="V798" s="306">
        <f t="shared" ca="1" si="351"/>
        <v>1.2254227224690555</v>
      </c>
      <c r="W798" s="304">
        <f t="shared" ca="1" si="352"/>
        <v>62.196777931024705</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2.0379663718318097</v>
      </c>
      <c r="AH798" s="304">
        <f t="shared" ca="1" si="376"/>
        <v>-7.7195590627193065</v>
      </c>
    </row>
    <row r="799" spans="1:34" x14ac:dyDescent="0.2">
      <c r="A799" s="347">
        <f t="shared" ca="1" si="354"/>
        <v>1E-4</v>
      </c>
      <c r="B799" s="304">
        <f t="shared" ca="1" si="355"/>
        <v>33.709800000000492</v>
      </c>
      <c r="D799" s="306">
        <f t="shared" ca="1" si="356"/>
        <v>-0.79737797445081982</v>
      </c>
      <c r="E799" s="307">
        <f t="shared" ca="1" si="357"/>
        <v>-2.1316969793554961</v>
      </c>
      <c r="F799" s="304">
        <f t="shared" ca="1" si="358"/>
        <v>2.2759489550366983</v>
      </c>
      <c r="G799" s="306">
        <f t="shared" ca="1" si="359"/>
        <v>11.960881600571325</v>
      </c>
      <c r="H799" s="307">
        <f t="shared" ca="1" si="360"/>
        <v>-115.17756759494675</v>
      </c>
      <c r="I799" s="304">
        <f t="shared" ca="1" si="361"/>
        <v>115.79695490707608</v>
      </c>
      <c r="J799" s="306">
        <f t="shared" ca="1" si="362"/>
        <v>796.64854631425544</v>
      </c>
      <c r="K799" s="307">
        <f t="shared" ca="1" si="363"/>
        <v>-3.461718115034246</v>
      </c>
      <c r="L799" s="304">
        <f t="shared" ca="1" si="348"/>
        <v>796.65606747009986</v>
      </c>
      <c r="M799" s="306">
        <f t="shared" ca="1" si="364"/>
        <v>-1.4673199164690731</v>
      </c>
      <c r="N799" s="304">
        <f t="shared" ca="1" si="365"/>
        <v>-84.071238409166384</v>
      </c>
      <c r="P799" s="310">
        <f t="shared" ca="1" si="366"/>
        <v>23</v>
      </c>
      <c r="Q799" s="304">
        <f t="shared" ca="1" si="367"/>
        <v>0</v>
      </c>
      <c r="R799" s="306">
        <f t="shared" ca="1" si="368"/>
        <v>0</v>
      </c>
      <c r="S799" s="307">
        <f t="shared" ca="1" si="369"/>
        <v>8.0569999999999986</v>
      </c>
      <c r="T799" s="304">
        <f t="shared" ca="1" si="349"/>
        <v>79.039169999999984</v>
      </c>
      <c r="U799" s="311">
        <f t="shared" ca="1" si="350"/>
        <v>0</v>
      </c>
      <c r="V799" s="306">
        <f t="shared" ca="1" si="351"/>
        <v>1.2254241338806888</v>
      </c>
      <c r="W799" s="304">
        <f t="shared" ca="1" si="352"/>
        <v>62.19706849104579</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2.0379311951666237</v>
      </c>
      <c r="AH799" s="304">
        <f t="shared" ca="1" si="376"/>
        <v>-7.7195951261045943</v>
      </c>
    </row>
    <row r="800" spans="1:34" x14ac:dyDescent="0.2">
      <c r="A800" s="347">
        <f t="shared" ca="1" si="354"/>
        <v>1E-4</v>
      </c>
      <c r="B800" s="304">
        <f t="shared" ca="1" si="355"/>
        <v>33.709900000000495</v>
      </c>
      <c r="D800" s="306">
        <f t="shared" ca="1" si="356"/>
        <v>-0.79737498043615562</v>
      </c>
      <c r="E800" s="307">
        <f t="shared" ca="1" si="357"/>
        <v>-2.1316604114434359</v>
      </c>
      <c r="F800" s="304">
        <f t="shared" ca="1" si="358"/>
        <v>2.2759136559062951</v>
      </c>
      <c r="G800" s="306">
        <f t="shared" ca="1" si="359"/>
        <v>11.96080186307328</v>
      </c>
      <c r="H800" s="307">
        <f t="shared" ca="1" si="360"/>
        <v>-115.1777807609879</v>
      </c>
      <c r="I800" s="304">
        <f t="shared" ca="1" si="361"/>
        <v>115.79715869672232</v>
      </c>
      <c r="J800" s="306">
        <f t="shared" ca="1" si="362"/>
        <v>796.64854631425544</v>
      </c>
      <c r="K800" s="307">
        <f t="shared" ca="1" si="363"/>
        <v>-3.4732358824520428</v>
      </c>
      <c r="L800" s="304">
        <f t="shared" ca="1" si="348"/>
        <v>796.65611760163597</v>
      </c>
      <c r="M800" s="306">
        <f t="shared" ca="1" si="364"/>
        <v>-1.4673207915277118</v>
      </c>
      <c r="N800" s="304">
        <f t="shared" ca="1" si="365"/>
        <v>-84.071288546333207</v>
      </c>
      <c r="P800" s="310">
        <f t="shared" ca="1" si="366"/>
        <v>23</v>
      </c>
      <c r="Q800" s="304">
        <f t="shared" ca="1" si="367"/>
        <v>0</v>
      </c>
      <c r="R800" s="306">
        <f t="shared" ca="1" si="368"/>
        <v>0</v>
      </c>
      <c r="S800" s="307">
        <f t="shared" ca="1" si="369"/>
        <v>8.0569999999999986</v>
      </c>
      <c r="T800" s="304">
        <f t="shared" ca="1" si="349"/>
        <v>79.039169999999984</v>
      </c>
      <c r="U800" s="311">
        <f t="shared" ca="1" si="350"/>
        <v>0</v>
      </c>
      <c r="V800" s="306">
        <f t="shared" ca="1" si="351"/>
        <v>1.2254255452965601</v>
      </c>
      <c r="W800" s="304">
        <f t="shared" ca="1" si="352"/>
        <v>62.197359048392812</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2.0378960188168396</v>
      </c>
      <c r="AH800" s="304">
        <f t="shared" ca="1" si="376"/>
        <v>-7.7196311891579743</v>
      </c>
    </row>
    <row r="801" spans="1:34" x14ac:dyDescent="0.2">
      <c r="A801" s="347">
        <f t="shared" ca="1" si="354"/>
        <v>1E-4</v>
      </c>
      <c r="B801" s="304">
        <f t="shared" ca="1" si="355"/>
        <v>33.710000000000498</v>
      </c>
      <c r="D801" s="306">
        <f t="shared" ca="1" si="356"/>
        <v>-0.79737198639226314</v>
      </c>
      <c r="E801" s="307">
        <f t="shared" ca="1" si="357"/>
        <v>-2.1316238438679598</v>
      </c>
      <c r="F801" s="304">
        <f t="shared" ca="1" si="358"/>
        <v>2.2758783571249057</v>
      </c>
      <c r="G801" s="306">
        <f t="shared" ca="1" si="359"/>
        <v>11.960722125874641</v>
      </c>
      <c r="H801" s="307">
        <f t="shared" ca="1" si="360"/>
        <v>-115.17799392337228</v>
      </c>
      <c r="I801" s="304">
        <f t="shared" ca="1" si="361"/>
        <v>115.79736248285091</v>
      </c>
      <c r="J801" s="306">
        <f t="shared" ca="1" si="362"/>
        <v>796.64854631425544</v>
      </c>
      <c r="K801" s="307">
        <f t="shared" ca="1" si="363"/>
        <v>-3.4847536711862608</v>
      </c>
      <c r="L801" s="304">
        <f t="shared" ca="1" si="348"/>
        <v>796.65616789978174</v>
      </c>
      <c r="M801" s="306">
        <f t="shared" ca="1" si="364"/>
        <v>-1.4673216665774367</v>
      </c>
      <c r="N801" s="304">
        <f t="shared" ca="1" si="365"/>
        <v>-84.071338682989307</v>
      </c>
      <c r="P801" s="310">
        <f t="shared" ca="1" si="366"/>
        <v>23</v>
      </c>
      <c r="Q801" s="304">
        <f t="shared" ca="1" si="367"/>
        <v>0</v>
      </c>
      <c r="R801" s="306">
        <f t="shared" ca="1" si="368"/>
        <v>0</v>
      </c>
      <c r="S801" s="307">
        <f t="shared" ca="1" si="369"/>
        <v>8.0569999999999986</v>
      </c>
      <c r="T801" s="304">
        <f t="shared" ca="1" si="349"/>
        <v>79.039169999999984</v>
      </c>
      <c r="U801" s="311">
        <f t="shared" ca="1" si="350"/>
        <v>0</v>
      </c>
      <c r="V801" s="306">
        <f t="shared" ca="1" si="351"/>
        <v>1.2254269567166696</v>
      </c>
      <c r="W801" s="304">
        <f t="shared" ca="1" si="352"/>
        <v>62.197649603065678</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2.0378608427824458</v>
      </c>
      <c r="AH801" s="304">
        <f t="shared" ca="1" si="376"/>
        <v>-7.7196672518794616</v>
      </c>
    </row>
    <row r="802" spans="1:34" x14ac:dyDescent="0.2">
      <c r="A802" s="347">
        <f t="shared" ca="1" si="354"/>
        <v>1E-4</v>
      </c>
      <c r="B802" s="304">
        <f t="shared" ca="1" si="355"/>
        <v>33.710100000000502</v>
      </c>
      <c r="D802" s="306">
        <f t="shared" ca="1" si="356"/>
        <v>-0.7973689923191446</v>
      </c>
      <c r="E802" s="307">
        <f t="shared" ca="1" si="357"/>
        <v>-2.131587276629082</v>
      </c>
      <c r="F802" s="304">
        <f t="shared" ca="1" si="358"/>
        <v>2.2758430586925442</v>
      </c>
      <c r="G802" s="306">
        <f t="shared" ca="1" si="359"/>
        <v>11.960642388975408</v>
      </c>
      <c r="H802" s="307">
        <f t="shared" ca="1" si="360"/>
        <v>-115.17820708209995</v>
      </c>
      <c r="I802" s="304">
        <f t="shared" ca="1" si="361"/>
        <v>115.79756626546195</v>
      </c>
      <c r="J802" s="306">
        <f t="shared" ca="1" si="362"/>
        <v>796.64854631425544</v>
      </c>
      <c r="K802" s="307">
        <f t="shared" ca="1" si="363"/>
        <v>-3.4962714812365343</v>
      </c>
      <c r="L802" s="304">
        <f t="shared" ca="1" si="348"/>
        <v>796.65621836453829</v>
      </c>
      <c r="M802" s="306">
        <f t="shared" ca="1" si="364"/>
        <v>-1.4673225416182483</v>
      </c>
      <c r="N802" s="304">
        <f t="shared" ca="1" si="365"/>
        <v>-84.071388819134711</v>
      </c>
      <c r="P802" s="310">
        <f t="shared" ca="1" si="366"/>
        <v>23</v>
      </c>
      <c r="Q802" s="304">
        <f t="shared" ca="1" si="367"/>
        <v>0</v>
      </c>
      <c r="R802" s="306">
        <f t="shared" ca="1" si="368"/>
        <v>0</v>
      </c>
      <c r="S802" s="307">
        <f t="shared" ca="1" si="369"/>
        <v>8.0569999999999986</v>
      </c>
      <c r="T802" s="304">
        <f t="shared" ca="1" si="349"/>
        <v>79.039169999999984</v>
      </c>
      <c r="U802" s="311">
        <f t="shared" ca="1" si="350"/>
        <v>0</v>
      </c>
      <c r="V802" s="306">
        <f t="shared" ca="1" si="351"/>
        <v>1.2254283681410172</v>
      </c>
      <c r="W802" s="304">
        <f t="shared" ca="1" si="352"/>
        <v>62.197940155064458</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2.0378256670634514</v>
      </c>
      <c r="AH802" s="304">
        <f t="shared" ca="1" si="376"/>
        <v>-7.7197033142690437</v>
      </c>
    </row>
    <row r="803" spans="1:34" x14ac:dyDescent="0.2">
      <c r="A803" s="347">
        <f t="shared" ca="1" si="354"/>
        <v>1E-4</v>
      </c>
      <c r="B803" s="304">
        <f t="shared" ca="1" si="355"/>
        <v>33.710200000000505</v>
      </c>
      <c r="D803" s="306">
        <f t="shared" ca="1" si="356"/>
        <v>-0.79736599821679954</v>
      </c>
      <c r="E803" s="307">
        <f t="shared" ca="1" si="357"/>
        <v>-2.1315507097267909</v>
      </c>
      <c r="F803" s="304">
        <f t="shared" ca="1" si="358"/>
        <v>2.2758077606091995</v>
      </c>
      <c r="G803" s="306">
        <f t="shared" ca="1" si="359"/>
        <v>11.960562652375586</v>
      </c>
      <c r="H803" s="307">
        <f t="shared" ca="1" si="360"/>
        <v>-115.17842023717091</v>
      </c>
      <c r="I803" s="304">
        <f t="shared" ca="1" si="361"/>
        <v>115.79777004455545</v>
      </c>
      <c r="J803" s="306">
        <f t="shared" ca="1" si="362"/>
        <v>796.64854631425544</v>
      </c>
      <c r="K803" s="307">
        <f t="shared" ca="1" si="363"/>
        <v>-3.5077893126024979</v>
      </c>
      <c r="L803" s="304">
        <f t="shared" ca="1" si="348"/>
        <v>796.65626899590643</v>
      </c>
      <c r="M803" s="306">
        <f t="shared" ca="1" si="364"/>
        <v>-1.4673234166501465</v>
      </c>
      <c r="N803" s="304">
        <f t="shared" ca="1" si="365"/>
        <v>-84.07143895476942</v>
      </c>
      <c r="P803" s="310">
        <f t="shared" ca="1" si="366"/>
        <v>23</v>
      </c>
      <c r="Q803" s="304">
        <f t="shared" ca="1" si="367"/>
        <v>0</v>
      </c>
      <c r="R803" s="306">
        <f t="shared" ca="1" si="368"/>
        <v>0</v>
      </c>
      <c r="S803" s="307">
        <f t="shared" ca="1" si="369"/>
        <v>8.0569999999999986</v>
      </c>
      <c r="T803" s="304">
        <f t="shared" ca="1" si="349"/>
        <v>79.039169999999984</v>
      </c>
      <c r="U803" s="311">
        <f t="shared" ca="1" si="350"/>
        <v>0</v>
      </c>
      <c r="V803" s="306">
        <f t="shared" ca="1" si="351"/>
        <v>1.2254297795696032</v>
      </c>
      <c r="W803" s="304">
        <f t="shared" ca="1" si="352"/>
        <v>62.198230704389168</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2.0377904916598517</v>
      </c>
      <c r="AH803" s="304">
        <f t="shared" ca="1" si="376"/>
        <v>-7.7197393763267304</v>
      </c>
    </row>
    <row r="804" spans="1:34" x14ac:dyDescent="0.2">
      <c r="A804" s="347">
        <f t="shared" ca="1" si="354"/>
        <v>1E-4</v>
      </c>
      <c r="B804" s="304">
        <f t="shared" ca="1" si="355"/>
        <v>33.710300000000508</v>
      </c>
      <c r="D804" s="306">
        <f t="shared" ca="1" si="356"/>
        <v>-0.79736300408522998</v>
      </c>
      <c r="E804" s="307">
        <f t="shared" ca="1" si="357"/>
        <v>-2.1315141431610876</v>
      </c>
      <c r="F804" s="304">
        <f t="shared" ca="1" si="358"/>
        <v>2.2757724628748734</v>
      </c>
      <c r="G804" s="306">
        <f t="shared" ca="1" si="359"/>
        <v>11.960482916075177</v>
      </c>
      <c r="H804" s="307">
        <f t="shared" ca="1" si="360"/>
        <v>-115.17863338858523</v>
      </c>
      <c r="I804" s="304">
        <f t="shared" ca="1" si="361"/>
        <v>115.79797382013143</v>
      </c>
      <c r="J804" s="306">
        <f t="shared" ca="1" si="362"/>
        <v>796.64854631425544</v>
      </c>
      <c r="K804" s="307">
        <f t="shared" ca="1" si="363"/>
        <v>-3.5193071652837857</v>
      </c>
      <c r="L804" s="304">
        <f t="shared" ca="1" si="348"/>
        <v>796.65631979388706</v>
      </c>
      <c r="M804" s="306">
        <f t="shared" ca="1" si="364"/>
        <v>-1.4673242916731317</v>
      </c>
      <c r="N804" s="304">
        <f t="shared" ca="1" si="365"/>
        <v>-84.071489089893447</v>
      </c>
      <c r="P804" s="310">
        <f t="shared" ca="1" si="366"/>
        <v>23</v>
      </c>
      <c r="Q804" s="304">
        <f t="shared" ca="1" si="367"/>
        <v>0</v>
      </c>
      <c r="R804" s="306">
        <f t="shared" ca="1" si="368"/>
        <v>0</v>
      </c>
      <c r="S804" s="307">
        <f t="shared" ca="1" si="369"/>
        <v>8.0569999999999986</v>
      </c>
      <c r="T804" s="304">
        <f t="shared" ca="1" si="349"/>
        <v>79.039169999999984</v>
      </c>
      <c r="U804" s="311">
        <f t="shared" ca="1" si="350"/>
        <v>0</v>
      </c>
      <c r="V804" s="306">
        <f t="shared" ca="1" si="351"/>
        <v>1.2254311910024265</v>
      </c>
      <c r="W804" s="304">
        <f t="shared" ca="1" si="352"/>
        <v>62.198521251039736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2.0377553165716416</v>
      </c>
      <c r="AH804" s="304">
        <f t="shared" ca="1" si="376"/>
        <v>-7.7197754380525234</v>
      </c>
    </row>
    <row r="805" spans="1:34" x14ac:dyDescent="0.2">
      <c r="A805" s="347">
        <f t="shared" ca="1" si="354"/>
        <v>1E-4</v>
      </c>
      <c r="B805" s="304">
        <f t="shared" ca="1" si="355"/>
        <v>33.710400000000512</v>
      </c>
      <c r="D805" s="306">
        <f t="shared" ca="1" si="356"/>
        <v>-0.79736000992443501</v>
      </c>
      <c r="E805" s="307">
        <f t="shared" ca="1" si="357"/>
        <v>-2.1314775769319798</v>
      </c>
      <c r="F805" s="304">
        <f t="shared" ca="1" si="358"/>
        <v>2.2757371654895735</v>
      </c>
      <c r="G805" s="306">
        <f t="shared" ca="1" si="359"/>
        <v>11.960403180074184</v>
      </c>
      <c r="H805" s="307">
        <f t="shared" ca="1" si="360"/>
        <v>-115.17884653634292</v>
      </c>
      <c r="I805" s="304">
        <f t="shared" ca="1" si="361"/>
        <v>115.79817759218994</v>
      </c>
      <c r="J805" s="306">
        <f t="shared" ca="1" si="362"/>
        <v>796.64854631425544</v>
      </c>
      <c r="K805" s="307">
        <f t="shared" ca="1" si="363"/>
        <v>-3.5308250392800322</v>
      </c>
      <c r="L805" s="304">
        <f t="shared" ca="1" si="348"/>
        <v>796.6563707584811</v>
      </c>
      <c r="M805" s="306">
        <f t="shared" ca="1" si="364"/>
        <v>-1.4673251666872038</v>
      </c>
      <c r="N805" s="304">
        <f t="shared" ca="1" si="365"/>
        <v>-84.071539224506793</v>
      </c>
      <c r="P805" s="310">
        <f t="shared" ca="1" si="366"/>
        <v>23</v>
      </c>
      <c r="Q805" s="304">
        <f t="shared" ca="1" si="367"/>
        <v>0</v>
      </c>
      <c r="R805" s="306">
        <f t="shared" ca="1" si="368"/>
        <v>0</v>
      </c>
      <c r="S805" s="307">
        <f t="shared" ca="1" si="369"/>
        <v>8.0569999999999986</v>
      </c>
      <c r="T805" s="304">
        <f t="shared" ca="1" si="349"/>
        <v>79.039169999999984</v>
      </c>
      <c r="U805" s="311">
        <f t="shared" ca="1" si="350"/>
        <v>0</v>
      </c>
      <c r="V805" s="306">
        <f t="shared" ca="1" si="351"/>
        <v>1.2254326024394884</v>
      </c>
      <c r="W805" s="304">
        <f t="shared" ca="1" si="352"/>
        <v>62.198811795016248</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2.0377201417988324</v>
      </c>
      <c r="AH805" s="304">
        <f t="shared" ca="1" si="376"/>
        <v>-7.7198114994464131</v>
      </c>
    </row>
    <row r="806" spans="1:34" x14ac:dyDescent="0.2">
      <c r="A806" s="347">
        <f t="shared" ca="1" si="354"/>
        <v>1E-4</v>
      </c>
      <c r="B806" s="304">
        <f t="shared" ca="1" si="355"/>
        <v>33.710500000000515</v>
      </c>
      <c r="D806" s="306">
        <f t="shared" ca="1" si="356"/>
        <v>-0.79735701573441764</v>
      </c>
      <c r="E806" s="307">
        <f t="shared" ca="1" si="357"/>
        <v>-2.131441011039457</v>
      </c>
      <c r="F806" s="304">
        <f t="shared" ca="1" si="358"/>
        <v>2.2757018684532908</v>
      </c>
      <c r="G806" s="306">
        <f t="shared" ca="1" si="359"/>
        <v>11.960323444372611</v>
      </c>
      <c r="H806" s="307">
        <f t="shared" ca="1" si="360"/>
        <v>-115.17905968044403</v>
      </c>
      <c r="I806" s="304">
        <f t="shared" ca="1" si="361"/>
        <v>115.79838136073101</v>
      </c>
      <c r="J806" s="306">
        <f t="shared" ca="1" si="362"/>
        <v>796.64854631425544</v>
      </c>
      <c r="K806" s="307">
        <f t="shared" ca="1" si="363"/>
        <v>-3.5423429345908715</v>
      </c>
      <c r="L806" s="304">
        <f t="shared" ca="1" si="348"/>
        <v>796.65642188968934</v>
      </c>
      <c r="M806" s="306">
        <f t="shared" ca="1" si="364"/>
        <v>-1.467326041692363</v>
      </c>
      <c r="N806" s="304">
        <f t="shared" ca="1" si="365"/>
        <v>-84.071589358609472</v>
      </c>
      <c r="P806" s="310">
        <f t="shared" ca="1" si="366"/>
        <v>23</v>
      </c>
      <c r="Q806" s="304">
        <f t="shared" ca="1" si="367"/>
        <v>0</v>
      </c>
      <c r="R806" s="306">
        <f t="shared" ca="1" si="368"/>
        <v>0</v>
      </c>
      <c r="S806" s="307">
        <f t="shared" ca="1" si="369"/>
        <v>8.0569999999999986</v>
      </c>
      <c r="T806" s="304">
        <f t="shared" ca="1" si="349"/>
        <v>79.039169999999984</v>
      </c>
      <c r="U806" s="311">
        <f t="shared" ca="1" si="350"/>
        <v>0</v>
      </c>
      <c r="V806" s="306">
        <f t="shared" ca="1" si="351"/>
        <v>1.2254340138807878</v>
      </c>
      <c r="W806" s="304">
        <f t="shared" ca="1" si="352"/>
        <v>62.199102336318624</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2.0376849673414137</v>
      </c>
      <c r="AH806" s="304">
        <f t="shared" ca="1" si="376"/>
        <v>-7.71984756050841</v>
      </c>
    </row>
    <row r="807" spans="1:34" x14ac:dyDescent="0.2">
      <c r="A807" s="347">
        <f t="shared" ca="1" si="354"/>
        <v>1E-4</v>
      </c>
      <c r="B807" s="304">
        <f t="shared" ca="1" si="355"/>
        <v>33.710600000000518</v>
      </c>
      <c r="D807" s="306">
        <f t="shared" ca="1" si="356"/>
        <v>-0.79735402151517709</v>
      </c>
      <c r="E807" s="307">
        <f t="shared" ca="1" si="357"/>
        <v>-2.131404445483529</v>
      </c>
      <c r="F807" s="304">
        <f t="shared" ca="1" si="358"/>
        <v>2.2756665717660343</v>
      </c>
      <c r="G807" s="306">
        <f t="shared" ca="1" si="359"/>
        <v>11.960243708970459</v>
      </c>
      <c r="H807" s="307">
        <f t="shared" ca="1" si="360"/>
        <v>-115.17927282088857</v>
      </c>
      <c r="I807" s="304">
        <f t="shared" ca="1" si="361"/>
        <v>115.79858512575466</v>
      </c>
      <c r="J807" s="306">
        <f t="shared" ca="1" si="362"/>
        <v>796.64854631425544</v>
      </c>
      <c r="K807" s="307">
        <f t="shared" ca="1" si="363"/>
        <v>-3.553860851215938</v>
      </c>
      <c r="L807" s="304">
        <f t="shared" ca="1" si="348"/>
        <v>796.6564731875128</v>
      </c>
      <c r="M807" s="306">
        <f t="shared" ca="1" si="364"/>
        <v>-1.4673269166886094</v>
      </c>
      <c r="N807" s="304">
        <f t="shared" ca="1" si="365"/>
        <v>-84.071639492201484</v>
      </c>
      <c r="P807" s="310">
        <f t="shared" ca="1" si="366"/>
        <v>23</v>
      </c>
      <c r="Q807" s="304">
        <f t="shared" ca="1" si="367"/>
        <v>0</v>
      </c>
      <c r="R807" s="306">
        <f t="shared" ca="1" si="368"/>
        <v>0</v>
      </c>
      <c r="S807" s="307">
        <f t="shared" ca="1" si="369"/>
        <v>8.0569999999999986</v>
      </c>
      <c r="T807" s="304">
        <f t="shared" ca="1" si="349"/>
        <v>79.039169999999984</v>
      </c>
      <c r="U807" s="311">
        <f t="shared" ca="1" si="350"/>
        <v>0</v>
      </c>
      <c r="V807" s="306">
        <f t="shared" ca="1" si="351"/>
        <v>1.2254354253263249</v>
      </c>
      <c r="W807" s="304">
        <f t="shared" ca="1" si="352"/>
        <v>62.199392874946916</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2.0376497931993942</v>
      </c>
      <c r="AH807" s="304">
        <f t="shared" ca="1" si="376"/>
        <v>-7.7198836212385054</v>
      </c>
    </row>
    <row r="808" spans="1:34" x14ac:dyDescent="0.2">
      <c r="A808" s="347">
        <f t="shared" ca="1" si="354"/>
        <v>1E-4</v>
      </c>
      <c r="B808" s="304">
        <f t="shared" ca="1" si="355"/>
        <v>33.710700000000521</v>
      </c>
      <c r="D808" s="306">
        <f t="shared" ca="1" si="356"/>
        <v>-0.79735102726671558</v>
      </c>
      <c r="E808" s="307">
        <f t="shared" ca="1" si="357"/>
        <v>-2.1313678802641904</v>
      </c>
      <c r="F808" s="304">
        <f t="shared" ca="1" si="358"/>
        <v>2.2756312754277999</v>
      </c>
      <c r="G808" s="306">
        <f t="shared" ca="1" si="359"/>
        <v>11.960163973867733</v>
      </c>
      <c r="H808" s="307">
        <f t="shared" ca="1" si="360"/>
        <v>-115.17948595767659</v>
      </c>
      <c r="I808" s="304">
        <f t="shared" ca="1" si="361"/>
        <v>115.79878888726091</v>
      </c>
      <c r="J808" s="306">
        <f t="shared" ca="1" si="362"/>
        <v>796.64854631425544</v>
      </c>
      <c r="K808" s="307">
        <f t="shared" ca="1" si="363"/>
        <v>-3.5653787891548663</v>
      </c>
      <c r="L808" s="304">
        <f t="shared" ca="1" si="348"/>
        <v>796.65652465195228</v>
      </c>
      <c r="M808" s="306">
        <f t="shared" ca="1" si="364"/>
        <v>-1.4673277916759433</v>
      </c>
      <c r="N808" s="304">
        <f t="shared" ca="1" si="365"/>
        <v>-84.071689625282843</v>
      </c>
      <c r="P808" s="310">
        <f t="shared" ca="1" si="366"/>
        <v>23</v>
      </c>
      <c r="Q808" s="304">
        <f t="shared" ca="1" si="367"/>
        <v>0</v>
      </c>
      <c r="R808" s="306">
        <f t="shared" ca="1" si="368"/>
        <v>0</v>
      </c>
      <c r="S808" s="307">
        <f t="shared" ca="1" si="369"/>
        <v>8.0569999999999986</v>
      </c>
      <c r="T808" s="304">
        <f t="shared" ca="1" si="349"/>
        <v>79.039169999999984</v>
      </c>
      <c r="U808" s="311">
        <f t="shared" ca="1" si="350"/>
        <v>0</v>
      </c>
      <c r="V808" s="306">
        <f t="shared" ca="1" si="351"/>
        <v>1.2254368367761002</v>
      </c>
      <c r="W808" s="304">
        <f t="shared" ca="1" si="352"/>
        <v>62.199683410901109</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2.0376146193727704</v>
      </c>
      <c r="AH808" s="304">
        <f t="shared" ca="1" si="376"/>
        <v>-7.7199196816367044</v>
      </c>
    </row>
    <row r="809" spans="1:34" x14ac:dyDescent="0.2">
      <c r="A809" s="347">
        <f t="shared" ca="1" si="354"/>
        <v>1E-4</v>
      </c>
      <c r="B809" s="304">
        <f t="shared" ca="1" si="355"/>
        <v>33.710800000000525</v>
      </c>
      <c r="D809" s="306">
        <f t="shared" ca="1" si="356"/>
        <v>-0.79734803298903167</v>
      </c>
      <c r="E809" s="307">
        <f t="shared" ca="1" si="357"/>
        <v>-2.1313313153814404</v>
      </c>
      <c r="F809" s="304">
        <f t="shared" ca="1" si="358"/>
        <v>2.2755959794385863</v>
      </c>
      <c r="G809" s="306">
        <f t="shared" ca="1" si="359"/>
        <v>11.960084239064434</v>
      </c>
      <c r="H809" s="307">
        <f t="shared" ca="1" si="360"/>
        <v>-115.17969909080813</v>
      </c>
      <c r="I809" s="304">
        <f t="shared" ca="1" si="361"/>
        <v>115.79899264524983</v>
      </c>
      <c r="J809" s="306">
        <f t="shared" ca="1" si="362"/>
        <v>796.64854631425544</v>
      </c>
      <c r="K809" s="307">
        <f t="shared" ca="1" si="363"/>
        <v>-3.5768967484072904</v>
      </c>
      <c r="L809" s="304">
        <f t="shared" ca="1" si="348"/>
        <v>796.65657628300869</v>
      </c>
      <c r="M809" s="306">
        <f t="shared" ca="1" si="364"/>
        <v>-1.4673286666543646</v>
      </c>
      <c r="N809" s="304">
        <f t="shared" ca="1" si="365"/>
        <v>-84.071739757853535</v>
      </c>
      <c r="P809" s="310">
        <f t="shared" ca="1" si="366"/>
        <v>23</v>
      </c>
      <c r="Q809" s="304">
        <f t="shared" ca="1" si="367"/>
        <v>0</v>
      </c>
      <c r="R809" s="306">
        <f t="shared" ca="1" si="368"/>
        <v>0</v>
      </c>
      <c r="S809" s="307">
        <f t="shared" ca="1" si="369"/>
        <v>8.0569999999999986</v>
      </c>
      <c r="T809" s="304">
        <f t="shared" ca="1" si="349"/>
        <v>79.039169999999984</v>
      </c>
      <c r="U809" s="311">
        <f t="shared" ca="1" si="350"/>
        <v>0</v>
      </c>
      <c r="V809" s="306">
        <f t="shared" ca="1" si="351"/>
        <v>1.2254382482301134</v>
      </c>
      <c r="W809" s="304">
        <f t="shared" ca="1" si="352"/>
        <v>62.199973944181238</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2.037579445861545</v>
      </c>
      <c r="AH809" s="304">
        <f t="shared" ca="1" si="376"/>
        <v>-7.7199557417030062</v>
      </c>
    </row>
    <row r="810" spans="1:34" x14ac:dyDescent="0.2">
      <c r="A810" s="347">
        <f t="shared" ca="1" si="354"/>
        <v>1E-4</v>
      </c>
      <c r="B810" s="304">
        <f t="shared" ca="1" si="355"/>
        <v>33.710900000000528</v>
      </c>
      <c r="D810" s="306">
        <f t="shared" ca="1" si="356"/>
        <v>-0.79734503868212925</v>
      </c>
      <c r="E810" s="307">
        <f t="shared" ca="1" si="357"/>
        <v>-2.1312947508352762</v>
      </c>
      <c r="F810" s="304">
        <f t="shared" ca="1" si="358"/>
        <v>2.2755606837983926</v>
      </c>
      <c r="G810" s="306">
        <f t="shared" ca="1" si="359"/>
        <v>11.960004504560565</v>
      </c>
      <c r="H810" s="307">
        <f t="shared" ca="1" si="360"/>
        <v>-115.17991222028321</v>
      </c>
      <c r="I810" s="304">
        <f t="shared" ca="1" si="361"/>
        <v>115.79919639972142</v>
      </c>
      <c r="J810" s="306">
        <f t="shared" ca="1" si="362"/>
        <v>796.64854631425544</v>
      </c>
      <c r="K810" s="307">
        <f t="shared" ca="1" si="363"/>
        <v>-3.588414728972845</v>
      </c>
      <c r="L810" s="304">
        <f t="shared" ca="1" si="348"/>
        <v>796.65662808068294</v>
      </c>
      <c r="M810" s="306">
        <f t="shared" ca="1" si="364"/>
        <v>-1.4673295416238736</v>
      </c>
      <c r="N810" s="304">
        <f t="shared" ca="1" si="365"/>
        <v>-84.071789889913617</v>
      </c>
      <c r="P810" s="310">
        <f t="shared" ca="1" si="366"/>
        <v>23</v>
      </c>
      <c r="Q810" s="304">
        <f t="shared" ca="1" si="367"/>
        <v>0</v>
      </c>
      <c r="R810" s="306">
        <f t="shared" ca="1" si="368"/>
        <v>0</v>
      </c>
      <c r="S810" s="307">
        <f t="shared" ca="1" si="369"/>
        <v>8.0569999999999986</v>
      </c>
      <c r="T810" s="304">
        <f t="shared" ca="1" si="349"/>
        <v>79.039169999999984</v>
      </c>
      <c r="U810" s="311">
        <f t="shared" ca="1" si="350"/>
        <v>0</v>
      </c>
      <c r="V810" s="306">
        <f t="shared" ca="1" si="351"/>
        <v>1.2254396596883643</v>
      </c>
      <c r="W810" s="304">
        <f t="shared" ca="1" si="352"/>
        <v>62.200264474787296</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2.0375442726657109</v>
      </c>
      <c r="AH810" s="304">
        <f t="shared" ca="1" si="376"/>
        <v>-7.7199918014374145</v>
      </c>
    </row>
    <row r="811" spans="1:34" x14ac:dyDescent="0.2">
      <c r="A811" s="347">
        <f t="shared" ca="1" si="354"/>
        <v>1E-4</v>
      </c>
      <c r="B811" s="304">
        <f t="shared" ca="1" si="355"/>
        <v>33.711000000000531</v>
      </c>
      <c r="D811" s="306">
        <f t="shared" ca="1" si="356"/>
        <v>-0.79734204434600653</v>
      </c>
      <c r="E811" s="307">
        <f t="shared" ca="1" si="357"/>
        <v>-2.1312581866256988</v>
      </c>
      <c r="F811" s="304">
        <f t="shared" ca="1" si="358"/>
        <v>2.2755253885072193</v>
      </c>
      <c r="G811" s="306">
        <f t="shared" ca="1" si="359"/>
        <v>11.95992477035613</v>
      </c>
      <c r="H811" s="307">
        <f t="shared" ca="1" si="360"/>
        <v>-115.18012534610187</v>
      </c>
      <c r="I811" s="304">
        <f t="shared" ca="1" si="361"/>
        <v>115.79940015067572</v>
      </c>
      <c r="J811" s="306">
        <f t="shared" ca="1" si="362"/>
        <v>796.64854631425544</v>
      </c>
      <c r="K811" s="307">
        <f t="shared" ca="1" si="363"/>
        <v>-3.5999327308511644</v>
      </c>
      <c r="L811" s="304">
        <f t="shared" ca="1" si="348"/>
        <v>796.65668004497593</v>
      </c>
      <c r="M811" s="306">
        <f t="shared" ca="1" si="364"/>
        <v>-1.4673304165844703</v>
      </c>
      <c r="N811" s="304">
        <f t="shared" ca="1" si="365"/>
        <v>-84.071840021463046</v>
      </c>
      <c r="P811" s="310">
        <f t="shared" ca="1" si="366"/>
        <v>23</v>
      </c>
      <c r="Q811" s="304">
        <f t="shared" ca="1" si="367"/>
        <v>0</v>
      </c>
      <c r="R811" s="306">
        <f t="shared" ca="1" si="368"/>
        <v>0</v>
      </c>
      <c r="S811" s="307">
        <f t="shared" ca="1" si="369"/>
        <v>8.0569999999999986</v>
      </c>
      <c r="T811" s="304">
        <f t="shared" ca="1" si="349"/>
        <v>79.039169999999984</v>
      </c>
      <c r="U811" s="311">
        <f t="shared" ca="1" si="350"/>
        <v>0</v>
      </c>
      <c r="V811" s="306">
        <f t="shared" ca="1" si="351"/>
        <v>1.2254410711508532</v>
      </c>
      <c r="W811" s="304">
        <f t="shared" ca="1" si="352"/>
        <v>62.200555002719263</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2.0375090997852698</v>
      </c>
      <c r="AH811" s="304">
        <f t="shared" ca="1" si="376"/>
        <v>-7.7200278608399291</v>
      </c>
    </row>
    <row r="812" spans="1:34" x14ac:dyDescent="0.2">
      <c r="A812" s="347">
        <f t="shared" ca="1" si="354"/>
        <v>1E-4</v>
      </c>
      <c r="B812" s="304">
        <f t="shared" ca="1" si="355"/>
        <v>33.711100000000535</v>
      </c>
      <c r="D812" s="306">
        <f t="shared" ca="1" si="356"/>
        <v>-0.79733904998066674</v>
      </c>
      <c r="E812" s="307">
        <f t="shared" ca="1" si="357"/>
        <v>-2.1312216227527108</v>
      </c>
      <c r="F812" s="304">
        <f t="shared" ca="1" si="358"/>
        <v>2.2754900935650699</v>
      </c>
      <c r="G812" s="306">
        <f t="shared" ca="1" si="359"/>
        <v>11.959845036451132</v>
      </c>
      <c r="H812" s="307">
        <f t="shared" ca="1" si="360"/>
        <v>-115.18033846826415</v>
      </c>
      <c r="I812" s="304">
        <f t="shared" ca="1" si="361"/>
        <v>115.79960389811278</v>
      </c>
      <c r="J812" s="306">
        <f t="shared" ca="1" si="362"/>
        <v>796.64854631425544</v>
      </c>
      <c r="K812" s="307">
        <f t="shared" ca="1" si="363"/>
        <v>-3.6114507540418828</v>
      </c>
      <c r="L812" s="304">
        <f t="shared" ca="1" si="348"/>
        <v>796.65673217588846</v>
      </c>
      <c r="M812" s="306">
        <f t="shared" ca="1" si="364"/>
        <v>-1.4673312915361549</v>
      </c>
      <c r="N812" s="304">
        <f t="shared" ca="1" si="365"/>
        <v>-84.071890152501851</v>
      </c>
      <c r="P812" s="310">
        <f t="shared" ca="1" si="366"/>
        <v>23</v>
      </c>
      <c r="Q812" s="304">
        <f t="shared" ca="1" si="367"/>
        <v>0</v>
      </c>
      <c r="R812" s="306">
        <f t="shared" ca="1" si="368"/>
        <v>0</v>
      </c>
      <c r="S812" s="307">
        <f t="shared" ca="1" si="369"/>
        <v>8.0569999999999986</v>
      </c>
      <c r="T812" s="304">
        <f t="shared" ca="1" si="349"/>
        <v>79.039169999999984</v>
      </c>
      <c r="U812" s="311">
        <f t="shared" ca="1" si="350"/>
        <v>0</v>
      </c>
      <c r="V812" s="306">
        <f t="shared" ca="1" si="351"/>
        <v>1.2254424826175792</v>
      </c>
      <c r="W812" s="304">
        <f t="shared" ca="1" si="352"/>
        <v>62.200845527977137</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2.0374739272202271</v>
      </c>
      <c r="AH812" s="304">
        <f t="shared" ca="1" si="376"/>
        <v>-7.7200639199105465</v>
      </c>
    </row>
    <row r="813" spans="1:34" x14ac:dyDescent="0.2">
      <c r="A813" s="347">
        <f t="shared" ca="1" si="354"/>
        <v>1E-4</v>
      </c>
      <c r="B813" s="304">
        <f t="shared" ca="1" si="355"/>
        <v>33.711200000000538</v>
      </c>
      <c r="D813" s="306">
        <f t="shared" ca="1" si="356"/>
        <v>-0.79733605558610865</v>
      </c>
      <c r="E813" s="307">
        <f t="shared" ca="1" si="357"/>
        <v>-2.1311850592163113</v>
      </c>
      <c r="F813" s="304">
        <f t="shared" ca="1" si="358"/>
        <v>2.2754547989719431</v>
      </c>
      <c r="G813" s="306">
        <f t="shared" ca="1" si="359"/>
        <v>11.959765302845573</v>
      </c>
      <c r="H813" s="307">
        <f t="shared" ca="1" si="360"/>
        <v>-115.18055158677008</v>
      </c>
      <c r="I813" s="304">
        <f t="shared" ca="1" si="361"/>
        <v>115.7998076420326</v>
      </c>
      <c r="J813" s="306">
        <f t="shared" ca="1" si="362"/>
        <v>796.64854631425544</v>
      </c>
      <c r="K813" s="307">
        <f t="shared" ca="1" si="363"/>
        <v>-3.6229687985446346</v>
      </c>
      <c r="L813" s="304">
        <f t="shared" ca="1" si="348"/>
        <v>796.65678447342157</v>
      </c>
      <c r="M813" s="306">
        <f t="shared" ca="1" si="364"/>
        <v>-1.4673321664789278</v>
      </c>
      <c r="N813" s="304">
        <f t="shared" ca="1" si="365"/>
        <v>-84.07194028303006</v>
      </c>
      <c r="P813" s="310">
        <f t="shared" ca="1" si="366"/>
        <v>23</v>
      </c>
      <c r="Q813" s="304">
        <f t="shared" ca="1" si="367"/>
        <v>0</v>
      </c>
      <c r="R813" s="306">
        <f t="shared" ca="1" si="368"/>
        <v>0</v>
      </c>
      <c r="S813" s="307">
        <f t="shared" ca="1" si="369"/>
        <v>8.0569999999999986</v>
      </c>
      <c r="T813" s="304">
        <f t="shared" ca="1" si="349"/>
        <v>79.039169999999984</v>
      </c>
      <c r="U813" s="311">
        <f t="shared" ca="1" si="350"/>
        <v>0</v>
      </c>
      <c r="V813" s="306">
        <f t="shared" ca="1" si="351"/>
        <v>1.2254438940885433</v>
      </c>
      <c r="W813" s="304">
        <f t="shared" ca="1" si="352"/>
        <v>62.201136050560947</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2.0374387549705801</v>
      </c>
      <c r="AH813" s="304">
        <f t="shared" ca="1" si="376"/>
        <v>-7.7200999786492677</v>
      </c>
    </row>
    <row r="814" spans="1:34" x14ac:dyDescent="0.2">
      <c r="A814" s="347">
        <f t="shared" ca="1" si="354"/>
        <v>1E-4</v>
      </c>
      <c r="B814" s="304">
        <f t="shared" ca="1" si="355"/>
        <v>33.711300000000541</v>
      </c>
      <c r="D814" s="306">
        <f t="shared" ca="1" si="356"/>
        <v>-0.79733306116233249</v>
      </c>
      <c r="E814" s="307">
        <f t="shared" ca="1" si="357"/>
        <v>-2.1311484960164977</v>
      </c>
      <c r="F814" s="304">
        <f t="shared" ca="1" si="358"/>
        <v>2.2754195047278372</v>
      </c>
      <c r="G814" s="306">
        <f t="shared" ca="1" si="359"/>
        <v>11.959685569539458</v>
      </c>
      <c r="H814" s="307">
        <f t="shared" ca="1" si="360"/>
        <v>-115.18076470161968</v>
      </c>
      <c r="I814" s="304">
        <f t="shared" ca="1" si="361"/>
        <v>115.80001138243523</v>
      </c>
      <c r="J814" s="306">
        <f t="shared" ca="1" si="362"/>
        <v>796.64854631425544</v>
      </c>
      <c r="K814" s="307">
        <f t="shared" ca="1" si="363"/>
        <v>-3.634486864359054</v>
      </c>
      <c r="L814" s="304">
        <f t="shared" ca="1" si="348"/>
        <v>796.65683693757603</v>
      </c>
      <c r="M814" s="306">
        <f t="shared" ca="1" si="364"/>
        <v>-1.4673330414127885</v>
      </c>
      <c r="N814" s="304">
        <f t="shared" ca="1" si="365"/>
        <v>-84.071990413047629</v>
      </c>
      <c r="P814" s="310">
        <f t="shared" ca="1" si="366"/>
        <v>23</v>
      </c>
      <c r="Q814" s="304">
        <f t="shared" ca="1" si="367"/>
        <v>0</v>
      </c>
      <c r="R814" s="306">
        <f t="shared" ca="1" si="368"/>
        <v>0</v>
      </c>
      <c r="S814" s="307">
        <f t="shared" ca="1" si="369"/>
        <v>8.0569999999999986</v>
      </c>
      <c r="T814" s="304">
        <f t="shared" ca="1" si="349"/>
        <v>79.039169999999984</v>
      </c>
      <c r="U814" s="311">
        <f t="shared" ca="1" si="350"/>
        <v>0</v>
      </c>
      <c r="V814" s="306">
        <f t="shared" ca="1" si="351"/>
        <v>1.2254453055637451</v>
      </c>
      <c r="W814" s="304">
        <f t="shared" ca="1" si="352"/>
        <v>62.201426570470701</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2.037403583036328</v>
      </c>
      <c r="AH814" s="304">
        <f t="shared" ca="1" si="376"/>
        <v>-7.7201360370560952</v>
      </c>
    </row>
    <row r="815" spans="1:34" x14ac:dyDescent="0.2">
      <c r="A815" s="347">
        <f t="shared" ca="1" si="354"/>
        <v>1E-4</v>
      </c>
      <c r="B815" s="304">
        <f t="shared" ca="1" si="355"/>
        <v>33.711400000000545</v>
      </c>
      <c r="D815" s="306">
        <f t="shared" ca="1" si="356"/>
        <v>-0.79733006670934381</v>
      </c>
      <c r="E815" s="307">
        <f t="shared" ca="1" si="357"/>
        <v>-2.1311119331532691</v>
      </c>
      <c r="F815" s="304">
        <f t="shared" ca="1" si="358"/>
        <v>2.2753842108327533</v>
      </c>
      <c r="G815" s="306">
        <f t="shared" ca="1" si="359"/>
        <v>11.959605836532786</v>
      </c>
      <c r="H815" s="307">
        <f t="shared" ca="1" si="360"/>
        <v>-115.180977812813</v>
      </c>
      <c r="I815" s="304">
        <f t="shared" ca="1" si="361"/>
        <v>115.8002151193207</v>
      </c>
      <c r="J815" s="306">
        <f t="shared" ca="1" si="362"/>
        <v>796.64854631425544</v>
      </c>
      <c r="K815" s="307">
        <f t="shared" ca="1" si="363"/>
        <v>-3.6460049514847754</v>
      </c>
      <c r="L815" s="304">
        <f t="shared" ca="1" si="348"/>
        <v>796.65688956835277</v>
      </c>
      <c r="M815" s="306">
        <f t="shared" ca="1" si="364"/>
        <v>-1.4673339163377377</v>
      </c>
      <c r="N815" s="304">
        <f t="shared" ca="1" si="365"/>
        <v>-84.072040542554603</v>
      </c>
      <c r="P815" s="310">
        <f t="shared" ca="1" si="366"/>
        <v>23</v>
      </c>
      <c r="Q815" s="304">
        <f t="shared" ca="1" si="367"/>
        <v>0</v>
      </c>
      <c r="R815" s="306">
        <f t="shared" ca="1" si="368"/>
        <v>0</v>
      </c>
      <c r="S815" s="307">
        <f t="shared" ca="1" si="369"/>
        <v>8.0569999999999986</v>
      </c>
      <c r="T815" s="304">
        <f t="shared" ca="1" si="349"/>
        <v>79.039169999999984</v>
      </c>
      <c r="U815" s="311">
        <f t="shared" ca="1" si="350"/>
        <v>0</v>
      </c>
      <c r="V815" s="306">
        <f t="shared" ca="1" si="351"/>
        <v>1.2254467170431846</v>
      </c>
      <c r="W815" s="304">
        <f t="shared" ca="1" si="352"/>
        <v>62.201717087706371</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2.0373684114174688</v>
      </c>
      <c r="AH815" s="304">
        <f t="shared" ca="1" si="376"/>
        <v>-7.7201720951310309</v>
      </c>
    </row>
    <row r="816" spans="1:34" x14ac:dyDescent="0.2">
      <c r="A816" s="347">
        <f t="shared" ca="1" si="354"/>
        <v>1E-4</v>
      </c>
      <c r="B816" s="304">
        <f t="shared" ca="1" si="355"/>
        <v>33.711500000000548</v>
      </c>
      <c r="D816" s="306">
        <f t="shared" ca="1" si="356"/>
        <v>-0.79732707222713872</v>
      </c>
      <c r="E816" s="307">
        <f t="shared" ca="1" si="357"/>
        <v>-2.131075370626629</v>
      </c>
      <c r="F816" s="304">
        <f t="shared" ca="1" si="358"/>
        <v>2.275348917286693</v>
      </c>
      <c r="G816" s="306">
        <f t="shared" ca="1" si="359"/>
        <v>11.959526103825564</v>
      </c>
      <c r="H816" s="307">
        <f t="shared" ca="1" si="360"/>
        <v>-115.18119092035006</v>
      </c>
      <c r="I816" s="304">
        <f t="shared" ca="1" si="361"/>
        <v>115.80041885268903</v>
      </c>
      <c r="J816" s="306">
        <f t="shared" ca="1" si="362"/>
        <v>796.64854631425544</v>
      </c>
      <c r="K816" s="307">
        <f t="shared" ca="1" si="363"/>
        <v>-3.6575230599214335</v>
      </c>
      <c r="L816" s="304">
        <f t="shared" ca="1" si="348"/>
        <v>796.6569423657528</v>
      </c>
      <c r="M816" s="306">
        <f t="shared" ca="1" si="364"/>
        <v>-1.4673347912537753</v>
      </c>
      <c r="N816" s="304">
        <f t="shared" ca="1" si="365"/>
        <v>-84.072090671550981</v>
      </c>
      <c r="P816" s="310">
        <f t="shared" ca="1" si="366"/>
        <v>23</v>
      </c>
      <c r="Q816" s="304">
        <f t="shared" ca="1" si="367"/>
        <v>0</v>
      </c>
      <c r="R816" s="306">
        <f t="shared" ca="1" si="368"/>
        <v>0</v>
      </c>
      <c r="S816" s="307">
        <f t="shared" ca="1" si="369"/>
        <v>8.0569999999999986</v>
      </c>
      <c r="T816" s="304">
        <f t="shared" ca="1" si="349"/>
        <v>79.039169999999984</v>
      </c>
      <c r="U816" s="311">
        <f t="shared" ca="1" si="350"/>
        <v>0</v>
      </c>
      <c r="V816" s="306">
        <f t="shared" ca="1" si="351"/>
        <v>1.2254481285268617</v>
      </c>
      <c r="W816" s="304">
        <f t="shared" ca="1" si="352"/>
        <v>62.202007602267976</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2.037333240114009</v>
      </c>
      <c r="AH816" s="304">
        <f t="shared" ca="1" si="376"/>
        <v>-7.7202081528740703</v>
      </c>
    </row>
    <row r="817" spans="1:34" x14ac:dyDescent="0.2">
      <c r="A817" s="347">
        <f t="shared" ca="1" si="354"/>
        <v>1E-4</v>
      </c>
      <c r="B817" s="304">
        <f t="shared" ca="1" si="355"/>
        <v>33.711600000000551</v>
      </c>
      <c r="D817" s="306">
        <f t="shared" ca="1" si="356"/>
        <v>-0.79732407771571934</v>
      </c>
      <c r="E817" s="307">
        <f t="shared" ca="1" si="357"/>
        <v>-2.1310388084365757</v>
      </c>
      <c r="F817" s="304">
        <f t="shared" ca="1" si="358"/>
        <v>2.2753136240896557</v>
      </c>
      <c r="G817" s="306">
        <f t="shared" ca="1" si="359"/>
        <v>11.959446371417792</v>
      </c>
      <c r="H817" s="307">
        <f t="shared" ca="1" si="360"/>
        <v>-115.1814040242309</v>
      </c>
      <c r="I817" s="304">
        <f t="shared" ca="1" si="361"/>
        <v>115.80062258254026</v>
      </c>
      <c r="J817" s="306">
        <f t="shared" ca="1" si="362"/>
        <v>796.64854631425544</v>
      </c>
      <c r="K817" s="307">
        <f t="shared" ca="1" si="363"/>
        <v>-3.6690411896686626</v>
      </c>
      <c r="L817" s="304">
        <f t="shared" ca="1" si="348"/>
        <v>796.65699532977681</v>
      </c>
      <c r="M817" s="306">
        <f t="shared" ca="1" si="364"/>
        <v>-1.4673356661609016</v>
      </c>
      <c r="N817" s="304">
        <f t="shared" ca="1" si="365"/>
        <v>-84.072140800036792</v>
      </c>
      <c r="P817" s="310">
        <f t="shared" ca="1" si="366"/>
        <v>23</v>
      </c>
      <c r="Q817" s="304">
        <f t="shared" ca="1" si="367"/>
        <v>0</v>
      </c>
      <c r="R817" s="306">
        <f t="shared" ca="1" si="368"/>
        <v>0</v>
      </c>
      <c r="S817" s="307">
        <f t="shared" ca="1" si="369"/>
        <v>8.0569999999999986</v>
      </c>
      <c r="T817" s="304">
        <f t="shared" ca="1" si="349"/>
        <v>79.039169999999984</v>
      </c>
      <c r="U817" s="311">
        <f t="shared" ca="1" si="350"/>
        <v>0</v>
      </c>
      <c r="V817" s="306">
        <f t="shared" ca="1" si="351"/>
        <v>1.225449540014776</v>
      </c>
      <c r="W817" s="304">
        <f t="shared" ca="1" si="352"/>
        <v>62.202298114155504</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2.0372980691259404</v>
      </c>
      <c r="AH817" s="304">
        <f t="shared" ca="1" si="376"/>
        <v>-7.720244210285216</v>
      </c>
    </row>
    <row r="818" spans="1:34" x14ac:dyDescent="0.2">
      <c r="A818" s="347">
        <f t="shared" ca="1" si="354"/>
        <v>1E-4</v>
      </c>
      <c r="B818" s="304">
        <f t="shared" ca="1" si="355"/>
        <v>33.711700000000555</v>
      </c>
      <c r="D818" s="306">
        <f t="shared" ca="1" si="356"/>
        <v>-0.79732108317508577</v>
      </c>
      <c r="E818" s="307">
        <f t="shared" ca="1" si="357"/>
        <v>-2.1310022465831082</v>
      </c>
      <c r="F818" s="304">
        <f t="shared" ca="1" si="358"/>
        <v>2.2752783312416409</v>
      </c>
      <c r="G818" s="306">
        <f t="shared" ca="1" si="359"/>
        <v>11.959366639309474</v>
      </c>
      <c r="H818" s="307">
        <f t="shared" ca="1" si="360"/>
        <v>-115.18161712445556</v>
      </c>
      <c r="I818" s="304">
        <f t="shared" ca="1" si="361"/>
        <v>115.80082630887442</v>
      </c>
      <c r="J818" s="306">
        <f t="shared" ca="1" si="362"/>
        <v>796.64854631425544</v>
      </c>
      <c r="K818" s="307">
        <f t="shared" ca="1" si="363"/>
        <v>-3.6805593407260968</v>
      </c>
      <c r="L818" s="304">
        <f t="shared" ca="1" si="348"/>
        <v>796.6570484604257</v>
      </c>
      <c r="M818" s="306">
        <f t="shared" ca="1" si="364"/>
        <v>-1.4673365410591164</v>
      </c>
      <c r="N818" s="304">
        <f t="shared" ca="1" si="365"/>
        <v>-84.072190928011992</v>
      </c>
      <c r="P818" s="310">
        <f t="shared" ca="1" si="366"/>
        <v>23</v>
      </c>
      <c r="Q818" s="304">
        <f t="shared" ca="1" si="367"/>
        <v>0</v>
      </c>
      <c r="R818" s="306">
        <f t="shared" ca="1" si="368"/>
        <v>0</v>
      </c>
      <c r="S818" s="307">
        <f t="shared" ca="1" si="369"/>
        <v>8.0569999999999986</v>
      </c>
      <c r="T818" s="304">
        <f t="shared" ca="1" si="349"/>
        <v>79.039169999999984</v>
      </c>
      <c r="U818" s="311">
        <f t="shared" ca="1" si="350"/>
        <v>0</v>
      </c>
      <c r="V818" s="306">
        <f t="shared" ca="1" si="351"/>
        <v>1.2254509515069281</v>
      </c>
      <c r="W818" s="304">
        <f t="shared" ca="1" si="352"/>
        <v>62.202588623368982</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2.0372628984532728</v>
      </c>
      <c r="AH818" s="304">
        <f t="shared" ca="1" si="376"/>
        <v>-7.7202802673644673</v>
      </c>
    </row>
    <row r="819" spans="1:34" x14ac:dyDescent="0.2">
      <c r="A819" s="347">
        <f t="shared" ca="1" si="354"/>
        <v>1E-4</v>
      </c>
      <c r="B819" s="304">
        <f t="shared" ca="1" si="355"/>
        <v>33.711800000000558</v>
      </c>
      <c r="D819" s="306">
        <f t="shared" ca="1" si="356"/>
        <v>-0.79731808860524211</v>
      </c>
      <c r="E819" s="307">
        <f t="shared" ca="1" si="357"/>
        <v>-2.130965685066224</v>
      </c>
      <c r="F819" s="304">
        <f t="shared" ca="1" si="358"/>
        <v>2.2752430387426479</v>
      </c>
      <c r="G819" s="306">
        <f t="shared" ca="1" si="359"/>
        <v>11.959286907500614</v>
      </c>
      <c r="H819" s="307">
        <f t="shared" ca="1" si="360"/>
        <v>-115.18183022102406</v>
      </c>
      <c r="I819" s="304">
        <f t="shared" ca="1" si="361"/>
        <v>115.80103003169154</v>
      </c>
      <c r="J819" s="306">
        <f t="shared" ca="1" si="362"/>
        <v>796.64854631425544</v>
      </c>
      <c r="K819" s="307">
        <f t="shared" ca="1" si="363"/>
        <v>-3.6920775130933707</v>
      </c>
      <c r="L819" s="304">
        <f t="shared" ca="1" si="348"/>
        <v>796.6571017577005</v>
      </c>
      <c r="M819" s="306">
        <f t="shared" ca="1" si="364"/>
        <v>-1.46733741594842</v>
      </c>
      <c r="N819" s="304">
        <f t="shared" ca="1" si="365"/>
        <v>-84.072241055476638</v>
      </c>
      <c r="P819" s="310">
        <f t="shared" ca="1" si="366"/>
        <v>23</v>
      </c>
      <c r="Q819" s="304">
        <f t="shared" ca="1" si="367"/>
        <v>0</v>
      </c>
      <c r="R819" s="306">
        <f t="shared" ca="1" si="368"/>
        <v>0</v>
      </c>
      <c r="S819" s="307">
        <f t="shared" ca="1" si="369"/>
        <v>8.0569999999999986</v>
      </c>
      <c r="T819" s="304">
        <f t="shared" ca="1" si="349"/>
        <v>79.039169999999984</v>
      </c>
      <c r="U819" s="311">
        <f t="shared" ca="1" si="350"/>
        <v>0</v>
      </c>
      <c r="V819" s="306">
        <f t="shared" ca="1" si="351"/>
        <v>1.2254523630033176</v>
      </c>
      <c r="W819" s="304">
        <f t="shared" ca="1" si="352"/>
        <v>62.202879129908375</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2.0372277280959974</v>
      </c>
      <c r="AH819" s="304">
        <f t="shared" ca="1" si="376"/>
        <v>-7.7203163241118276</v>
      </c>
    </row>
    <row r="820" spans="1:34" x14ac:dyDescent="0.2">
      <c r="A820" s="347">
        <f t="shared" ca="1" si="354"/>
        <v>1E-4</v>
      </c>
      <c r="B820" s="304">
        <f t="shared" ca="1" si="355"/>
        <v>33.711900000000561</v>
      </c>
      <c r="D820" s="306">
        <f t="shared" ca="1" si="356"/>
        <v>-0.79731509400618594</v>
      </c>
      <c r="E820" s="307">
        <f t="shared" ca="1" si="357"/>
        <v>-2.1309291238859291</v>
      </c>
      <c r="F820" s="304">
        <f t="shared" ca="1" si="358"/>
        <v>2.2752077465926814</v>
      </c>
      <c r="G820" s="306">
        <f t="shared" ca="1" si="359"/>
        <v>11.959207175991214</v>
      </c>
      <c r="H820" s="307">
        <f t="shared" ca="1" si="360"/>
        <v>-115.18204331393645</v>
      </c>
      <c r="I820" s="304">
        <f t="shared" ca="1" si="361"/>
        <v>115.80123375099167</v>
      </c>
      <c r="J820" s="306">
        <f t="shared" ca="1" si="362"/>
        <v>796.64854631425544</v>
      </c>
      <c r="K820" s="307">
        <f t="shared" ca="1" si="363"/>
        <v>-3.7035957067701188</v>
      </c>
      <c r="L820" s="304">
        <f t="shared" ca="1" si="348"/>
        <v>796.65715522160201</v>
      </c>
      <c r="M820" s="306">
        <f t="shared" ca="1" si="364"/>
        <v>-1.4673382908288128</v>
      </c>
      <c r="N820" s="304">
        <f t="shared" ca="1" si="365"/>
        <v>-84.072291182430732</v>
      </c>
      <c r="P820" s="310">
        <f t="shared" ca="1" si="366"/>
        <v>23</v>
      </c>
      <c r="Q820" s="304">
        <f t="shared" ca="1" si="367"/>
        <v>0</v>
      </c>
      <c r="R820" s="306">
        <f t="shared" ca="1" si="368"/>
        <v>0</v>
      </c>
      <c r="S820" s="307">
        <f t="shared" ca="1" si="369"/>
        <v>8.0569999999999986</v>
      </c>
      <c r="T820" s="304">
        <f t="shared" ca="1" si="349"/>
        <v>79.039169999999984</v>
      </c>
      <c r="U820" s="311">
        <f t="shared" ca="1" si="350"/>
        <v>0</v>
      </c>
      <c r="V820" s="306">
        <f t="shared" ca="1" si="351"/>
        <v>1.2254537745039447</v>
      </c>
      <c r="W820" s="304">
        <f t="shared" ca="1" si="352"/>
        <v>62.203169633773754</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2.037192558054123</v>
      </c>
      <c r="AH820" s="304">
        <f t="shared" ca="1" si="376"/>
        <v>-7.7203523805272916</v>
      </c>
    </row>
    <row r="821" spans="1:34" x14ac:dyDescent="0.2">
      <c r="A821" s="347">
        <f t="shared" ca="1" si="354"/>
        <v>1E-4</v>
      </c>
      <c r="B821" s="304">
        <f t="shared" ca="1" si="355"/>
        <v>33.712000000000565</v>
      </c>
      <c r="D821" s="306">
        <f t="shared" ca="1" si="356"/>
        <v>-0.79731209937791836</v>
      </c>
      <c r="E821" s="307">
        <f t="shared" ca="1" si="357"/>
        <v>-2.1308925630422149</v>
      </c>
      <c r="F821" s="304">
        <f t="shared" ca="1" si="358"/>
        <v>2.2751724547917336</v>
      </c>
      <c r="G821" s="306">
        <f t="shared" ca="1" si="359"/>
        <v>11.959127444781275</v>
      </c>
      <c r="H821" s="307">
        <f t="shared" ca="1" si="360"/>
        <v>-115.18225640319275</v>
      </c>
      <c r="I821" s="304">
        <f t="shared" ca="1" si="361"/>
        <v>115.80143746677481</v>
      </c>
      <c r="J821" s="306">
        <f t="shared" ca="1" si="362"/>
        <v>796.64854631425544</v>
      </c>
      <c r="K821" s="307">
        <f t="shared" ca="1" si="363"/>
        <v>-3.7151139217559752</v>
      </c>
      <c r="L821" s="304">
        <f t="shared" ca="1" si="348"/>
        <v>796.65720885213113</v>
      </c>
      <c r="M821" s="306">
        <f t="shared" ca="1" si="364"/>
        <v>-1.4673391657002945</v>
      </c>
      <c r="N821" s="304">
        <f t="shared" ca="1" si="365"/>
        <v>-84.072341308874243</v>
      </c>
      <c r="P821" s="310">
        <f t="shared" ca="1" si="366"/>
        <v>23</v>
      </c>
      <c r="Q821" s="304">
        <f t="shared" ca="1" si="367"/>
        <v>0</v>
      </c>
      <c r="R821" s="306">
        <f t="shared" ca="1" si="368"/>
        <v>0</v>
      </c>
      <c r="S821" s="307">
        <f t="shared" ca="1" si="369"/>
        <v>8.0569999999999986</v>
      </c>
      <c r="T821" s="304">
        <f t="shared" ca="1" si="349"/>
        <v>79.039169999999984</v>
      </c>
      <c r="U821" s="311">
        <f t="shared" ca="1" si="350"/>
        <v>0</v>
      </c>
      <c r="V821" s="306">
        <f t="shared" ca="1" si="351"/>
        <v>1.2254551860088092</v>
      </c>
      <c r="W821" s="304">
        <f t="shared" ca="1" si="352"/>
        <v>62.203460134965063</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2.0371573883276355</v>
      </c>
      <c r="AH821" s="304">
        <f t="shared" ca="1" si="376"/>
        <v>-7.7203884366108682</v>
      </c>
    </row>
    <row r="822" spans="1:34" x14ac:dyDescent="0.2">
      <c r="A822" s="347">
        <f t="shared" ca="1" si="354"/>
        <v>1E-4</v>
      </c>
      <c r="B822" s="304">
        <f t="shared" ca="1" si="355"/>
        <v>33.712100000000568</v>
      </c>
      <c r="D822" s="306">
        <f t="shared" ca="1" si="356"/>
        <v>-0.79730910472044247</v>
      </c>
      <c r="E822" s="307">
        <f t="shared" ca="1" si="357"/>
        <v>-2.1308560025350856</v>
      </c>
      <c r="F822" s="304">
        <f t="shared" ca="1" si="358"/>
        <v>2.2751371633398101</v>
      </c>
      <c r="G822" s="306">
        <f t="shared" ca="1" si="359"/>
        <v>11.959047713870804</v>
      </c>
      <c r="H822" s="307">
        <f t="shared" ca="1" si="360"/>
        <v>-115.182469488793</v>
      </c>
      <c r="I822" s="304">
        <f t="shared" ca="1" si="361"/>
        <v>115.80164117904103</v>
      </c>
      <c r="J822" s="306">
        <f t="shared" ca="1" si="362"/>
        <v>796.64854631425544</v>
      </c>
      <c r="K822" s="307">
        <f t="shared" ca="1" si="363"/>
        <v>-3.7266321580505744</v>
      </c>
      <c r="L822" s="304">
        <f t="shared" ca="1" si="348"/>
        <v>796.65726264928878</v>
      </c>
      <c r="M822" s="306">
        <f t="shared" ca="1" si="364"/>
        <v>-1.4673400405628656</v>
      </c>
      <c r="N822" s="304">
        <f t="shared" ca="1" si="365"/>
        <v>-84.072391434807216</v>
      </c>
      <c r="P822" s="310">
        <f t="shared" ca="1" si="366"/>
        <v>23</v>
      </c>
      <c r="Q822" s="304">
        <f t="shared" ca="1" si="367"/>
        <v>0</v>
      </c>
      <c r="R822" s="306">
        <f t="shared" ca="1" si="368"/>
        <v>0</v>
      </c>
      <c r="S822" s="307">
        <f t="shared" ca="1" si="369"/>
        <v>8.0569999999999986</v>
      </c>
      <c r="T822" s="304">
        <f t="shared" ca="1" si="349"/>
        <v>79.039169999999984</v>
      </c>
      <c r="U822" s="311">
        <f t="shared" ca="1" si="350"/>
        <v>0</v>
      </c>
      <c r="V822" s="306">
        <f t="shared" ca="1" si="351"/>
        <v>1.2254565975179108</v>
      </c>
      <c r="W822" s="304">
        <f t="shared" ca="1" si="352"/>
        <v>62.203750633482322</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2.0371222189165463</v>
      </c>
      <c r="AH822" s="304">
        <f t="shared" ca="1" si="376"/>
        <v>-7.7204244923625511</v>
      </c>
    </row>
    <row r="823" spans="1:34" x14ac:dyDescent="0.2">
      <c r="A823" s="347">
        <f t="shared" ca="1" si="354"/>
        <v>1E-4</v>
      </c>
      <c r="B823" s="304">
        <f t="shared" ca="1" si="355"/>
        <v>33.712200000000571</v>
      </c>
      <c r="D823" s="306">
        <f t="shared" ca="1" si="356"/>
        <v>-0.79730611003375673</v>
      </c>
      <c r="E823" s="307">
        <f t="shared" ca="1" si="357"/>
        <v>-2.1308194423645395</v>
      </c>
      <c r="F823" s="304">
        <f t="shared" ca="1" si="358"/>
        <v>2.2751018722369087</v>
      </c>
      <c r="G823" s="306">
        <f t="shared" ca="1" si="359"/>
        <v>11.9589679832598</v>
      </c>
      <c r="H823" s="307">
        <f t="shared" ca="1" si="360"/>
        <v>-115.18268257073724</v>
      </c>
      <c r="I823" s="304">
        <f t="shared" ca="1" si="361"/>
        <v>115.80184488779032</v>
      </c>
      <c r="J823" s="306">
        <f t="shared" ca="1" si="362"/>
        <v>796.64854631425544</v>
      </c>
      <c r="K823" s="307">
        <f t="shared" ca="1" si="363"/>
        <v>-3.7381504156535508</v>
      </c>
      <c r="L823" s="304">
        <f t="shared" ca="1" si="348"/>
        <v>796.65731661307575</v>
      </c>
      <c r="M823" s="306">
        <f t="shared" ca="1" si="364"/>
        <v>-1.4673409154165258</v>
      </c>
      <c r="N823" s="304">
        <f t="shared" ca="1" si="365"/>
        <v>-84.072441560229635</v>
      </c>
      <c r="P823" s="310">
        <f t="shared" ca="1" si="366"/>
        <v>23</v>
      </c>
      <c r="Q823" s="304">
        <f t="shared" ca="1" si="367"/>
        <v>0</v>
      </c>
      <c r="R823" s="306">
        <f t="shared" ca="1" si="368"/>
        <v>0</v>
      </c>
      <c r="S823" s="307">
        <f t="shared" ca="1" si="369"/>
        <v>8.0569999999999986</v>
      </c>
      <c r="T823" s="304">
        <f t="shared" ca="1" si="349"/>
        <v>79.039169999999984</v>
      </c>
      <c r="U823" s="311">
        <f t="shared" ca="1" si="350"/>
        <v>0</v>
      </c>
      <c r="V823" s="306">
        <f t="shared" ca="1" si="351"/>
        <v>1.2254580090312504</v>
      </c>
      <c r="W823" s="304">
        <f t="shared" ca="1" si="352"/>
        <v>62.20404112932556</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2.0370870498208555</v>
      </c>
      <c r="AH823" s="304">
        <f t="shared" ca="1" si="376"/>
        <v>-7.7204605477823423</v>
      </c>
    </row>
    <row r="824" spans="1:34" x14ac:dyDescent="0.2">
      <c r="A824" s="347">
        <f t="shared" ca="1" si="354"/>
        <v>1E-4</v>
      </c>
      <c r="B824" s="304">
        <f t="shared" ca="1" si="355"/>
        <v>33.712300000000575</v>
      </c>
      <c r="D824" s="306">
        <f t="shared" ca="1" si="356"/>
        <v>-0.79730311531786513</v>
      </c>
      <c r="E824" s="307">
        <f t="shared" ca="1" si="357"/>
        <v>-2.1307828825305748</v>
      </c>
      <c r="F824" s="304">
        <f t="shared" ca="1" si="358"/>
        <v>2.2750665814830295</v>
      </c>
      <c r="G824" s="306">
        <f t="shared" ca="1" si="359"/>
        <v>11.958888252948269</v>
      </c>
      <c r="H824" s="307">
        <f t="shared" ca="1" si="360"/>
        <v>-115.1828956490255</v>
      </c>
      <c r="I824" s="304">
        <f t="shared" ca="1" si="361"/>
        <v>115.80204859302275</v>
      </c>
      <c r="J824" s="306">
        <f t="shared" ca="1" si="362"/>
        <v>796.64854631425544</v>
      </c>
      <c r="K824" s="307">
        <f t="shared" ca="1" si="363"/>
        <v>-3.749668694564539</v>
      </c>
      <c r="L824" s="304">
        <f t="shared" ca="1" si="348"/>
        <v>796.65737074349317</v>
      </c>
      <c r="M824" s="306">
        <f t="shared" ca="1" si="364"/>
        <v>-1.4673417902612758</v>
      </c>
      <c r="N824" s="304">
        <f t="shared" ca="1" si="365"/>
        <v>-84.072491685141543</v>
      </c>
      <c r="P824" s="310">
        <f t="shared" ca="1" si="366"/>
        <v>23</v>
      </c>
      <c r="Q824" s="304">
        <f t="shared" ca="1" si="367"/>
        <v>0</v>
      </c>
      <c r="R824" s="306">
        <f t="shared" ca="1" si="368"/>
        <v>0</v>
      </c>
      <c r="S824" s="307">
        <f t="shared" ca="1" si="369"/>
        <v>8.0569999999999986</v>
      </c>
      <c r="T824" s="304">
        <f t="shared" ca="1" si="349"/>
        <v>79.039169999999984</v>
      </c>
      <c r="U824" s="311">
        <f t="shared" ca="1" si="350"/>
        <v>0</v>
      </c>
      <c r="V824" s="306">
        <f t="shared" ca="1" si="351"/>
        <v>1.2254594205488265</v>
      </c>
      <c r="W824" s="304">
        <f t="shared" ca="1" si="352"/>
        <v>62.204331622494699</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2.0370518810405551</v>
      </c>
      <c r="AH824" s="304">
        <f t="shared" ca="1" si="376"/>
        <v>-7.720496602870246</v>
      </c>
    </row>
    <row r="825" spans="1:34" x14ac:dyDescent="0.2">
      <c r="A825" s="347">
        <f t="shared" ca="1" si="354"/>
        <v>1E-4</v>
      </c>
      <c r="B825" s="304">
        <f t="shared" ca="1" si="355"/>
        <v>33.712400000000578</v>
      </c>
      <c r="D825" s="306">
        <f t="shared" ca="1" si="356"/>
        <v>-0.79730012057276345</v>
      </c>
      <c r="E825" s="307">
        <f t="shared" ca="1" si="357"/>
        <v>-2.1307463230332004</v>
      </c>
      <c r="F825" s="304">
        <f t="shared" ca="1" si="358"/>
        <v>2.2750312910781791</v>
      </c>
      <c r="G825" s="306">
        <f t="shared" ca="1" si="359"/>
        <v>11.958808522936211</v>
      </c>
      <c r="H825" s="307">
        <f t="shared" ca="1" si="360"/>
        <v>-115.1831087236578</v>
      </c>
      <c r="I825" s="304">
        <f t="shared" ca="1" si="361"/>
        <v>115.80225229473831</v>
      </c>
      <c r="J825" s="306">
        <f t="shared" ca="1" si="362"/>
        <v>796.64854631425544</v>
      </c>
      <c r="K825" s="307">
        <f t="shared" ca="1" si="363"/>
        <v>-3.7611869947831731</v>
      </c>
      <c r="L825" s="304">
        <f t="shared" ca="1" si="348"/>
        <v>796.65742504054163</v>
      </c>
      <c r="M825" s="306">
        <f t="shared" ca="1" si="364"/>
        <v>-1.4673426650971153</v>
      </c>
      <c r="N825" s="304">
        <f t="shared" ca="1" si="365"/>
        <v>-84.072541809542912</v>
      </c>
      <c r="P825" s="310">
        <f t="shared" ca="1" si="366"/>
        <v>23</v>
      </c>
      <c r="Q825" s="304">
        <f t="shared" ca="1" si="367"/>
        <v>0</v>
      </c>
      <c r="R825" s="306">
        <f t="shared" ca="1" si="368"/>
        <v>0</v>
      </c>
      <c r="S825" s="307">
        <f t="shared" ca="1" si="369"/>
        <v>8.0569999999999986</v>
      </c>
      <c r="T825" s="304">
        <f t="shared" ca="1" si="349"/>
        <v>79.039169999999984</v>
      </c>
      <c r="U825" s="311">
        <f t="shared" ca="1" si="350"/>
        <v>0</v>
      </c>
      <c r="V825" s="306">
        <f t="shared" ca="1" si="351"/>
        <v>1.2254608320706404</v>
      </c>
      <c r="W825" s="304">
        <f t="shared" ca="1" si="352"/>
        <v>62.204622112989817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2.0370167125756575</v>
      </c>
      <c r="AH825" s="304">
        <f t="shared" ca="1" si="376"/>
        <v>-7.7205326576262516</v>
      </c>
    </row>
    <row r="826" spans="1:34" x14ac:dyDescent="0.2">
      <c r="A826" s="347">
        <f t="shared" ca="1" si="354"/>
        <v>1E-4</v>
      </c>
      <c r="B826" s="304">
        <f t="shared" ca="1" si="355"/>
        <v>33.712500000000581</v>
      </c>
      <c r="D826" s="306">
        <f t="shared" ca="1" si="356"/>
        <v>-0.79729712579845613</v>
      </c>
      <c r="E826" s="307">
        <f t="shared" ca="1" si="357"/>
        <v>-2.130709763872404</v>
      </c>
      <c r="F826" s="304">
        <f t="shared" ca="1" si="358"/>
        <v>2.2749960010223478</v>
      </c>
      <c r="G826" s="306">
        <f t="shared" ca="1" si="359"/>
        <v>11.958728793223631</v>
      </c>
      <c r="H826" s="307">
        <f t="shared" ca="1" si="360"/>
        <v>-115.18332179463418</v>
      </c>
      <c r="I826" s="304">
        <f t="shared" ca="1" si="361"/>
        <v>115.80245599293707</v>
      </c>
      <c r="J826" s="306">
        <f t="shared" ca="1" si="362"/>
        <v>796.64854631425544</v>
      </c>
      <c r="K826" s="307">
        <f t="shared" ca="1" si="363"/>
        <v>-3.7727053163090876</v>
      </c>
      <c r="L826" s="304">
        <f t="shared" ca="1" si="348"/>
        <v>796.65747950422212</v>
      </c>
      <c r="M826" s="306">
        <f t="shared" ca="1" si="364"/>
        <v>-1.4673435399240444</v>
      </c>
      <c r="N826" s="304">
        <f t="shared" ca="1" si="365"/>
        <v>-84.072591933433756</v>
      </c>
      <c r="P826" s="310">
        <f t="shared" ca="1" si="366"/>
        <v>23</v>
      </c>
      <c r="Q826" s="304">
        <f t="shared" ca="1" si="367"/>
        <v>0</v>
      </c>
      <c r="R826" s="306">
        <f t="shared" ca="1" si="368"/>
        <v>0</v>
      </c>
      <c r="S826" s="307">
        <f t="shared" ca="1" si="369"/>
        <v>8.0569999999999986</v>
      </c>
      <c r="T826" s="304">
        <f t="shared" ca="1" si="349"/>
        <v>79.039169999999984</v>
      </c>
      <c r="U826" s="311">
        <f t="shared" ca="1" si="350"/>
        <v>0</v>
      </c>
      <c r="V826" s="306">
        <f t="shared" ca="1" si="351"/>
        <v>1.225462243596692</v>
      </c>
      <c r="W826" s="304">
        <f t="shared" ca="1" si="352"/>
        <v>62.20491260081095</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2.0369815444261539</v>
      </c>
      <c r="AH826" s="304">
        <f t="shared" ca="1" si="376"/>
        <v>-7.7205687120503699</v>
      </c>
    </row>
    <row r="827" spans="1:34" x14ac:dyDescent="0.2">
      <c r="A827" s="347">
        <f t="shared" ca="1" si="354"/>
        <v>1E-4</v>
      </c>
      <c r="B827" s="304">
        <f t="shared" ca="1" si="355"/>
        <v>33.712600000000585</v>
      </c>
      <c r="D827" s="306">
        <f t="shared" ca="1" si="356"/>
        <v>-0.79729413099494539</v>
      </c>
      <c r="E827" s="307">
        <f t="shared" ca="1" si="357"/>
        <v>-2.1306732050481862</v>
      </c>
      <c r="F827" s="304">
        <f t="shared" ca="1" si="358"/>
        <v>2.2749607113155372</v>
      </c>
      <c r="G827" s="306">
        <f t="shared" ca="1" si="359"/>
        <v>11.958649063810531</v>
      </c>
      <c r="H827" s="307">
        <f t="shared" ca="1" si="360"/>
        <v>-115.18353486195468</v>
      </c>
      <c r="I827" s="304">
        <f t="shared" ca="1" si="361"/>
        <v>115.80265968761903</v>
      </c>
      <c r="J827" s="306">
        <f t="shared" ca="1" si="362"/>
        <v>796.64854631425544</v>
      </c>
      <c r="K827" s="307">
        <f t="shared" ca="1" si="363"/>
        <v>-3.7842236591419169</v>
      </c>
      <c r="L827" s="304">
        <f t="shared" ca="1" si="348"/>
        <v>796.65753413453558</v>
      </c>
      <c r="M827" s="306">
        <f t="shared" ca="1" si="364"/>
        <v>-1.4673444147420636</v>
      </c>
      <c r="N827" s="304">
        <f t="shared" ca="1" si="365"/>
        <v>-84.072642056814104</v>
      </c>
      <c r="P827" s="310">
        <f t="shared" ca="1" si="366"/>
        <v>23</v>
      </c>
      <c r="Q827" s="304">
        <f t="shared" ca="1" si="367"/>
        <v>0</v>
      </c>
      <c r="R827" s="306">
        <f t="shared" ca="1" si="368"/>
        <v>0</v>
      </c>
      <c r="S827" s="307">
        <f t="shared" ca="1" si="369"/>
        <v>8.0569999999999986</v>
      </c>
      <c r="T827" s="304">
        <f t="shared" ca="1" si="349"/>
        <v>79.039169999999984</v>
      </c>
      <c r="U827" s="311">
        <f t="shared" ca="1" si="350"/>
        <v>0</v>
      </c>
      <c r="V827" s="306">
        <f t="shared" ca="1" si="351"/>
        <v>1.2254636551269802</v>
      </c>
      <c r="W827" s="304">
        <f t="shared" ca="1" si="352"/>
        <v>62.205203085957976</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2.0369463765920388</v>
      </c>
      <c r="AH827" s="304">
        <f t="shared" ca="1" si="376"/>
        <v>-7.7206047661426043</v>
      </c>
    </row>
    <row r="828" spans="1:34" x14ac:dyDescent="0.2">
      <c r="A828" s="347">
        <f t="shared" ca="1" si="354"/>
        <v>1E-4</v>
      </c>
      <c r="B828" s="304">
        <f t="shared" ca="1" si="355"/>
        <v>33.712700000000588</v>
      </c>
      <c r="D828" s="306">
        <f t="shared" ca="1" si="356"/>
        <v>-0.79729113616222835</v>
      </c>
      <c r="E828" s="307">
        <f t="shared" ca="1" si="357"/>
        <v>-2.130636646560558</v>
      </c>
      <c r="F828" s="304">
        <f t="shared" ca="1" si="358"/>
        <v>2.2749254219577568</v>
      </c>
      <c r="G828" s="306">
        <f t="shared" ca="1" si="359"/>
        <v>11.958569334696914</v>
      </c>
      <c r="H828" s="307">
        <f t="shared" ca="1" si="360"/>
        <v>-115.18374792561934</v>
      </c>
      <c r="I828" s="304">
        <f t="shared" ca="1" si="361"/>
        <v>115.80286337878427</v>
      </c>
      <c r="J828" s="306">
        <f t="shared" ca="1" si="362"/>
        <v>796.64854631425544</v>
      </c>
      <c r="K828" s="307">
        <f t="shared" ca="1" si="363"/>
        <v>-3.7957420232812957</v>
      </c>
      <c r="L828" s="304">
        <f t="shared" ca="1" si="348"/>
        <v>796.65758893148302</v>
      </c>
      <c r="M828" s="306">
        <f t="shared" ca="1" si="364"/>
        <v>-1.4673452895511727</v>
      </c>
      <c r="N828" s="304">
        <f t="shared" ca="1" si="365"/>
        <v>-84.072692179683926</v>
      </c>
      <c r="P828" s="310">
        <f t="shared" ca="1" si="366"/>
        <v>23</v>
      </c>
      <c r="Q828" s="304">
        <f t="shared" ca="1" si="367"/>
        <v>0</v>
      </c>
      <c r="R828" s="306">
        <f t="shared" ca="1" si="368"/>
        <v>0</v>
      </c>
      <c r="S828" s="307">
        <f t="shared" ca="1" si="369"/>
        <v>8.0569999999999986</v>
      </c>
      <c r="T828" s="304">
        <f t="shared" ca="1" si="349"/>
        <v>79.039169999999984</v>
      </c>
      <c r="U828" s="311">
        <f t="shared" ca="1" si="350"/>
        <v>0</v>
      </c>
      <c r="V828" s="306">
        <f t="shared" ca="1" si="351"/>
        <v>1.2254650666615057</v>
      </c>
      <c r="W828" s="304">
        <f t="shared" ca="1" si="352"/>
        <v>62.205493568431024</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2.0369112090733292</v>
      </c>
      <c r="AH828" s="304">
        <f t="shared" ca="1" si="376"/>
        <v>-7.7206408199029397</v>
      </c>
    </row>
    <row r="829" spans="1:34" x14ac:dyDescent="0.2">
      <c r="A829" s="347">
        <f t="shared" ca="1" si="354"/>
        <v>1E-4</v>
      </c>
      <c r="B829" s="304">
        <f t="shared" ca="1" si="355"/>
        <v>33.712800000000591</v>
      </c>
      <c r="D829" s="306">
        <f t="shared" ca="1" si="356"/>
        <v>-0.79728814130030834</v>
      </c>
      <c r="E829" s="307">
        <f t="shared" ca="1" si="357"/>
        <v>-2.1306000884095049</v>
      </c>
      <c r="F829" s="304">
        <f t="shared" ca="1" si="358"/>
        <v>2.2748901329489937</v>
      </c>
      <c r="G829" s="306">
        <f t="shared" ca="1" si="359"/>
        <v>11.958489605882784</v>
      </c>
      <c r="H829" s="307">
        <f t="shared" ca="1" si="360"/>
        <v>-115.18396098562819</v>
      </c>
      <c r="I829" s="304">
        <f t="shared" ca="1" si="361"/>
        <v>115.80306706643276</v>
      </c>
      <c r="J829" s="306">
        <f t="shared" ca="1" si="362"/>
        <v>796.64854631425544</v>
      </c>
      <c r="K829" s="307">
        <f t="shared" ca="1" si="363"/>
        <v>-3.807260408726858</v>
      </c>
      <c r="L829" s="304">
        <f t="shared" ca="1" si="348"/>
        <v>796.65764389506501</v>
      </c>
      <c r="M829" s="306">
        <f t="shared" ca="1" si="364"/>
        <v>-1.4673461643513721</v>
      </c>
      <c r="N829" s="304">
        <f t="shared" ca="1" si="365"/>
        <v>-84.072742302043267</v>
      </c>
      <c r="P829" s="310">
        <f t="shared" ca="1" si="366"/>
        <v>23</v>
      </c>
      <c r="Q829" s="304">
        <f t="shared" ca="1" si="367"/>
        <v>0</v>
      </c>
      <c r="R829" s="306">
        <f t="shared" ca="1" si="368"/>
        <v>0</v>
      </c>
      <c r="S829" s="307">
        <f t="shared" ca="1" si="369"/>
        <v>8.0569999999999986</v>
      </c>
      <c r="T829" s="304">
        <f t="shared" ca="1" si="349"/>
        <v>79.039169999999984</v>
      </c>
      <c r="U829" s="311">
        <f t="shared" ca="1" si="350"/>
        <v>0</v>
      </c>
      <c r="V829" s="306">
        <f t="shared" ca="1" si="351"/>
        <v>1.2254664782002684</v>
      </c>
      <c r="W829" s="304">
        <f t="shared" ca="1" si="352"/>
        <v>62.205784048230015</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2.0368760418700065</v>
      </c>
      <c r="AH829" s="304">
        <f t="shared" ca="1" si="376"/>
        <v>-7.7206768733313931</v>
      </c>
    </row>
    <row r="830" spans="1:34" x14ac:dyDescent="0.2">
      <c r="A830" s="347">
        <f t="shared" ca="1" si="354"/>
        <v>1E-4</v>
      </c>
      <c r="B830" s="304">
        <f t="shared" ca="1" si="355"/>
        <v>33.712900000000595</v>
      </c>
      <c r="D830" s="306">
        <f t="shared" ca="1" si="356"/>
        <v>-0.79728514640918446</v>
      </c>
      <c r="E830" s="307">
        <f t="shared" ca="1" si="357"/>
        <v>-2.1305635305950359</v>
      </c>
      <c r="F830" s="304">
        <f t="shared" ca="1" si="358"/>
        <v>2.2748548442892571</v>
      </c>
      <c r="G830" s="306">
        <f t="shared" ca="1" si="359"/>
        <v>11.958409877368144</v>
      </c>
      <c r="H830" s="307">
        <f t="shared" ca="1" si="360"/>
        <v>-115.18417404198125</v>
      </c>
      <c r="I830" s="304">
        <f t="shared" ca="1" si="361"/>
        <v>115.80327075056456</v>
      </c>
      <c r="J830" s="306">
        <f t="shared" ca="1" si="362"/>
        <v>796.64854631425544</v>
      </c>
      <c r="K830" s="307">
        <f t="shared" ca="1" si="363"/>
        <v>-3.8187788154782383</v>
      </c>
      <c r="L830" s="304">
        <f t="shared" ca="1" si="348"/>
        <v>796.65769902528268</v>
      </c>
      <c r="M830" s="306">
        <f t="shared" ca="1" si="364"/>
        <v>-1.4673470391426615</v>
      </c>
      <c r="N830" s="304">
        <f t="shared" ca="1" si="365"/>
        <v>-84.07279242389211</v>
      </c>
      <c r="P830" s="310">
        <f t="shared" ca="1" si="366"/>
        <v>23</v>
      </c>
      <c r="Q830" s="304">
        <f t="shared" ca="1" si="367"/>
        <v>0</v>
      </c>
      <c r="R830" s="306">
        <f t="shared" ca="1" si="368"/>
        <v>0</v>
      </c>
      <c r="S830" s="307">
        <f t="shared" ca="1" si="369"/>
        <v>8.0569999999999986</v>
      </c>
      <c r="T830" s="304">
        <f t="shared" ca="1" si="349"/>
        <v>79.039169999999984</v>
      </c>
      <c r="U830" s="311">
        <f t="shared" ca="1" si="350"/>
        <v>0</v>
      </c>
      <c r="V830" s="306">
        <f t="shared" ca="1" si="351"/>
        <v>1.2254678897432683</v>
      </c>
      <c r="W830" s="304">
        <f t="shared" ca="1" si="352"/>
        <v>62.206074525354964</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2.0368408749820848</v>
      </c>
      <c r="AH830" s="304">
        <f t="shared" ca="1" si="376"/>
        <v>-7.7207129264279537</v>
      </c>
    </row>
    <row r="831" spans="1:34" x14ac:dyDescent="0.2">
      <c r="A831" s="347">
        <f t="shared" ca="1" si="354"/>
        <v>1E-4</v>
      </c>
      <c r="B831" s="304">
        <f t="shared" ca="1" si="355"/>
        <v>33.713000000000598</v>
      </c>
      <c r="D831" s="306">
        <f t="shared" ca="1" si="356"/>
        <v>-0.79728215148886061</v>
      </c>
      <c r="E831" s="307">
        <f t="shared" ca="1" si="357"/>
        <v>-2.1305269731171501</v>
      </c>
      <c r="F831" s="304">
        <f t="shared" ca="1" si="358"/>
        <v>2.2748195559785467</v>
      </c>
      <c r="G831" s="306">
        <f t="shared" ca="1" si="359"/>
        <v>11.958330149152996</v>
      </c>
      <c r="H831" s="307">
        <f t="shared" ca="1" si="360"/>
        <v>-115.18438709467856</v>
      </c>
      <c r="I831" s="304">
        <f t="shared" ca="1" si="361"/>
        <v>115.80347443117971</v>
      </c>
      <c r="J831" s="306">
        <f t="shared" ca="1" si="362"/>
        <v>796.64854631425544</v>
      </c>
      <c r="K831" s="307">
        <f t="shared" ca="1" si="363"/>
        <v>-3.8302972435350711</v>
      </c>
      <c r="L831" s="304">
        <f t="shared" ca="1" si="348"/>
        <v>796.65775432213695</v>
      </c>
      <c r="M831" s="306">
        <f t="shared" ca="1" si="364"/>
        <v>-1.4673479139250416</v>
      </c>
      <c r="N831" s="304">
        <f t="shared" ca="1" si="365"/>
        <v>-84.072842545230486</v>
      </c>
      <c r="P831" s="310">
        <f t="shared" ca="1" si="366"/>
        <v>23</v>
      </c>
      <c r="Q831" s="304">
        <f t="shared" ca="1" si="367"/>
        <v>0</v>
      </c>
      <c r="R831" s="306">
        <f t="shared" ca="1" si="368"/>
        <v>0</v>
      </c>
      <c r="S831" s="307">
        <f t="shared" ca="1" si="369"/>
        <v>8.0569999999999986</v>
      </c>
      <c r="T831" s="304">
        <f t="shared" ca="1" si="349"/>
        <v>79.039169999999984</v>
      </c>
      <c r="U831" s="311">
        <f t="shared" ca="1" si="350"/>
        <v>0</v>
      </c>
      <c r="V831" s="306">
        <f t="shared" ca="1" si="351"/>
        <v>1.2254693012905051</v>
      </c>
      <c r="W831" s="304">
        <f t="shared" ca="1" si="352"/>
        <v>62.206364999805892</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2.0368057084095597</v>
      </c>
      <c r="AH831" s="304">
        <f t="shared" ca="1" si="376"/>
        <v>-7.7207489791926243</v>
      </c>
    </row>
    <row r="832" spans="1:34" x14ac:dyDescent="0.2">
      <c r="A832" s="347">
        <f t="shared" ca="1" si="354"/>
        <v>1E-4</v>
      </c>
      <c r="B832" s="304">
        <f t="shared" ca="1" si="355"/>
        <v>33.713100000000601</v>
      </c>
      <c r="D832" s="306">
        <f t="shared" ca="1" si="356"/>
        <v>-0.79727915653933357</v>
      </c>
      <c r="E832" s="307">
        <f t="shared" ca="1" si="357"/>
        <v>-2.1304904159758449</v>
      </c>
      <c r="F832" s="304">
        <f t="shared" ca="1" si="358"/>
        <v>2.2747842680168597</v>
      </c>
      <c r="G832" s="306">
        <f t="shared" ca="1" si="359"/>
        <v>11.958250421237341</v>
      </c>
      <c r="H832" s="307">
        <f t="shared" ca="1" si="360"/>
        <v>-115.18460014372015</v>
      </c>
      <c r="I832" s="304">
        <f t="shared" ca="1" si="361"/>
        <v>115.80367810827822</v>
      </c>
      <c r="J832" s="306">
        <f t="shared" ca="1" si="362"/>
        <v>796.64854631425544</v>
      </c>
      <c r="K832" s="307">
        <f t="shared" ca="1" si="363"/>
        <v>-3.8418156928969909</v>
      </c>
      <c r="L832" s="304">
        <f t="shared" ca="1" si="348"/>
        <v>796.6578097856285</v>
      </c>
      <c r="M832" s="306">
        <f t="shared" ca="1" si="364"/>
        <v>-1.4673487886985122</v>
      </c>
      <c r="N832" s="304">
        <f t="shared" ca="1" si="365"/>
        <v>-84.07289266605838</v>
      </c>
      <c r="P832" s="310">
        <f t="shared" ca="1" si="366"/>
        <v>23</v>
      </c>
      <c r="Q832" s="304">
        <f t="shared" ca="1" si="367"/>
        <v>0</v>
      </c>
      <c r="R832" s="306">
        <f t="shared" ca="1" si="368"/>
        <v>0</v>
      </c>
      <c r="S832" s="307">
        <f t="shared" ca="1" si="369"/>
        <v>8.0569999999999986</v>
      </c>
      <c r="T832" s="304">
        <f t="shared" ca="1" si="349"/>
        <v>79.039169999999984</v>
      </c>
      <c r="U832" s="311">
        <f t="shared" ca="1" si="350"/>
        <v>0</v>
      </c>
      <c r="V832" s="306">
        <f t="shared" ca="1" si="351"/>
        <v>1.2254707128419791</v>
      </c>
      <c r="W832" s="304">
        <f t="shared" ca="1" si="352"/>
        <v>62.206655471582799</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2.0367705421524294</v>
      </c>
      <c r="AH832" s="304">
        <f t="shared" ca="1" si="376"/>
        <v>-7.7207850316254065</v>
      </c>
    </row>
    <row r="833" spans="1:34" x14ac:dyDescent="0.2">
      <c r="A833" s="347">
        <f t="shared" ca="1" si="354"/>
        <v>1E-4</v>
      </c>
      <c r="B833" s="304">
        <f t="shared" ca="1" si="355"/>
        <v>33.713200000000604</v>
      </c>
      <c r="D833" s="306">
        <f t="shared" ca="1" si="356"/>
        <v>-0.7972761615606071</v>
      </c>
      <c r="E833" s="307">
        <f t="shared" ca="1" si="357"/>
        <v>-2.1304538591711193</v>
      </c>
      <c r="F833" s="304">
        <f t="shared" ca="1" si="358"/>
        <v>2.2747489804041963</v>
      </c>
      <c r="G833" s="306">
        <f t="shared" ca="1" si="359"/>
        <v>11.958170693621186</v>
      </c>
      <c r="H833" s="307">
        <f t="shared" ca="1" si="360"/>
        <v>-115.18481318910607</v>
      </c>
      <c r="I833" s="304">
        <f t="shared" ca="1" si="361"/>
        <v>115.80388178186017</v>
      </c>
      <c r="J833" s="306">
        <f t="shared" ca="1" si="362"/>
        <v>796.64854631425544</v>
      </c>
      <c r="K833" s="307">
        <f t="shared" ca="1" si="363"/>
        <v>-3.8533341635636322</v>
      </c>
      <c r="L833" s="304">
        <f t="shared" ca="1" si="348"/>
        <v>796.65786541575835</v>
      </c>
      <c r="M833" s="306">
        <f t="shared" ca="1" si="364"/>
        <v>-1.4673496634630734</v>
      </c>
      <c r="N833" s="304">
        <f t="shared" ca="1" si="365"/>
        <v>-84.072942786375805</v>
      </c>
      <c r="P833" s="310">
        <f t="shared" ca="1" si="366"/>
        <v>23</v>
      </c>
      <c r="Q833" s="304">
        <f t="shared" ca="1" si="367"/>
        <v>0</v>
      </c>
      <c r="R833" s="306">
        <f t="shared" ca="1" si="368"/>
        <v>0</v>
      </c>
      <c r="S833" s="307">
        <f t="shared" ca="1" si="369"/>
        <v>8.0569999999999986</v>
      </c>
      <c r="T833" s="304">
        <f t="shared" ca="1" si="349"/>
        <v>79.039169999999984</v>
      </c>
      <c r="U833" s="311">
        <f t="shared" ca="1" si="350"/>
        <v>0</v>
      </c>
      <c r="V833" s="306">
        <f t="shared" ca="1" si="351"/>
        <v>1.2254721243976903</v>
      </c>
      <c r="W833" s="304">
        <f t="shared" ca="1" si="352"/>
        <v>62.206945940685735</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2.036735376210693</v>
      </c>
      <c r="AH833" s="304">
        <f t="shared" ca="1" si="376"/>
        <v>-7.7208210837263014</v>
      </c>
    </row>
    <row r="834" spans="1:34" x14ac:dyDescent="0.2">
      <c r="A834" s="347">
        <f t="shared" ca="1" si="354"/>
        <v>1E-4</v>
      </c>
      <c r="B834" s="304">
        <f t="shared" ca="1" si="355"/>
        <v>33.713300000000608</v>
      </c>
      <c r="D834" s="306">
        <f t="shared" ca="1" si="356"/>
        <v>-0.79727316655268188</v>
      </c>
      <c r="E834" s="307">
        <f t="shared" ca="1" si="357"/>
        <v>-2.130417302702968</v>
      </c>
      <c r="F834" s="304">
        <f t="shared" ca="1" si="358"/>
        <v>2.2747136931405523</v>
      </c>
      <c r="G834" s="306">
        <f t="shared" ca="1" si="359"/>
        <v>11.958090966304532</v>
      </c>
      <c r="H834" s="307">
        <f t="shared" ca="1" si="360"/>
        <v>-115.18502623083634</v>
      </c>
      <c r="I834" s="304">
        <f t="shared" ca="1" si="361"/>
        <v>115.80408545192553</v>
      </c>
      <c r="J834" s="306">
        <f t="shared" ca="1" si="362"/>
        <v>796.64854631425544</v>
      </c>
      <c r="K834" s="307">
        <f t="shared" ca="1" si="363"/>
        <v>-3.8648526555346292</v>
      </c>
      <c r="L834" s="304">
        <f t="shared" ca="1" si="348"/>
        <v>796.6579212125273</v>
      </c>
      <c r="M834" s="306">
        <f t="shared" ca="1" si="364"/>
        <v>-1.4673505382187255</v>
      </c>
      <c r="N834" s="304">
        <f t="shared" ca="1" si="365"/>
        <v>-84.072992906182776</v>
      </c>
      <c r="P834" s="310">
        <f t="shared" ca="1" si="366"/>
        <v>23</v>
      </c>
      <c r="Q834" s="304">
        <f t="shared" ca="1" si="367"/>
        <v>0</v>
      </c>
      <c r="R834" s="306">
        <f t="shared" ca="1" si="368"/>
        <v>0</v>
      </c>
      <c r="S834" s="307">
        <f t="shared" ca="1" si="369"/>
        <v>8.0569999999999986</v>
      </c>
      <c r="T834" s="304">
        <f t="shared" ca="1" si="349"/>
        <v>79.039169999999984</v>
      </c>
      <c r="U834" s="311">
        <f t="shared" ca="1" si="350"/>
        <v>0</v>
      </c>
      <c r="V834" s="306">
        <f t="shared" ca="1" si="351"/>
        <v>1.2254735359576381</v>
      </c>
      <c r="W834" s="304">
        <f t="shared" ca="1" si="352"/>
        <v>62.2072364071146</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2.0367002105843488</v>
      </c>
      <c r="AH834" s="304">
        <f t="shared" ca="1" si="376"/>
        <v>-7.7208571354953142</v>
      </c>
    </row>
    <row r="835" spans="1:34" x14ac:dyDescent="0.2">
      <c r="A835" s="347">
        <f t="shared" ca="1" si="354"/>
        <v>1E-4</v>
      </c>
      <c r="B835" s="304">
        <f t="shared" ca="1" si="355"/>
        <v>33.713400000000611</v>
      </c>
      <c r="D835" s="306">
        <f t="shared" ca="1" si="356"/>
        <v>-0.79727017151555657</v>
      </c>
      <c r="E835" s="307">
        <f t="shared" ca="1" si="357"/>
        <v>-2.1303807465714026</v>
      </c>
      <c r="F835" s="304">
        <f t="shared" ca="1" si="358"/>
        <v>2.2746784062259375</v>
      </c>
      <c r="G835" s="306">
        <f t="shared" ca="1" si="359"/>
        <v>11.95801123928738</v>
      </c>
      <c r="H835" s="307">
        <f t="shared" ca="1" si="360"/>
        <v>-115.185239268911</v>
      </c>
      <c r="I835" s="304">
        <f t="shared" ca="1" si="361"/>
        <v>115.80428911847436</v>
      </c>
      <c r="J835" s="306">
        <f t="shared" ca="1" si="362"/>
        <v>796.64854631425544</v>
      </c>
      <c r="K835" s="307">
        <f t="shared" ca="1" si="363"/>
        <v>-3.8763711688096167</v>
      </c>
      <c r="L835" s="304">
        <f t="shared" ca="1" si="348"/>
        <v>796.65797717593637</v>
      </c>
      <c r="M835" s="306">
        <f t="shared" ca="1" si="364"/>
        <v>-1.4673514129654683</v>
      </c>
      <c r="N835" s="304">
        <f t="shared" ca="1" si="365"/>
        <v>-84.073043025479279</v>
      </c>
      <c r="P835" s="310">
        <f t="shared" ca="1" si="366"/>
        <v>23</v>
      </c>
      <c r="Q835" s="304">
        <f t="shared" ca="1" si="367"/>
        <v>0</v>
      </c>
      <c r="R835" s="306">
        <f t="shared" ca="1" si="368"/>
        <v>0</v>
      </c>
      <c r="S835" s="307">
        <f t="shared" ca="1" si="369"/>
        <v>8.0569999999999986</v>
      </c>
      <c r="T835" s="304">
        <f t="shared" ca="1" si="349"/>
        <v>79.039169999999984</v>
      </c>
      <c r="U835" s="311">
        <f t="shared" ca="1" si="350"/>
        <v>0</v>
      </c>
      <c r="V835" s="306">
        <f t="shared" ca="1" si="351"/>
        <v>1.2254749475218232</v>
      </c>
      <c r="W835" s="304">
        <f t="shared" ca="1" si="352"/>
        <v>62.207526870869479</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2.0366650452734074</v>
      </c>
      <c r="AH835" s="304">
        <f t="shared" ca="1" si="376"/>
        <v>-7.7208931869324324</v>
      </c>
    </row>
    <row r="836" spans="1:34" x14ac:dyDescent="0.2">
      <c r="A836" s="347">
        <f t="shared" ca="1" si="354"/>
        <v>1E-4</v>
      </c>
      <c r="B836" s="304">
        <f t="shared" ca="1" si="355"/>
        <v>33.713500000000614</v>
      </c>
      <c r="D836" s="306">
        <f t="shared" ca="1" si="356"/>
        <v>-0.79726717644923617</v>
      </c>
      <c r="E836" s="307">
        <f t="shared" ca="1" si="357"/>
        <v>-2.1303441907764142</v>
      </c>
      <c r="F836" s="304">
        <f t="shared" ca="1" si="358"/>
        <v>2.2746431196603463</v>
      </c>
      <c r="G836" s="306">
        <f t="shared" ca="1" si="359"/>
        <v>11.957931512569735</v>
      </c>
      <c r="H836" s="307">
        <f t="shared" ca="1" si="360"/>
        <v>-115.18545230333008</v>
      </c>
      <c r="I836" s="304">
        <f t="shared" ca="1" si="361"/>
        <v>115.80449278150671</v>
      </c>
      <c r="J836" s="306">
        <f t="shared" ca="1" si="362"/>
        <v>796.64854631425544</v>
      </c>
      <c r="K836" s="307">
        <f t="shared" ca="1" si="363"/>
        <v>-3.8878897033882289</v>
      </c>
      <c r="L836" s="304">
        <f t="shared" ref="L836:L899" ca="1" si="377">SQRT(pos_x^2+pos_z^2)</f>
        <v>796.65803330598646</v>
      </c>
      <c r="M836" s="306">
        <f t="shared" ca="1" si="364"/>
        <v>-1.4673522877033025</v>
      </c>
      <c r="N836" s="304">
        <f t="shared" ca="1" si="365"/>
        <v>-84.073093144265357</v>
      </c>
      <c r="P836" s="310">
        <f t="shared" ca="1" si="366"/>
        <v>23</v>
      </c>
      <c r="Q836" s="304">
        <f t="shared" ca="1" si="367"/>
        <v>0</v>
      </c>
      <c r="R836" s="306">
        <f t="shared" ca="1" si="368"/>
        <v>0</v>
      </c>
      <c r="S836" s="307">
        <f t="shared" ca="1" si="369"/>
        <v>8.0569999999999986</v>
      </c>
      <c r="T836" s="304">
        <f t="shared" ref="T836:T899" ca="1" si="378">m*g</f>
        <v>79.039169999999984</v>
      </c>
      <c r="U836" s="311">
        <f t="shared" ref="U836:U899" ca="1" si="379">IF(pos_xz&lt;L_rampe,Poids*COS(Beta),0)</f>
        <v>0</v>
      </c>
      <c r="V836" s="306">
        <f t="shared" ref="V836:V899" ca="1" si="380">Rho_moyen*(20000-Alt_rampe-pos_z)/(20000+Alt_rampe+pos_z)</f>
        <v>1.2254763590902451</v>
      </c>
      <c r="W836" s="304">
        <f t="shared" ref="W836:W899" ca="1" si="381">1/2*Rho*Sref*Cx*vit_xz^2</f>
        <v>62.207817331950352</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2.0366298802778573</v>
      </c>
      <c r="AH836" s="304">
        <f t="shared" ca="1" si="376"/>
        <v>-7.7209292380376677</v>
      </c>
    </row>
    <row r="837" spans="1:34" x14ac:dyDescent="0.2">
      <c r="A837" s="347">
        <f t="shared" ref="A837:A900" ca="1" si="383">IF(B836+0.01&lt;=T_ini+ROUNDUP(Temps_fin_propu,0), 0.01, IF(K836&gt;0, 0.1, 0.0001))</f>
        <v>1E-4</v>
      </c>
      <c r="B837" s="304">
        <f t="shared" ref="B837:B900" ca="1" si="384">B836+pas</f>
        <v>33.713600000000618</v>
      </c>
      <c r="D837" s="306">
        <f t="shared" ref="D837:D900" ca="1" si="385">IF(AND(L836&lt;L_rampe,Poussee&lt;Poids*SIN(M836)),0,(-W836+Poussee)/m*COS(M836)-U836/m*SIN(M836))</f>
        <v>-0.79726418135371691</v>
      </c>
      <c r="E837" s="307">
        <f t="shared" ref="E837:E900" ca="1" si="386">IF(AND(L836&lt;L_rampe,Poussee&lt;Poids*SIN(M836)),0,(-W836+Poussee)/m*SIN(M836)+U836/m*COS(M836)-Poids/m)</f>
        <v>-2.1303076353180028</v>
      </c>
      <c r="F837" s="304">
        <f t="shared" ref="F837:F900" ca="1" si="387">SQRT(acc_x^2+acc_z^2)</f>
        <v>2.2746078334437771</v>
      </c>
      <c r="G837" s="306">
        <f t="shared" ref="G837:G900" ca="1" si="388">G836+acc_x*pas</f>
        <v>11.957851786151599</v>
      </c>
      <c r="H837" s="307">
        <f t="shared" ref="H837:H900" ca="1" si="389">H836+acc_z*pas</f>
        <v>-115.18566533409361</v>
      </c>
      <c r="I837" s="304">
        <f t="shared" ref="I837:I900" ca="1" si="390">SQRT(vit_x^2+vit_z^2)</f>
        <v>115.80469644102256</v>
      </c>
      <c r="J837" s="306">
        <f t="shared" ref="J837:J900" ca="1" si="391">J836+0.5*(vit_x+G836)*pas*(K836&gt;=0)</f>
        <v>796.64854631425544</v>
      </c>
      <c r="K837" s="307">
        <f t="shared" ref="K837:K900" ca="1" si="392">K836+0.5*(vit_z+H836)*pas</f>
        <v>-3.8994082592701003</v>
      </c>
      <c r="L837" s="304">
        <f t="shared" ca="1" si="377"/>
        <v>796.65808960267827</v>
      </c>
      <c r="M837" s="306">
        <f t="shared" ref="M837:M900" ca="1" si="393">IF(AND(L836&gt;L_rampe,G837&gt;0),ATAN2(G837,H837),$M$4)</f>
        <v>-1.4673531624322278</v>
      </c>
      <c r="N837" s="304">
        <f t="shared" ref="N837:N900" ca="1" si="394">DEGREES(Beta)</f>
        <v>-84.073143262540995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8.0569999999999986</v>
      </c>
      <c r="T837" s="304">
        <f t="shared" ca="1" si="378"/>
        <v>79.039169999999984</v>
      </c>
      <c r="U837" s="311">
        <f t="shared" ca="1" si="379"/>
        <v>0</v>
      </c>
      <c r="V837" s="306">
        <f t="shared" ca="1" si="380"/>
        <v>1.2254777706629041</v>
      </c>
      <c r="W837" s="304">
        <f t="shared" ca="1" si="381"/>
        <v>62.208107790357197</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2.0365947155977038</v>
      </c>
      <c r="AH837" s="304">
        <f t="shared" ref="AH837:AH900" ca="1" si="405">IF(AND(L836&lt;L_rampe,Poussee&lt;Poids*SIN(M836)), g*SIN(M836), (-W836+Poussee)/m)</f>
        <v>-7.7209652888110165</v>
      </c>
    </row>
    <row r="838" spans="1:34" x14ac:dyDescent="0.2">
      <c r="A838" s="347">
        <f t="shared" ca="1" si="383"/>
        <v>1E-4</v>
      </c>
      <c r="B838" s="304">
        <f t="shared" ca="1" si="384"/>
        <v>33.713700000000621</v>
      </c>
      <c r="D838" s="306">
        <f t="shared" ca="1" si="385"/>
        <v>-0.79726118622900211</v>
      </c>
      <c r="E838" s="307">
        <f t="shared" ca="1" si="386"/>
        <v>-2.1302710801961728</v>
      </c>
      <c r="F838" s="304">
        <f t="shared" ca="1" si="387"/>
        <v>2.2745725475762351</v>
      </c>
      <c r="G838" s="306">
        <f t="shared" ca="1" si="388"/>
        <v>11.957772060032976</v>
      </c>
      <c r="H838" s="307">
        <f t="shared" ca="1" si="389"/>
        <v>-115.18587836120163</v>
      </c>
      <c r="I838" s="304">
        <f t="shared" ca="1" si="390"/>
        <v>115.80490009702199</v>
      </c>
      <c r="J838" s="306">
        <f t="shared" ca="1" si="391"/>
        <v>796.64854631425544</v>
      </c>
      <c r="K838" s="307">
        <f t="shared" ca="1" si="392"/>
        <v>-3.9109268364548648</v>
      </c>
      <c r="L838" s="304">
        <f t="shared" ca="1" si="377"/>
        <v>796.65814606601282</v>
      </c>
      <c r="M838" s="306">
        <f t="shared" ca="1" si="393"/>
        <v>-1.4673540371522444</v>
      </c>
      <c r="N838" s="304">
        <f t="shared" ca="1" si="394"/>
        <v>-84.073193380306208</v>
      </c>
      <c r="P838" s="310">
        <f t="shared" ca="1" si="395"/>
        <v>23</v>
      </c>
      <c r="Q838" s="304">
        <f t="shared" ca="1" si="396"/>
        <v>0</v>
      </c>
      <c r="R838" s="306">
        <f t="shared" ca="1" si="397"/>
        <v>0</v>
      </c>
      <c r="S838" s="307">
        <f t="shared" ca="1" si="398"/>
        <v>8.0569999999999986</v>
      </c>
      <c r="T838" s="304">
        <f t="shared" ca="1" si="378"/>
        <v>79.039169999999984</v>
      </c>
      <c r="U838" s="311">
        <f t="shared" ca="1" si="379"/>
        <v>0</v>
      </c>
      <c r="V838" s="306">
        <f t="shared" ca="1" si="380"/>
        <v>1.2254791822397999</v>
      </c>
      <c r="W838" s="304">
        <f t="shared" ca="1" si="381"/>
        <v>62.208398246090034</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2.0365595512329469</v>
      </c>
      <c r="AH838" s="304">
        <f t="shared" ca="1" si="405"/>
        <v>-7.721001339252477</v>
      </c>
    </row>
    <row r="839" spans="1:34" x14ac:dyDescent="0.2">
      <c r="A839" s="347">
        <f t="shared" ca="1" si="383"/>
        <v>1E-4</v>
      </c>
      <c r="B839" s="304">
        <f t="shared" ca="1" si="384"/>
        <v>33.713800000000624</v>
      </c>
      <c r="D839" s="306">
        <f t="shared" ca="1" si="385"/>
        <v>-0.79725819107509222</v>
      </c>
      <c r="E839" s="307">
        <f t="shared" ca="1" si="386"/>
        <v>-2.1302345254109216</v>
      </c>
      <c r="F839" s="304">
        <f t="shared" ca="1" si="387"/>
        <v>2.2745372620577187</v>
      </c>
      <c r="G839" s="306">
        <f t="shared" ca="1" si="388"/>
        <v>11.957692334213869</v>
      </c>
      <c r="H839" s="307">
        <f t="shared" ca="1" si="389"/>
        <v>-115.18609138465418</v>
      </c>
      <c r="I839" s="304">
        <f t="shared" ca="1" si="390"/>
        <v>115.80510374950501</v>
      </c>
      <c r="J839" s="306">
        <f t="shared" ca="1" si="391"/>
        <v>796.64854631425544</v>
      </c>
      <c r="K839" s="307">
        <f t="shared" ca="1" si="392"/>
        <v>-3.9224454349421576</v>
      </c>
      <c r="L839" s="304">
        <f t="shared" ca="1" si="377"/>
        <v>796.65820269599089</v>
      </c>
      <c r="M839" s="306">
        <f t="shared" ca="1" si="393"/>
        <v>-1.4673549118633527</v>
      </c>
      <c r="N839" s="304">
        <f t="shared" ca="1" si="394"/>
        <v>-84.073243497560995</v>
      </c>
      <c r="P839" s="310">
        <f t="shared" ca="1" si="395"/>
        <v>23</v>
      </c>
      <c r="Q839" s="304">
        <f t="shared" ca="1" si="396"/>
        <v>0</v>
      </c>
      <c r="R839" s="306">
        <f t="shared" ca="1" si="397"/>
        <v>0</v>
      </c>
      <c r="S839" s="307">
        <f t="shared" ca="1" si="398"/>
        <v>8.0569999999999986</v>
      </c>
      <c r="T839" s="304">
        <f t="shared" ca="1" si="378"/>
        <v>79.039169999999984</v>
      </c>
      <c r="U839" s="311">
        <f t="shared" ca="1" si="379"/>
        <v>0</v>
      </c>
      <c r="V839" s="306">
        <f t="shared" ca="1" si="380"/>
        <v>1.2254805938209326</v>
      </c>
      <c r="W839" s="304">
        <f t="shared" ca="1" si="381"/>
        <v>62.208688699148901</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2.0365243871835865</v>
      </c>
      <c r="AH839" s="304">
        <f t="shared" ca="1" si="405"/>
        <v>-7.721037389362051</v>
      </c>
    </row>
    <row r="840" spans="1:34" x14ac:dyDescent="0.2">
      <c r="A840" s="347">
        <f t="shared" ca="1" si="383"/>
        <v>1E-4</v>
      </c>
      <c r="B840" s="304">
        <f t="shared" ca="1" si="384"/>
        <v>33.713900000000628</v>
      </c>
      <c r="D840" s="306">
        <f t="shared" ca="1" si="385"/>
        <v>-0.79725519589198768</v>
      </c>
      <c r="E840" s="307">
        <f t="shared" ca="1" si="386"/>
        <v>-2.1301979709622438</v>
      </c>
      <c r="F840" s="304">
        <f t="shared" ca="1" si="387"/>
        <v>2.2745019768882226</v>
      </c>
      <c r="G840" s="306">
        <f t="shared" ca="1" si="388"/>
        <v>11.95761260869428</v>
      </c>
      <c r="H840" s="307">
        <f t="shared" ca="1" si="389"/>
        <v>-115.18630440445128</v>
      </c>
      <c r="I840" s="304">
        <f t="shared" ca="1" si="390"/>
        <v>115.80530739847165</v>
      </c>
      <c r="J840" s="306">
        <f t="shared" ca="1" si="391"/>
        <v>796.64854631425544</v>
      </c>
      <c r="K840" s="307">
        <f t="shared" ca="1" si="392"/>
        <v>-3.933964054731613</v>
      </c>
      <c r="L840" s="304">
        <f t="shared" ca="1" si="377"/>
        <v>796.65825949261352</v>
      </c>
      <c r="M840" s="306">
        <f t="shared" ca="1" si="393"/>
        <v>-1.4673557865655524</v>
      </c>
      <c r="N840" s="304">
        <f t="shared" ca="1" si="394"/>
        <v>-84.073293614305371</v>
      </c>
      <c r="P840" s="310">
        <f t="shared" ca="1" si="395"/>
        <v>23</v>
      </c>
      <c r="Q840" s="304">
        <f t="shared" ca="1" si="396"/>
        <v>0</v>
      </c>
      <c r="R840" s="306">
        <f t="shared" ca="1" si="397"/>
        <v>0</v>
      </c>
      <c r="S840" s="307">
        <f t="shared" ca="1" si="398"/>
        <v>8.0569999999999986</v>
      </c>
      <c r="T840" s="304">
        <f t="shared" ca="1" si="378"/>
        <v>79.039169999999984</v>
      </c>
      <c r="U840" s="311">
        <f t="shared" ca="1" si="379"/>
        <v>0</v>
      </c>
      <c r="V840" s="306">
        <f t="shared" ca="1" si="380"/>
        <v>1.225482005406302</v>
      </c>
      <c r="W840" s="304">
        <f t="shared" ca="1" si="381"/>
        <v>62.208979149533754</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2.0364892234496184</v>
      </c>
      <c r="AH840" s="304">
        <f t="shared" ca="1" si="405"/>
        <v>-7.7210734391397429</v>
      </c>
    </row>
    <row r="841" spans="1:34" x14ac:dyDescent="0.2">
      <c r="A841" s="347">
        <f t="shared" ca="1" si="383"/>
        <v>1E-4</v>
      </c>
      <c r="B841" s="304">
        <f t="shared" ca="1" si="384"/>
        <v>33.714000000000631</v>
      </c>
      <c r="D841" s="306">
        <f t="shared" ca="1" si="385"/>
        <v>-0.79725220067968983</v>
      </c>
      <c r="E841" s="307">
        <f t="shared" ca="1" si="386"/>
        <v>-2.1301614168501448</v>
      </c>
      <c r="F841" s="304">
        <f t="shared" ca="1" si="387"/>
        <v>2.2744666920677528</v>
      </c>
      <c r="G841" s="306">
        <f t="shared" ca="1" si="388"/>
        <v>11.957532883474212</v>
      </c>
      <c r="H841" s="307">
        <f t="shared" ca="1" si="389"/>
        <v>-115.18651742059296</v>
      </c>
      <c r="I841" s="304">
        <f t="shared" ca="1" si="390"/>
        <v>115.80551104392198</v>
      </c>
      <c r="J841" s="306">
        <f t="shared" ca="1" si="391"/>
        <v>796.64854631425544</v>
      </c>
      <c r="K841" s="307">
        <f t="shared" ca="1" si="392"/>
        <v>-3.9454826958228653</v>
      </c>
      <c r="L841" s="304">
        <f t="shared" ca="1" si="377"/>
        <v>796.6583164558815</v>
      </c>
      <c r="M841" s="306">
        <f t="shared" ca="1" si="393"/>
        <v>-1.4673566612588438</v>
      </c>
      <c r="N841" s="304">
        <f t="shared" ca="1" si="394"/>
        <v>-84.073343730539335</v>
      </c>
      <c r="P841" s="310">
        <f t="shared" ca="1" si="395"/>
        <v>23</v>
      </c>
      <c r="Q841" s="304">
        <f t="shared" ca="1" si="396"/>
        <v>0</v>
      </c>
      <c r="R841" s="306">
        <f t="shared" ca="1" si="397"/>
        <v>0</v>
      </c>
      <c r="S841" s="307">
        <f t="shared" ca="1" si="398"/>
        <v>8.0569999999999986</v>
      </c>
      <c r="T841" s="304">
        <f t="shared" ca="1" si="378"/>
        <v>79.039169999999984</v>
      </c>
      <c r="U841" s="311">
        <f t="shared" ca="1" si="379"/>
        <v>0</v>
      </c>
      <c r="V841" s="306">
        <f t="shared" ca="1" si="380"/>
        <v>1.2254834169959083</v>
      </c>
      <c r="W841" s="304">
        <f t="shared" ca="1" si="381"/>
        <v>62.209269597244642</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2.0364540600310486</v>
      </c>
      <c r="AH841" s="304">
        <f t="shared" ca="1" si="405"/>
        <v>-7.7211094885855482</v>
      </c>
    </row>
    <row r="842" spans="1:34" x14ac:dyDescent="0.2">
      <c r="A842" s="347">
        <f t="shared" ca="1" si="383"/>
        <v>1E-4</v>
      </c>
      <c r="B842" s="304">
        <f t="shared" ca="1" si="384"/>
        <v>33.714100000000634</v>
      </c>
      <c r="D842" s="306">
        <f t="shared" ca="1" si="385"/>
        <v>-0.79724920543820132</v>
      </c>
      <c r="E842" s="307">
        <f t="shared" ca="1" si="386"/>
        <v>-2.1301248630746201</v>
      </c>
      <c r="F842" s="304">
        <f t="shared" ca="1" si="387"/>
        <v>2.2744314075963059</v>
      </c>
      <c r="G842" s="306">
        <f t="shared" ca="1" si="388"/>
        <v>11.957453158553667</v>
      </c>
      <c r="H842" s="307">
        <f t="shared" ca="1" si="389"/>
        <v>-115.18673043307928</v>
      </c>
      <c r="I842" s="304">
        <f t="shared" ca="1" si="390"/>
        <v>115.80571468585596</v>
      </c>
      <c r="J842" s="306">
        <f t="shared" ca="1" si="391"/>
        <v>796.64854631425544</v>
      </c>
      <c r="K842" s="307">
        <f t="shared" ca="1" si="392"/>
        <v>-3.9570013582155488</v>
      </c>
      <c r="L842" s="304">
        <f t="shared" ca="1" si="377"/>
        <v>796.65837358579574</v>
      </c>
      <c r="M842" s="306">
        <f t="shared" ca="1" si="393"/>
        <v>-1.4673575359432272</v>
      </c>
      <c r="N842" s="304">
        <f t="shared" ca="1" si="394"/>
        <v>-84.073393846262917</v>
      </c>
      <c r="P842" s="310">
        <f t="shared" ca="1" si="395"/>
        <v>23</v>
      </c>
      <c r="Q842" s="304">
        <f t="shared" ca="1" si="396"/>
        <v>0</v>
      </c>
      <c r="R842" s="306">
        <f t="shared" ca="1" si="397"/>
        <v>0</v>
      </c>
      <c r="S842" s="307">
        <f t="shared" ca="1" si="398"/>
        <v>8.0569999999999986</v>
      </c>
      <c r="T842" s="304">
        <f t="shared" ca="1" si="378"/>
        <v>79.039169999999984</v>
      </c>
      <c r="U842" s="311">
        <f t="shared" ca="1" si="379"/>
        <v>0</v>
      </c>
      <c r="V842" s="306">
        <f t="shared" ca="1" si="380"/>
        <v>1.2254848285897511</v>
      </c>
      <c r="W842" s="304">
        <f t="shared" ca="1" si="381"/>
        <v>62.209560042281481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2.03641889692787</v>
      </c>
      <c r="AH842" s="304">
        <f t="shared" ca="1" si="405"/>
        <v>-7.7211455376994724</v>
      </c>
    </row>
    <row r="843" spans="1:34" x14ac:dyDescent="0.2">
      <c r="A843" s="347">
        <f t="shared" ca="1" si="383"/>
        <v>1E-4</v>
      </c>
      <c r="B843" s="304">
        <f t="shared" ca="1" si="384"/>
        <v>33.714200000000638</v>
      </c>
      <c r="D843" s="306">
        <f t="shared" ca="1" si="385"/>
        <v>-0.7972462101675194</v>
      </c>
      <c r="E843" s="307">
        <f t="shared" ca="1" si="386"/>
        <v>-2.1300883096356786</v>
      </c>
      <c r="F843" s="304">
        <f t="shared" ca="1" si="387"/>
        <v>2.2743961234738896</v>
      </c>
      <c r="G843" s="306">
        <f t="shared" ca="1" si="388"/>
        <v>11.95737343393265</v>
      </c>
      <c r="H843" s="307">
        <f t="shared" ca="1" si="389"/>
        <v>-115.18694344191024</v>
      </c>
      <c r="I843" s="304">
        <f t="shared" ca="1" si="390"/>
        <v>115.80591832427368</v>
      </c>
      <c r="J843" s="306">
        <f t="shared" ca="1" si="391"/>
        <v>796.64854631425544</v>
      </c>
      <c r="K843" s="307">
        <f t="shared" ca="1" si="392"/>
        <v>-3.9685200419092981</v>
      </c>
      <c r="L843" s="304">
        <f t="shared" ca="1" si="377"/>
        <v>796.65843088235715</v>
      </c>
      <c r="M843" s="306">
        <f t="shared" ca="1" si="393"/>
        <v>-1.4673584106187025</v>
      </c>
      <c r="N843" s="304">
        <f t="shared" ca="1" si="394"/>
        <v>-84.073443961476102</v>
      </c>
      <c r="P843" s="310">
        <f t="shared" ca="1" si="395"/>
        <v>23</v>
      </c>
      <c r="Q843" s="304">
        <f t="shared" ca="1" si="396"/>
        <v>0</v>
      </c>
      <c r="R843" s="306">
        <f t="shared" ca="1" si="397"/>
        <v>0</v>
      </c>
      <c r="S843" s="307">
        <f t="shared" ca="1" si="398"/>
        <v>8.0569999999999986</v>
      </c>
      <c r="T843" s="304">
        <f t="shared" ca="1" si="378"/>
        <v>79.039169999999984</v>
      </c>
      <c r="U843" s="311">
        <f t="shared" ca="1" si="379"/>
        <v>0</v>
      </c>
      <c r="V843" s="306">
        <f t="shared" ca="1" si="380"/>
        <v>1.2254862401878304</v>
      </c>
      <c r="W843" s="304">
        <f t="shared" ca="1" si="381"/>
        <v>62.209850484644335</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2.0363837341400943</v>
      </c>
      <c r="AH843" s="304">
        <f t="shared" ca="1" si="405"/>
        <v>-7.7211815864815057</v>
      </c>
    </row>
    <row r="844" spans="1:34" x14ac:dyDescent="0.2">
      <c r="A844" s="347">
        <f t="shared" ca="1" si="383"/>
        <v>1E-4</v>
      </c>
      <c r="B844" s="304">
        <f t="shared" ca="1" si="384"/>
        <v>33.714300000000641</v>
      </c>
      <c r="D844" s="306">
        <f t="shared" ca="1" si="385"/>
        <v>-0.7972432148676466</v>
      </c>
      <c r="E844" s="307">
        <f t="shared" ca="1" si="386"/>
        <v>-2.1300517565333115</v>
      </c>
      <c r="F844" s="304">
        <f t="shared" ca="1" si="387"/>
        <v>2.274360839700496</v>
      </c>
      <c r="G844" s="306">
        <f t="shared" ca="1" si="388"/>
        <v>11.957293709611163</v>
      </c>
      <c r="H844" s="307">
        <f t="shared" ca="1" si="389"/>
        <v>-115.1871564470859</v>
      </c>
      <c r="I844" s="304">
        <f t="shared" ca="1" si="390"/>
        <v>115.80612195917516</v>
      </c>
      <c r="J844" s="306">
        <f t="shared" ca="1" si="391"/>
        <v>796.64854631425544</v>
      </c>
      <c r="K844" s="307">
        <f t="shared" ca="1" si="392"/>
        <v>-3.9800387469037477</v>
      </c>
      <c r="L844" s="304">
        <f t="shared" ca="1" si="377"/>
        <v>796.65848834556664</v>
      </c>
      <c r="M844" s="306">
        <f t="shared" ca="1" si="393"/>
        <v>-1.4673592852852699</v>
      </c>
      <c r="N844" s="304">
        <f t="shared" ca="1" si="394"/>
        <v>-84.073494076178889</v>
      </c>
      <c r="P844" s="310">
        <f t="shared" ca="1" si="395"/>
        <v>23</v>
      </c>
      <c r="Q844" s="304">
        <f t="shared" ca="1" si="396"/>
        <v>0</v>
      </c>
      <c r="R844" s="306">
        <f t="shared" ca="1" si="397"/>
        <v>0</v>
      </c>
      <c r="S844" s="307">
        <f t="shared" ca="1" si="398"/>
        <v>8.0569999999999986</v>
      </c>
      <c r="T844" s="304">
        <f t="shared" ca="1" si="378"/>
        <v>79.039169999999984</v>
      </c>
      <c r="U844" s="311">
        <f t="shared" ca="1" si="379"/>
        <v>0</v>
      </c>
      <c r="V844" s="306">
        <f t="shared" ca="1" si="380"/>
        <v>1.2254876517901467</v>
      </c>
      <c r="W844" s="304">
        <f t="shared" ca="1" si="381"/>
        <v>62.210140924333238</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2.0363485716677143</v>
      </c>
      <c r="AH844" s="304">
        <f t="shared" ca="1" si="405"/>
        <v>-7.721217634931655</v>
      </c>
    </row>
    <row r="845" spans="1:34" x14ac:dyDescent="0.2">
      <c r="A845" s="347">
        <f t="shared" ca="1" si="383"/>
        <v>1E-4</v>
      </c>
      <c r="B845" s="304">
        <f t="shared" ca="1" si="384"/>
        <v>33.714400000000644</v>
      </c>
      <c r="D845" s="306">
        <f t="shared" ca="1" si="385"/>
        <v>-0.79724021953858537</v>
      </c>
      <c r="E845" s="307">
        <f t="shared" ca="1" si="386"/>
        <v>-2.1300152037675169</v>
      </c>
      <c r="F845" s="304">
        <f t="shared" ca="1" si="387"/>
        <v>2.2743255562761253</v>
      </c>
      <c r="G845" s="306">
        <f t="shared" ca="1" si="388"/>
        <v>11.95721398558921</v>
      </c>
      <c r="H845" s="307">
        <f t="shared" ca="1" si="389"/>
        <v>-115.18736944860628</v>
      </c>
      <c r="I845" s="304">
        <f t="shared" ca="1" si="390"/>
        <v>115.80632559056041</v>
      </c>
      <c r="J845" s="306">
        <f t="shared" ca="1" si="391"/>
        <v>796.64854631425544</v>
      </c>
      <c r="K845" s="307">
        <f t="shared" ca="1" si="392"/>
        <v>-3.9915574731985322</v>
      </c>
      <c r="L845" s="304">
        <f t="shared" ca="1" si="377"/>
        <v>796.65854597542489</v>
      </c>
      <c r="M845" s="306">
        <f t="shared" ca="1" si="393"/>
        <v>-1.4673601599429298</v>
      </c>
      <c r="N845" s="304">
        <f t="shared" ca="1" si="394"/>
        <v>-84.073544190371322</v>
      </c>
      <c r="P845" s="310">
        <f t="shared" ca="1" si="395"/>
        <v>23</v>
      </c>
      <c r="Q845" s="304">
        <f t="shared" ca="1" si="396"/>
        <v>0</v>
      </c>
      <c r="R845" s="306">
        <f t="shared" ca="1" si="397"/>
        <v>0</v>
      </c>
      <c r="S845" s="307">
        <f t="shared" ca="1" si="398"/>
        <v>8.0569999999999986</v>
      </c>
      <c r="T845" s="304">
        <f t="shared" ca="1" si="378"/>
        <v>79.039169999999984</v>
      </c>
      <c r="U845" s="311">
        <f t="shared" ca="1" si="379"/>
        <v>0</v>
      </c>
      <c r="V845" s="306">
        <f t="shared" ca="1" si="380"/>
        <v>1.2254890633966995</v>
      </c>
      <c r="W845" s="304">
        <f t="shared" ca="1" si="381"/>
        <v>62.210431361348128</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2.0363134095107238</v>
      </c>
      <c r="AH845" s="304">
        <f t="shared" ca="1" si="405"/>
        <v>-7.721253683049925</v>
      </c>
    </row>
    <row r="846" spans="1:34" x14ac:dyDescent="0.2">
      <c r="A846" s="347">
        <f t="shared" ca="1" si="383"/>
        <v>1E-4</v>
      </c>
      <c r="B846" s="304">
        <f t="shared" ca="1" si="384"/>
        <v>33.714500000000648</v>
      </c>
      <c r="D846" s="306">
        <f t="shared" ca="1" si="385"/>
        <v>-0.79723722418033327</v>
      </c>
      <c r="E846" s="307">
        <f t="shared" ca="1" si="386"/>
        <v>-2.129978651338301</v>
      </c>
      <c r="F846" s="304">
        <f t="shared" ca="1" si="387"/>
        <v>2.2742902732007826</v>
      </c>
      <c r="G846" s="306">
        <f t="shared" ca="1" si="388"/>
        <v>11.957134261866791</v>
      </c>
      <c r="H846" s="307">
        <f t="shared" ca="1" si="389"/>
        <v>-115.18758244647141</v>
      </c>
      <c r="I846" s="304">
        <f t="shared" ca="1" si="390"/>
        <v>115.80652921842946</v>
      </c>
      <c r="J846" s="306">
        <f t="shared" ca="1" si="391"/>
        <v>796.64854631425544</v>
      </c>
      <c r="K846" s="307">
        <f t="shared" ca="1" si="392"/>
        <v>-4.003076220793286</v>
      </c>
      <c r="L846" s="304">
        <f t="shared" ca="1" si="377"/>
        <v>796.65860377193314</v>
      </c>
      <c r="M846" s="306">
        <f t="shared" ca="1" si="393"/>
        <v>-1.4673610345916819</v>
      </c>
      <c r="N846" s="304">
        <f t="shared" ca="1" si="394"/>
        <v>-84.073594304053373</v>
      </c>
      <c r="P846" s="310">
        <f t="shared" ca="1" si="395"/>
        <v>23</v>
      </c>
      <c r="Q846" s="304">
        <f t="shared" ca="1" si="396"/>
        <v>0</v>
      </c>
      <c r="R846" s="306">
        <f t="shared" ca="1" si="397"/>
        <v>0</v>
      </c>
      <c r="S846" s="307">
        <f t="shared" ca="1" si="398"/>
        <v>8.0569999999999986</v>
      </c>
      <c r="T846" s="304">
        <f t="shared" ca="1" si="378"/>
        <v>79.039169999999984</v>
      </c>
      <c r="U846" s="311">
        <f t="shared" ca="1" si="379"/>
        <v>0</v>
      </c>
      <c r="V846" s="306">
        <f t="shared" ca="1" si="380"/>
        <v>1.2254904750074893</v>
      </c>
      <c r="W846" s="304">
        <f t="shared" ca="1" si="381"/>
        <v>62.210721795689054</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2.0362782476691352</v>
      </c>
      <c r="AH846" s="304">
        <f t="shared" ca="1" si="405"/>
        <v>-7.7212897308363084</v>
      </c>
    </row>
    <row r="847" spans="1:34" x14ac:dyDescent="0.2">
      <c r="A847" s="347">
        <f t="shared" ca="1" si="383"/>
        <v>1E-4</v>
      </c>
      <c r="B847" s="304">
        <f t="shared" ca="1" si="384"/>
        <v>33.714600000000651</v>
      </c>
      <c r="D847" s="306">
        <f t="shared" ca="1" si="385"/>
        <v>-0.79723422879289452</v>
      </c>
      <c r="E847" s="307">
        <f t="shared" ca="1" si="386"/>
        <v>-2.1299420992456577</v>
      </c>
      <c r="F847" s="304">
        <f t="shared" ca="1" si="387"/>
        <v>2.2742549904744633</v>
      </c>
      <c r="G847" s="306">
        <f t="shared" ca="1" si="388"/>
        <v>11.957054538443913</v>
      </c>
      <c r="H847" s="307">
        <f t="shared" ca="1" si="389"/>
        <v>-115.18779544068134</v>
      </c>
      <c r="I847" s="304">
        <f t="shared" ca="1" si="390"/>
        <v>115.80673284278238</v>
      </c>
      <c r="J847" s="306">
        <f t="shared" ca="1" si="391"/>
        <v>796.64854631425544</v>
      </c>
      <c r="K847" s="307">
        <f t="shared" ca="1" si="392"/>
        <v>-4.0145949896876436</v>
      </c>
      <c r="L847" s="304">
        <f t="shared" ca="1" si="377"/>
        <v>796.65866173509198</v>
      </c>
      <c r="M847" s="306">
        <f t="shared" ca="1" si="393"/>
        <v>-1.4673619092315267</v>
      </c>
      <c r="N847" s="304">
        <f t="shared" ca="1" si="394"/>
        <v>-84.073644417225069</v>
      </c>
      <c r="P847" s="310">
        <f t="shared" ca="1" si="395"/>
        <v>23</v>
      </c>
      <c r="Q847" s="304">
        <f t="shared" ca="1" si="396"/>
        <v>0</v>
      </c>
      <c r="R847" s="306">
        <f t="shared" ca="1" si="397"/>
        <v>0</v>
      </c>
      <c r="S847" s="307">
        <f t="shared" ca="1" si="398"/>
        <v>8.0569999999999986</v>
      </c>
      <c r="T847" s="304">
        <f t="shared" ca="1" si="378"/>
        <v>79.039169999999984</v>
      </c>
      <c r="U847" s="311">
        <f t="shared" ca="1" si="379"/>
        <v>0</v>
      </c>
      <c r="V847" s="306">
        <f t="shared" ca="1" si="380"/>
        <v>1.2254918866225153</v>
      </c>
      <c r="W847" s="304">
        <f t="shared" ca="1" si="381"/>
        <v>62.211012227355987</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2.0362430861429379</v>
      </c>
      <c r="AH847" s="304">
        <f t="shared" ca="1" si="405"/>
        <v>-7.7213257782908107</v>
      </c>
    </row>
    <row r="848" spans="1:34" x14ac:dyDescent="0.2">
      <c r="A848" s="347">
        <f t="shared" ca="1" si="383"/>
        <v>1E-4</v>
      </c>
      <c r="B848" s="304">
        <f t="shared" ca="1" si="384"/>
        <v>33.714700000000654</v>
      </c>
      <c r="D848" s="306">
        <f t="shared" ca="1" si="385"/>
        <v>-0.79723123337626711</v>
      </c>
      <c r="E848" s="307">
        <f t="shared" ca="1" si="386"/>
        <v>-2.1299055474895914</v>
      </c>
      <c r="F848" s="304">
        <f t="shared" ca="1" si="387"/>
        <v>2.2742197080971707</v>
      </c>
      <c r="G848" s="306">
        <f t="shared" ca="1" si="388"/>
        <v>11.956974815320574</v>
      </c>
      <c r="H848" s="307">
        <f t="shared" ca="1" si="389"/>
        <v>-115.18800843123609</v>
      </c>
      <c r="I848" s="304">
        <f t="shared" ca="1" si="390"/>
        <v>115.80693646361917</v>
      </c>
      <c r="J848" s="306">
        <f t="shared" ca="1" si="391"/>
        <v>796.64854631425544</v>
      </c>
      <c r="K848" s="307">
        <f t="shared" ca="1" si="392"/>
        <v>-4.0261137798812392</v>
      </c>
      <c r="L848" s="304">
        <f t="shared" ca="1" si="377"/>
        <v>796.65871986490242</v>
      </c>
      <c r="M848" s="306">
        <f t="shared" ca="1" si="393"/>
        <v>-1.4673627838624641</v>
      </c>
      <c r="N848" s="304">
        <f t="shared" ca="1" si="394"/>
        <v>-84.07369452988641</v>
      </c>
      <c r="P848" s="310">
        <f t="shared" ca="1" si="395"/>
        <v>23</v>
      </c>
      <c r="Q848" s="304">
        <f t="shared" ca="1" si="396"/>
        <v>0</v>
      </c>
      <c r="R848" s="306">
        <f t="shared" ca="1" si="397"/>
        <v>0</v>
      </c>
      <c r="S848" s="307">
        <f t="shared" ca="1" si="398"/>
        <v>8.0569999999999986</v>
      </c>
      <c r="T848" s="304">
        <f t="shared" ca="1" si="378"/>
        <v>79.039169999999984</v>
      </c>
      <c r="U848" s="311">
        <f t="shared" ca="1" si="379"/>
        <v>0</v>
      </c>
      <c r="V848" s="306">
        <f t="shared" ca="1" si="380"/>
        <v>1.2254932982417779</v>
      </c>
      <c r="W848" s="304">
        <f t="shared" ca="1" si="381"/>
        <v>62.211302656348941</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2.0362079249321381</v>
      </c>
      <c r="AH848" s="304">
        <f t="shared" ca="1" si="405"/>
        <v>-7.7213618254134291</v>
      </c>
    </row>
    <row r="849" spans="1:34" x14ac:dyDescent="0.2">
      <c r="A849" s="347">
        <f t="shared" ca="1" si="383"/>
        <v>1E-4</v>
      </c>
      <c r="B849" s="304">
        <f t="shared" ca="1" si="384"/>
        <v>33.714800000000658</v>
      </c>
      <c r="D849" s="306">
        <f t="shared" ca="1" si="385"/>
        <v>-0.79722823793045294</v>
      </c>
      <c r="E849" s="307">
        <f t="shared" ca="1" si="386"/>
        <v>-2.1298689960701003</v>
      </c>
      <c r="F849" s="304">
        <f t="shared" ca="1" si="387"/>
        <v>2.2741844260689046</v>
      </c>
      <c r="G849" s="306">
        <f t="shared" ca="1" si="388"/>
        <v>11.956895092496781</v>
      </c>
      <c r="H849" s="307">
        <f t="shared" ca="1" si="389"/>
        <v>-115.1882214181357</v>
      </c>
      <c r="I849" s="304">
        <f t="shared" ca="1" si="390"/>
        <v>115.80714008093987</v>
      </c>
      <c r="J849" s="306">
        <f t="shared" ca="1" si="391"/>
        <v>796.64854631425544</v>
      </c>
      <c r="K849" s="307">
        <f t="shared" ca="1" si="392"/>
        <v>-4.0376325913737077</v>
      </c>
      <c r="L849" s="304">
        <f t="shared" ca="1" si="377"/>
        <v>796.65877816136526</v>
      </c>
      <c r="M849" s="306">
        <f t="shared" ca="1" si="393"/>
        <v>-1.4673636584844942</v>
      </c>
      <c r="N849" s="304">
        <f t="shared" ca="1" si="394"/>
        <v>-84.073744642037411</v>
      </c>
      <c r="P849" s="310">
        <f t="shared" ca="1" si="395"/>
        <v>23</v>
      </c>
      <c r="Q849" s="304">
        <f t="shared" ca="1" si="396"/>
        <v>0</v>
      </c>
      <c r="R849" s="306">
        <f t="shared" ca="1" si="397"/>
        <v>0</v>
      </c>
      <c r="S849" s="307">
        <f t="shared" ca="1" si="398"/>
        <v>8.0569999999999986</v>
      </c>
      <c r="T849" s="304">
        <f t="shared" ca="1" si="378"/>
        <v>79.039169999999984</v>
      </c>
      <c r="U849" s="311">
        <f t="shared" ca="1" si="379"/>
        <v>0</v>
      </c>
      <c r="V849" s="306">
        <f t="shared" ca="1" si="380"/>
        <v>1.2254947098652773</v>
      </c>
      <c r="W849" s="304">
        <f t="shared" ca="1" si="381"/>
        <v>62.211593082667953</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2.0361727640367349</v>
      </c>
      <c r="AH849" s="304">
        <f t="shared" ca="1" si="405"/>
        <v>-7.7213978722041645</v>
      </c>
    </row>
    <row r="850" spans="1:34" x14ac:dyDescent="0.2">
      <c r="A850" s="347">
        <f t="shared" ca="1" si="383"/>
        <v>1E-4</v>
      </c>
      <c r="B850" s="304">
        <f t="shared" ca="1" si="384"/>
        <v>33.714900000000661</v>
      </c>
      <c r="D850" s="306">
        <f t="shared" ca="1" si="385"/>
        <v>-0.79722524245545467</v>
      </c>
      <c r="E850" s="307">
        <f t="shared" ca="1" si="386"/>
        <v>-2.1298324449871791</v>
      </c>
      <c r="F850" s="304">
        <f t="shared" ca="1" si="387"/>
        <v>2.2741491443896602</v>
      </c>
      <c r="G850" s="306">
        <f t="shared" ca="1" si="388"/>
        <v>11.956815369972535</v>
      </c>
      <c r="H850" s="307">
        <f t="shared" ca="1" si="389"/>
        <v>-115.18843440138019</v>
      </c>
      <c r="I850" s="304">
        <f t="shared" ca="1" si="390"/>
        <v>115.8073436947445</v>
      </c>
      <c r="J850" s="306">
        <f t="shared" ca="1" si="391"/>
        <v>796.64854631425544</v>
      </c>
      <c r="K850" s="307">
        <f t="shared" ca="1" si="392"/>
        <v>-4.0491514241646831</v>
      </c>
      <c r="L850" s="304">
        <f t="shared" ca="1" si="377"/>
        <v>796.65883662448141</v>
      </c>
      <c r="M850" s="306">
        <f t="shared" ca="1" si="393"/>
        <v>-1.4673645330976173</v>
      </c>
      <c r="N850" s="304">
        <f t="shared" ca="1" si="394"/>
        <v>-84.073794753678072</v>
      </c>
      <c r="P850" s="310">
        <f t="shared" ca="1" si="395"/>
        <v>23</v>
      </c>
      <c r="Q850" s="304">
        <f t="shared" ca="1" si="396"/>
        <v>0</v>
      </c>
      <c r="R850" s="306">
        <f t="shared" ca="1" si="397"/>
        <v>0</v>
      </c>
      <c r="S850" s="307">
        <f t="shared" ca="1" si="398"/>
        <v>8.0569999999999986</v>
      </c>
      <c r="T850" s="304">
        <f t="shared" ca="1" si="378"/>
        <v>79.039169999999984</v>
      </c>
      <c r="U850" s="311">
        <f t="shared" ca="1" si="379"/>
        <v>0</v>
      </c>
      <c r="V850" s="306">
        <f t="shared" ca="1" si="380"/>
        <v>1.2254961214930129</v>
      </c>
      <c r="W850" s="304">
        <f t="shared" ca="1" si="381"/>
        <v>62.211883506312958</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2.0361376034567256</v>
      </c>
      <c r="AH850" s="304">
        <f t="shared" ca="1" si="405"/>
        <v>-7.7214339186630214</v>
      </c>
    </row>
    <row r="851" spans="1:34" x14ac:dyDescent="0.2">
      <c r="A851" s="347">
        <f t="shared" ca="1" si="383"/>
        <v>1E-4</v>
      </c>
      <c r="B851" s="304">
        <f t="shared" ca="1" si="384"/>
        <v>33.715000000000664</v>
      </c>
      <c r="D851" s="306">
        <f t="shared" ca="1" si="385"/>
        <v>-0.79722224695127131</v>
      </c>
      <c r="E851" s="307">
        <f t="shared" ca="1" si="386"/>
        <v>-2.1297958942408357</v>
      </c>
      <c r="F851" s="304">
        <f t="shared" ca="1" si="387"/>
        <v>2.2741138630594455</v>
      </c>
      <c r="G851" s="306">
        <f t="shared" ca="1" si="388"/>
        <v>11.956735647747839</v>
      </c>
      <c r="H851" s="307">
        <f t="shared" ca="1" si="389"/>
        <v>-115.18864738096961</v>
      </c>
      <c r="I851" s="304">
        <f t="shared" ca="1" si="390"/>
        <v>115.80754730503311</v>
      </c>
      <c r="J851" s="306">
        <f t="shared" ca="1" si="391"/>
        <v>796.64854631425544</v>
      </c>
      <c r="K851" s="307">
        <f t="shared" ca="1" si="392"/>
        <v>-4.0606702782538004</v>
      </c>
      <c r="L851" s="304">
        <f t="shared" ca="1" si="377"/>
        <v>796.65889525425189</v>
      </c>
      <c r="M851" s="306">
        <f t="shared" ca="1" si="393"/>
        <v>-1.4673654077018334</v>
      </c>
      <c r="N851" s="304">
        <f t="shared" ca="1" si="394"/>
        <v>-84.073844864808393</v>
      </c>
      <c r="P851" s="310">
        <f t="shared" ca="1" si="395"/>
        <v>23</v>
      </c>
      <c r="Q851" s="304">
        <f t="shared" ca="1" si="396"/>
        <v>0</v>
      </c>
      <c r="R851" s="306">
        <f t="shared" ca="1" si="397"/>
        <v>0</v>
      </c>
      <c r="S851" s="307">
        <f t="shared" ca="1" si="398"/>
        <v>8.0569999999999986</v>
      </c>
      <c r="T851" s="304">
        <f t="shared" ca="1" si="378"/>
        <v>79.039169999999984</v>
      </c>
      <c r="U851" s="311">
        <f t="shared" ca="1" si="379"/>
        <v>0</v>
      </c>
      <c r="V851" s="306">
        <f t="shared" ca="1" si="380"/>
        <v>1.2254975331249849</v>
      </c>
      <c r="W851" s="304">
        <f t="shared" ca="1" si="381"/>
        <v>62.212173927283992</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2.0361024431921138</v>
      </c>
      <c r="AH851" s="304">
        <f t="shared" ca="1" si="405"/>
        <v>-7.7214699647899927</v>
      </c>
    </row>
    <row r="852" spans="1:34" x14ac:dyDescent="0.2">
      <c r="A852" s="347">
        <f t="shared" ca="1" si="383"/>
        <v>1E-4</v>
      </c>
      <c r="B852" s="304">
        <f t="shared" ca="1" si="384"/>
        <v>33.715100000000668</v>
      </c>
      <c r="D852" s="306">
        <f t="shared" ca="1" si="385"/>
        <v>-0.79721925141790362</v>
      </c>
      <c r="E852" s="307">
        <f t="shared" ca="1" si="386"/>
        <v>-2.1297593438310658</v>
      </c>
      <c r="F852" s="304">
        <f t="shared" ca="1" si="387"/>
        <v>2.274078582078257</v>
      </c>
      <c r="G852" s="306">
        <f t="shared" ca="1" si="388"/>
        <v>11.956655925822698</v>
      </c>
      <c r="H852" s="307">
        <f t="shared" ca="1" si="389"/>
        <v>-115.188860356904</v>
      </c>
      <c r="I852" s="304">
        <f t="shared" ca="1" si="390"/>
        <v>115.80775091180573</v>
      </c>
      <c r="J852" s="306">
        <f t="shared" ca="1" si="391"/>
        <v>796.64854631425544</v>
      </c>
      <c r="K852" s="307">
        <f t="shared" ca="1" si="392"/>
        <v>-4.0721891536406938</v>
      </c>
      <c r="L852" s="304">
        <f t="shared" ca="1" si="377"/>
        <v>796.65895405067749</v>
      </c>
      <c r="M852" s="306">
        <f t="shared" ca="1" si="393"/>
        <v>-1.4673662822971429</v>
      </c>
      <c r="N852" s="304">
        <f t="shared" ca="1" si="394"/>
        <v>-84.073894975428416</v>
      </c>
      <c r="P852" s="310">
        <f t="shared" ca="1" si="395"/>
        <v>23</v>
      </c>
      <c r="Q852" s="304">
        <f t="shared" ca="1" si="396"/>
        <v>0</v>
      </c>
      <c r="R852" s="306">
        <f t="shared" ca="1" si="397"/>
        <v>0</v>
      </c>
      <c r="S852" s="307">
        <f t="shared" ca="1" si="398"/>
        <v>8.0569999999999986</v>
      </c>
      <c r="T852" s="304">
        <f t="shared" ca="1" si="378"/>
        <v>79.039169999999984</v>
      </c>
      <c r="U852" s="311">
        <f t="shared" ca="1" si="379"/>
        <v>0</v>
      </c>
      <c r="V852" s="306">
        <f t="shared" ca="1" si="380"/>
        <v>1.2254989447611935</v>
      </c>
      <c r="W852" s="304">
        <f t="shared" ca="1" si="381"/>
        <v>62.212464345581076</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2.0360672832429012</v>
      </c>
      <c r="AH852" s="304">
        <f t="shared" ca="1" si="405"/>
        <v>-7.7215060105850819</v>
      </c>
    </row>
    <row r="853" spans="1:34" x14ac:dyDescent="0.2">
      <c r="A853" s="347">
        <f t="shared" ca="1" si="383"/>
        <v>1E-4</v>
      </c>
      <c r="B853" s="304">
        <f t="shared" ca="1" si="384"/>
        <v>33.715200000000671</v>
      </c>
      <c r="D853" s="306">
        <f t="shared" ca="1" si="385"/>
        <v>-0.79721625585535172</v>
      </c>
      <c r="E853" s="307">
        <f t="shared" ca="1" si="386"/>
        <v>-2.1297227937578675</v>
      </c>
      <c r="F853" s="304">
        <f t="shared" ca="1" si="387"/>
        <v>2.2740433014460919</v>
      </c>
      <c r="G853" s="306">
        <f t="shared" ca="1" si="388"/>
        <v>11.956576204197113</v>
      </c>
      <c r="H853" s="307">
        <f t="shared" ca="1" si="389"/>
        <v>-115.18907332918337</v>
      </c>
      <c r="I853" s="304">
        <f t="shared" ca="1" si="390"/>
        <v>115.80795451506238</v>
      </c>
      <c r="J853" s="306">
        <f t="shared" ca="1" si="391"/>
        <v>796.64854631425544</v>
      </c>
      <c r="K853" s="307">
        <f t="shared" ca="1" si="392"/>
        <v>-4.0837080503249981</v>
      </c>
      <c r="L853" s="304">
        <f t="shared" ca="1" si="377"/>
        <v>796.65901301375902</v>
      </c>
      <c r="M853" s="306">
        <f t="shared" ca="1" si="393"/>
        <v>-1.4673671568835456</v>
      </c>
      <c r="N853" s="304">
        <f t="shared" ca="1" si="394"/>
        <v>-84.073945085538099</v>
      </c>
      <c r="P853" s="310">
        <f t="shared" ca="1" si="395"/>
        <v>23</v>
      </c>
      <c r="Q853" s="304">
        <f t="shared" ca="1" si="396"/>
        <v>0</v>
      </c>
      <c r="R853" s="306">
        <f t="shared" ca="1" si="397"/>
        <v>0</v>
      </c>
      <c r="S853" s="307">
        <f t="shared" ca="1" si="398"/>
        <v>8.0569999999999986</v>
      </c>
      <c r="T853" s="304">
        <f t="shared" ca="1" si="378"/>
        <v>79.039169999999984</v>
      </c>
      <c r="U853" s="311">
        <f t="shared" ca="1" si="379"/>
        <v>0</v>
      </c>
      <c r="V853" s="306">
        <f t="shared" ca="1" si="380"/>
        <v>1.2255003564016382</v>
      </c>
      <c r="W853" s="304">
        <f t="shared" ca="1" si="381"/>
        <v>62.212754761204195</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2.0360321236090817</v>
      </c>
      <c r="AH853" s="304">
        <f t="shared" ca="1" si="405"/>
        <v>-7.7215420560482917</v>
      </c>
    </row>
    <row r="854" spans="1:34" x14ac:dyDescent="0.2">
      <c r="A854" s="347">
        <f t="shared" ca="1" si="383"/>
        <v>1E-4</v>
      </c>
      <c r="B854" s="304">
        <f t="shared" ca="1" si="384"/>
        <v>33.715300000000674</v>
      </c>
      <c r="D854" s="306">
        <f t="shared" ca="1" si="385"/>
        <v>-0.79721326026361938</v>
      </c>
      <c r="E854" s="307">
        <f t="shared" ca="1" si="386"/>
        <v>-2.1296862440212427</v>
      </c>
      <c r="F854" s="304">
        <f t="shared" ca="1" si="387"/>
        <v>2.2740080211629548</v>
      </c>
      <c r="G854" s="306">
        <f t="shared" ca="1" si="388"/>
        <v>11.956496482871087</v>
      </c>
      <c r="H854" s="307">
        <f t="shared" ca="1" si="389"/>
        <v>-115.18928629780777</v>
      </c>
      <c r="I854" s="304">
        <f t="shared" ca="1" si="390"/>
        <v>115.80815811480309</v>
      </c>
      <c r="J854" s="306">
        <f t="shared" ca="1" si="391"/>
        <v>796.64854631425544</v>
      </c>
      <c r="K854" s="307">
        <f t="shared" ca="1" si="392"/>
        <v>-4.0952269683063474</v>
      </c>
      <c r="L854" s="304">
        <f t="shared" ca="1" si="377"/>
        <v>796.6590721434975</v>
      </c>
      <c r="M854" s="306">
        <f t="shared" ca="1" si="393"/>
        <v>-1.4673680314610418</v>
      </c>
      <c r="N854" s="304">
        <f t="shared" ca="1" si="394"/>
        <v>-84.073995195137499</v>
      </c>
      <c r="P854" s="310">
        <f t="shared" ca="1" si="395"/>
        <v>23</v>
      </c>
      <c r="Q854" s="304">
        <f t="shared" ca="1" si="396"/>
        <v>0</v>
      </c>
      <c r="R854" s="306">
        <f t="shared" ca="1" si="397"/>
        <v>0</v>
      </c>
      <c r="S854" s="307">
        <f t="shared" ca="1" si="398"/>
        <v>8.0569999999999986</v>
      </c>
      <c r="T854" s="304">
        <f t="shared" ca="1" si="378"/>
        <v>79.039169999999984</v>
      </c>
      <c r="U854" s="311">
        <f t="shared" ca="1" si="379"/>
        <v>0</v>
      </c>
      <c r="V854" s="306">
        <f t="shared" ca="1" si="380"/>
        <v>1.2255017680463196</v>
      </c>
      <c r="W854" s="304">
        <f t="shared" ca="1" si="381"/>
        <v>62.213045174153358</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2.0359969642906579</v>
      </c>
      <c r="AH854" s="304">
        <f t="shared" ca="1" si="405"/>
        <v>-7.7215781011796212</v>
      </c>
    </row>
    <row r="855" spans="1:34" x14ac:dyDescent="0.2">
      <c r="A855" s="347">
        <f t="shared" ca="1" si="383"/>
        <v>1E-4</v>
      </c>
      <c r="B855" s="304">
        <f t="shared" ca="1" si="384"/>
        <v>33.715400000000677</v>
      </c>
      <c r="D855" s="306">
        <f t="shared" ca="1" si="385"/>
        <v>-0.79721026464270472</v>
      </c>
      <c r="E855" s="307">
        <f t="shared" ca="1" si="386"/>
        <v>-2.1296496946211896</v>
      </c>
      <c r="F855" s="304">
        <f t="shared" ca="1" si="387"/>
        <v>2.2739727412288429</v>
      </c>
      <c r="G855" s="306">
        <f t="shared" ca="1" si="388"/>
        <v>11.956416761844622</v>
      </c>
      <c r="H855" s="307">
        <f t="shared" ca="1" si="389"/>
        <v>-115.18949926277723</v>
      </c>
      <c r="I855" s="304">
        <f t="shared" ca="1" si="390"/>
        <v>115.80836171102791</v>
      </c>
      <c r="J855" s="306">
        <f t="shared" ca="1" si="391"/>
        <v>796.64854631425544</v>
      </c>
      <c r="K855" s="307">
        <f t="shared" ca="1" si="392"/>
        <v>-4.1067459075843766</v>
      </c>
      <c r="L855" s="304">
        <f t="shared" ca="1" si="377"/>
        <v>796.65913143989371</v>
      </c>
      <c r="M855" s="306">
        <f t="shared" ca="1" si="393"/>
        <v>-1.4673689060296315</v>
      </c>
      <c r="N855" s="304">
        <f t="shared" ca="1" si="394"/>
        <v>-84.074045304226587</v>
      </c>
      <c r="P855" s="310">
        <f t="shared" ca="1" si="395"/>
        <v>23</v>
      </c>
      <c r="Q855" s="304">
        <f t="shared" ca="1" si="396"/>
        <v>0</v>
      </c>
      <c r="R855" s="306">
        <f t="shared" ca="1" si="397"/>
        <v>0</v>
      </c>
      <c r="S855" s="307">
        <f t="shared" ca="1" si="398"/>
        <v>8.0569999999999986</v>
      </c>
      <c r="T855" s="304">
        <f t="shared" ca="1" si="378"/>
        <v>79.039169999999984</v>
      </c>
      <c r="U855" s="311">
        <f t="shared" ca="1" si="379"/>
        <v>0</v>
      </c>
      <c r="V855" s="306">
        <f t="shared" ca="1" si="380"/>
        <v>1.2255031796952371</v>
      </c>
      <c r="W855" s="304">
        <f t="shared" ca="1" si="381"/>
        <v>62.21333558442857</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2.0359618052876298</v>
      </c>
      <c r="AH855" s="304">
        <f t="shared" ca="1" si="405"/>
        <v>-7.7216141459790704</v>
      </c>
    </row>
    <row r="856" spans="1:34" x14ac:dyDescent="0.2">
      <c r="A856" s="347">
        <f t="shared" ca="1" si="383"/>
        <v>1E-4</v>
      </c>
      <c r="B856" s="304">
        <f t="shared" ca="1" si="384"/>
        <v>33.715500000000681</v>
      </c>
      <c r="D856" s="306">
        <f t="shared" ca="1" si="385"/>
        <v>-0.79720726899261007</v>
      </c>
      <c r="E856" s="307">
        <f t="shared" ca="1" si="386"/>
        <v>-2.1296131455577081</v>
      </c>
      <c r="F856" s="304">
        <f t="shared" ca="1" si="387"/>
        <v>2.2739374616437567</v>
      </c>
      <c r="G856" s="306">
        <f t="shared" ca="1" si="388"/>
        <v>11.956337041117722</v>
      </c>
      <c r="H856" s="307">
        <f t="shared" ca="1" si="389"/>
        <v>-115.18971222409179</v>
      </c>
      <c r="I856" s="304">
        <f t="shared" ca="1" si="390"/>
        <v>115.80856530373686</v>
      </c>
      <c r="J856" s="306">
        <f t="shared" ca="1" si="391"/>
        <v>796.64854631425544</v>
      </c>
      <c r="K856" s="307">
        <f t="shared" ca="1" si="392"/>
        <v>-4.1182648681587199</v>
      </c>
      <c r="L856" s="304">
        <f t="shared" ca="1" si="377"/>
        <v>796.65919090294858</v>
      </c>
      <c r="M856" s="306">
        <f t="shared" ca="1" si="393"/>
        <v>-1.4673697805893151</v>
      </c>
      <c r="N856" s="304">
        <f t="shared" ca="1" si="394"/>
        <v>-84.074095412805377</v>
      </c>
      <c r="P856" s="310">
        <f t="shared" ca="1" si="395"/>
        <v>23</v>
      </c>
      <c r="Q856" s="304">
        <f t="shared" ca="1" si="396"/>
        <v>0</v>
      </c>
      <c r="R856" s="306">
        <f t="shared" ca="1" si="397"/>
        <v>0</v>
      </c>
      <c r="S856" s="307">
        <f t="shared" ca="1" si="398"/>
        <v>8.0569999999999986</v>
      </c>
      <c r="T856" s="304">
        <f t="shared" ca="1" si="378"/>
        <v>79.039169999999984</v>
      </c>
      <c r="U856" s="311">
        <f t="shared" ca="1" si="379"/>
        <v>0</v>
      </c>
      <c r="V856" s="306">
        <f t="shared" ca="1" si="380"/>
        <v>1.2255045913483904</v>
      </c>
      <c r="W856" s="304">
        <f t="shared" ca="1" si="381"/>
        <v>62.213625992029783</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2.0359266465999966</v>
      </c>
      <c r="AH856" s="304">
        <f t="shared" ca="1" si="405"/>
        <v>-7.7216501904466401</v>
      </c>
    </row>
    <row r="857" spans="1:34" x14ac:dyDescent="0.2">
      <c r="A857" s="347">
        <f t="shared" ca="1" si="383"/>
        <v>1E-4</v>
      </c>
      <c r="B857" s="304">
        <f t="shared" ca="1" si="384"/>
        <v>33.715600000000684</v>
      </c>
      <c r="D857" s="306">
        <f t="shared" ca="1" si="385"/>
        <v>-0.79720427331333465</v>
      </c>
      <c r="E857" s="307">
        <f t="shared" ca="1" si="386"/>
        <v>-2.1295765968308027</v>
      </c>
      <c r="F857" s="304">
        <f t="shared" ca="1" si="387"/>
        <v>2.273902182407701</v>
      </c>
      <c r="G857" s="306">
        <f t="shared" ca="1" si="388"/>
        <v>11.956257320690391</v>
      </c>
      <c r="H857" s="307">
        <f t="shared" ca="1" si="389"/>
        <v>-115.18992518175148</v>
      </c>
      <c r="I857" s="304">
        <f t="shared" ca="1" si="390"/>
        <v>115.80876889292998</v>
      </c>
      <c r="J857" s="306">
        <f t="shared" ca="1" si="391"/>
        <v>796.64854631425544</v>
      </c>
      <c r="K857" s="307">
        <f t="shared" ca="1" si="392"/>
        <v>-4.1297838500290123</v>
      </c>
      <c r="L857" s="304">
        <f t="shared" ca="1" si="377"/>
        <v>796.65925053266301</v>
      </c>
      <c r="M857" s="306">
        <f t="shared" ca="1" si="393"/>
        <v>-1.4673706551400925</v>
      </c>
      <c r="N857" s="304">
        <f t="shared" ca="1" si="394"/>
        <v>-84.074145520873898</v>
      </c>
      <c r="P857" s="310">
        <f t="shared" ca="1" si="395"/>
        <v>23</v>
      </c>
      <c r="Q857" s="304">
        <f t="shared" ca="1" si="396"/>
        <v>0</v>
      </c>
      <c r="R857" s="306">
        <f t="shared" ca="1" si="397"/>
        <v>0</v>
      </c>
      <c r="S857" s="307">
        <f t="shared" ca="1" si="398"/>
        <v>8.0569999999999986</v>
      </c>
      <c r="T857" s="304">
        <f t="shared" ca="1" si="378"/>
        <v>79.039169999999984</v>
      </c>
      <c r="U857" s="311">
        <f t="shared" ca="1" si="379"/>
        <v>0</v>
      </c>
      <c r="V857" s="306">
        <f t="shared" ca="1" si="380"/>
        <v>1.2255060030057807</v>
      </c>
      <c r="W857" s="304">
        <f t="shared" ca="1" si="381"/>
        <v>62.213916396957117</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2.0358914882277652</v>
      </c>
      <c r="AH857" s="304">
        <f t="shared" ca="1" si="405"/>
        <v>-7.7216862345823252</v>
      </c>
    </row>
    <row r="858" spans="1:34" x14ac:dyDescent="0.2">
      <c r="A858" s="347">
        <f t="shared" ca="1" si="383"/>
        <v>1E-4</v>
      </c>
      <c r="B858" s="304">
        <f t="shared" ca="1" si="384"/>
        <v>33.715700000000687</v>
      </c>
      <c r="D858" s="306">
        <f t="shared" ca="1" si="385"/>
        <v>-0.79720127760488202</v>
      </c>
      <c r="E858" s="307">
        <f t="shared" ca="1" si="386"/>
        <v>-2.1295400484404601</v>
      </c>
      <c r="F858" s="304">
        <f t="shared" ca="1" si="387"/>
        <v>2.273866903520664</v>
      </c>
      <c r="G858" s="306">
        <f t="shared" ca="1" si="388"/>
        <v>11.956177600562629</v>
      </c>
      <c r="H858" s="307">
        <f t="shared" ca="1" si="389"/>
        <v>-115.19013813575631</v>
      </c>
      <c r="I858" s="304">
        <f t="shared" ca="1" si="390"/>
        <v>115.80897247860727</v>
      </c>
      <c r="J858" s="306">
        <f t="shared" ca="1" si="391"/>
        <v>796.64854631425544</v>
      </c>
      <c r="K858" s="307">
        <f t="shared" ca="1" si="392"/>
        <v>-4.1413028531948877</v>
      </c>
      <c r="L858" s="304">
        <f t="shared" ca="1" si="377"/>
        <v>796.65931032903791</v>
      </c>
      <c r="M858" s="306">
        <f t="shared" ca="1" si="393"/>
        <v>-1.4673715296819636</v>
      </c>
      <c r="N858" s="304">
        <f t="shared" ca="1" si="394"/>
        <v>-84.074195628432122</v>
      </c>
      <c r="P858" s="310">
        <f t="shared" ca="1" si="395"/>
        <v>23</v>
      </c>
      <c r="Q858" s="304">
        <f t="shared" ca="1" si="396"/>
        <v>0</v>
      </c>
      <c r="R858" s="306">
        <f t="shared" ca="1" si="397"/>
        <v>0</v>
      </c>
      <c r="S858" s="307">
        <f t="shared" ca="1" si="398"/>
        <v>8.0569999999999986</v>
      </c>
      <c r="T858" s="304">
        <f t="shared" ca="1" si="378"/>
        <v>79.039169999999984</v>
      </c>
      <c r="U858" s="311">
        <f t="shared" ca="1" si="379"/>
        <v>0</v>
      </c>
      <c r="V858" s="306">
        <f t="shared" ca="1" si="380"/>
        <v>1.2255074146674068</v>
      </c>
      <c r="W858" s="304">
        <f t="shared" ca="1" si="381"/>
        <v>62.214206799210451</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2.0358563301709216</v>
      </c>
      <c r="AH858" s="304">
        <f t="shared" ca="1" si="405"/>
        <v>-7.7217222783861397</v>
      </c>
    </row>
    <row r="859" spans="1:34" x14ac:dyDescent="0.2">
      <c r="A859" s="347">
        <f t="shared" ca="1" si="383"/>
        <v>1E-4</v>
      </c>
      <c r="B859" s="304">
        <f t="shared" ca="1" si="384"/>
        <v>33.715800000000691</v>
      </c>
      <c r="D859" s="306">
        <f t="shared" ca="1" si="385"/>
        <v>-0.79719828186725228</v>
      </c>
      <c r="E859" s="307">
        <f t="shared" ca="1" si="386"/>
        <v>-2.1295035003866944</v>
      </c>
      <c r="F859" s="304">
        <f t="shared" ca="1" si="387"/>
        <v>2.2738316249826598</v>
      </c>
      <c r="G859" s="306">
        <f t="shared" ca="1" si="388"/>
        <v>11.956097880734443</v>
      </c>
      <c r="H859" s="307">
        <f t="shared" ca="1" si="389"/>
        <v>-115.19035108610635</v>
      </c>
      <c r="I859" s="304">
        <f t="shared" ca="1" si="390"/>
        <v>115.80917606076879</v>
      </c>
      <c r="J859" s="306">
        <f t="shared" ca="1" si="391"/>
        <v>796.64854631425544</v>
      </c>
      <c r="K859" s="307">
        <f t="shared" ca="1" si="392"/>
        <v>-4.1528218776559811</v>
      </c>
      <c r="L859" s="304">
        <f t="shared" ca="1" si="377"/>
        <v>796.65937029207407</v>
      </c>
      <c r="M859" s="306">
        <f t="shared" ca="1" si="393"/>
        <v>-1.4673724042149292</v>
      </c>
      <c r="N859" s="304">
        <f t="shared" ca="1" si="394"/>
        <v>-84.074245735480091</v>
      </c>
      <c r="P859" s="310">
        <f t="shared" ca="1" si="395"/>
        <v>23</v>
      </c>
      <c r="Q859" s="304">
        <f t="shared" ca="1" si="396"/>
        <v>0</v>
      </c>
      <c r="R859" s="306">
        <f t="shared" ca="1" si="397"/>
        <v>0</v>
      </c>
      <c r="S859" s="307">
        <f t="shared" ca="1" si="398"/>
        <v>8.0569999999999986</v>
      </c>
      <c r="T859" s="304">
        <f t="shared" ca="1" si="378"/>
        <v>79.039169999999984</v>
      </c>
      <c r="U859" s="311">
        <f t="shared" ca="1" si="379"/>
        <v>0</v>
      </c>
      <c r="V859" s="306">
        <f t="shared" ca="1" si="380"/>
        <v>1.2255088263332692</v>
      </c>
      <c r="W859" s="304">
        <f t="shared" ca="1" si="381"/>
        <v>62.21449719878985</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2.0358211724294799</v>
      </c>
      <c r="AH859" s="304">
        <f t="shared" ca="1" si="405"/>
        <v>-7.7217583218580694</v>
      </c>
    </row>
    <row r="860" spans="1:34" x14ac:dyDescent="0.2">
      <c r="A860" s="347">
        <f t="shared" ca="1" si="383"/>
        <v>1E-4</v>
      </c>
      <c r="B860" s="304">
        <f t="shared" ca="1" si="384"/>
        <v>33.715900000000694</v>
      </c>
      <c r="D860" s="306">
        <f t="shared" ca="1" si="385"/>
        <v>-0.79719528610044299</v>
      </c>
      <c r="E860" s="307">
        <f t="shared" ca="1" si="386"/>
        <v>-2.1294669526694987</v>
      </c>
      <c r="F860" s="304">
        <f t="shared" ca="1" si="387"/>
        <v>2.2737963467936808</v>
      </c>
      <c r="G860" s="306">
        <f t="shared" ca="1" si="388"/>
        <v>11.956018161205833</v>
      </c>
      <c r="H860" s="307">
        <f t="shared" ca="1" si="389"/>
        <v>-115.19056403280162</v>
      </c>
      <c r="I860" s="304">
        <f t="shared" ca="1" si="390"/>
        <v>115.80937963941459</v>
      </c>
      <c r="J860" s="306">
        <f t="shared" ca="1" si="391"/>
        <v>796.64854631425544</v>
      </c>
      <c r="K860" s="307">
        <f t="shared" ca="1" si="392"/>
        <v>-4.1643409234119266</v>
      </c>
      <c r="L860" s="304">
        <f t="shared" ca="1" si="377"/>
        <v>796.65943042177241</v>
      </c>
      <c r="M860" s="306">
        <f t="shared" ca="1" si="393"/>
        <v>-1.4673732787389888</v>
      </c>
      <c r="N860" s="304">
        <f t="shared" ca="1" si="394"/>
        <v>-84.07429584201779</v>
      </c>
      <c r="P860" s="310">
        <f t="shared" ca="1" si="395"/>
        <v>23</v>
      </c>
      <c r="Q860" s="304">
        <f t="shared" ca="1" si="396"/>
        <v>0</v>
      </c>
      <c r="R860" s="306">
        <f t="shared" ca="1" si="397"/>
        <v>0</v>
      </c>
      <c r="S860" s="307">
        <f t="shared" ca="1" si="398"/>
        <v>8.0569999999999986</v>
      </c>
      <c r="T860" s="304">
        <f t="shared" ca="1" si="378"/>
        <v>79.039169999999984</v>
      </c>
      <c r="U860" s="311">
        <f t="shared" ca="1" si="379"/>
        <v>0</v>
      </c>
      <c r="V860" s="306">
        <f t="shared" ca="1" si="380"/>
        <v>1.225510238003368</v>
      </c>
      <c r="W860" s="304">
        <f t="shared" ca="1" si="381"/>
        <v>62.214787595695327</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2.0357860150034339</v>
      </c>
      <c r="AH860" s="304">
        <f t="shared" ca="1" si="405"/>
        <v>-7.7217943649981207</v>
      </c>
    </row>
    <row r="861" spans="1:34" x14ac:dyDescent="0.2">
      <c r="A861" s="347">
        <f t="shared" ca="1" si="383"/>
        <v>1E-4</v>
      </c>
      <c r="B861" s="304">
        <f t="shared" ca="1" si="384"/>
        <v>33.716000000000697</v>
      </c>
      <c r="D861" s="306">
        <f t="shared" ca="1" si="385"/>
        <v>-0.79719229030445971</v>
      </c>
      <c r="E861" s="307">
        <f t="shared" ca="1" si="386"/>
        <v>-2.1294304052888702</v>
      </c>
      <c r="F861" s="304">
        <f t="shared" ca="1" si="387"/>
        <v>2.2737610689537262</v>
      </c>
      <c r="G861" s="306">
        <f t="shared" ca="1" si="388"/>
        <v>11.955938441976803</v>
      </c>
      <c r="H861" s="307">
        <f t="shared" ca="1" si="389"/>
        <v>-115.19077697584214</v>
      </c>
      <c r="I861" s="304">
        <f t="shared" ca="1" si="390"/>
        <v>115.80958321454465</v>
      </c>
      <c r="J861" s="306">
        <f t="shared" ca="1" si="391"/>
        <v>796.64854631425544</v>
      </c>
      <c r="K861" s="307">
        <f t="shared" ca="1" si="392"/>
        <v>-4.1758599904623592</v>
      </c>
      <c r="L861" s="304">
        <f t="shared" ca="1" si="377"/>
        <v>796.65949071813384</v>
      </c>
      <c r="M861" s="306">
        <f t="shared" ca="1" si="393"/>
        <v>-1.4673741532541429</v>
      </c>
      <c r="N861" s="304">
        <f t="shared" ca="1" si="394"/>
        <v>-84.074345948045234</v>
      </c>
      <c r="P861" s="310">
        <f t="shared" ca="1" si="395"/>
        <v>23</v>
      </c>
      <c r="Q861" s="304">
        <f t="shared" ca="1" si="396"/>
        <v>0</v>
      </c>
      <c r="R861" s="306">
        <f t="shared" ca="1" si="397"/>
        <v>0</v>
      </c>
      <c r="S861" s="307">
        <f t="shared" ca="1" si="398"/>
        <v>8.0569999999999986</v>
      </c>
      <c r="T861" s="304">
        <f t="shared" ca="1" si="378"/>
        <v>79.039169999999984</v>
      </c>
      <c r="U861" s="311">
        <f t="shared" ca="1" si="379"/>
        <v>0</v>
      </c>
      <c r="V861" s="306">
        <f t="shared" ca="1" si="380"/>
        <v>1.2255116496777023</v>
      </c>
      <c r="W861" s="304">
        <f t="shared" ca="1" si="381"/>
        <v>62.215077989926833</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2.0357508578927783</v>
      </c>
      <c r="AH861" s="304">
        <f t="shared" ca="1" si="405"/>
        <v>-7.7218304078062969</v>
      </c>
    </row>
    <row r="862" spans="1:34" x14ac:dyDescent="0.2">
      <c r="A862" s="347">
        <f t="shared" ca="1" si="383"/>
        <v>1E-4</v>
      </c>
      <c r="B862" s="304">
        <f t="shared" ca="1" si="384"/>
        <v>33.716100000000701</v>
      </c>
      <c r="D862" s="306">
        <f t="shared" ca="1" si="385"/>
        <v>-0.79718929447930031</v>
      </c>
      <c r="E862" s="307">
        <f t="shared" ca="1" si="386"/>
        <v>-2.1293938582448151</v>
      </c>
      <c r="F862" s="304">
        <f t="shared" ca="1" si="387"/>
        <v>2.2737257914628017</v>
      </c>
      <c r="G862" s="306">
        <f t="shared" ca="1" si="388"/>
        <v>11.955858723047355</v>
      </c>
      <c r="H862" s="307">
        <f t="shared" ca="1" si="389"/>
        <v>-115.19098991522796</v>
      </c>
      <c r="I862" s="304">
        <f t="shared" ca="1" si="390"/>
        <v>115.80978678615904</v>
      </c>
      <c r="J862" s="306">
        <f t="shared" ca="1" si="391"/>
        <v>796.64854631425544</v>
      </c>
      <c r="K862" s="307">
        <f t="shared" ca="1" si="392"/>
        <v>-4.187379078806913</v>
      </c>
      <c r="L862" s="304">
        <f t="shared" ca="1" si="377"/>
        <v>796.65955118115926</v>
      </c>
      <c r="M862" s="306">
        <f t="shared" ca="1" si="393"/>
        <v>-1.4673750277603916</v>
      </c>
      <c r="N862" s="304">
        <f t="shared" ca="1" si="394"/>
        <v>-84.074396053562452</v>
      </c>
      <c r="P862" s="310">
        <f t="shared" ca="1" si="395"/>
        <v>23</v>
      </c>
      <c r="Q862" s="304">
        <f t="shared" ca="1" si="396"/>
        <v>0</v>
      </c>
      <c r="R862" s="306">
        <f t="shared" ca="1" si="397"/>
        <v>0</v>
      </c>
      <c r="S862" s="307">
        <f t="shared" ca="1" si="398"/>
        <v>8.0569999999999986</v>
      </c>
      <c r="T862" s="304">
        <f t="shared" ca="1" si="378"/>
        <v>79.039169999999984</v>
      </c>
      <c r="U862" s="311">
        <f t="shared" ca="1" si="379"/>
        <v>0</v>
      </c>
      <c r="V862" s="306">
        <f t="shared" ca="1" si="380"/>
        <v>1.2255130613562735</v>
      </c>
      <c r="W862" s="304">
        <f t="shared" ca="1" si="381"/>
        <v>62.215368381484431</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2.0357157010975264</v>
      </c>
      <c r="AH862" s="304">
        <f t="shared" ca="1" si="405"/>
        <v>-7.721866450282592</v>
      </c>
    </row>
    <row r="863" spans="1:34" x14ac:dyDescent="0.2">
      <c r="A863" s="347">
        <f t="shared" ca="1" si="383"/>
        <v>1E-4</v>
      </c>
      <c r="B863" s="304">
        <f t="shared" ca="1" si="384"/>
        <v>33.716200000000704</v>
      </c>
      <c r="D863" s="306">
        <f t="shared" ca="1" si="385"/>
        <v>-0.79718629862496548</v>
      </c>
      <c r="E863" s="307">
        <f t="shared" ca="1" si="386"/>
        <v>-2.1293573115373254</v>
      </c>
      <c r="F863" s="304">
        <f t="shared" ca="1" si="387"/>
        <v>2.2736905143208999</v>
      </c>
      <c r="G863" s="306">
        <f t="shared" ca="1" si="388"/>
        <v>11.955779004417492</v>
      </c>
      <c r="H863" s="307">
        <f t="shared" ca="1" si="389"/>
        <v>-115.19120285095912</v>
      </c>
      <c r="I863" s="304">
        <f t="shared" ca="1" si="390"/>
        <v>115.80999035425779</v>
      </c>
      <c r="J863" s="306">
        <f t="shared" ca="1" si="391"/>
        <v>796.64854631425544</v>
      </c>
      <c r="K863" s="307">
        <f t="shared" ca="1" si="392"/>
        <v>-4.1988981884452219</v>
      </c>
      <c r="L863" s="304">
        <f t="shared" ca="1" si="377"/>
        <v>796.65961181084947</v>
      </c>
      <c r="M863" s="306">
        <f t="shared" ca="1" si="393"/>
        <v>-1.4673759022577348</v>
      </c>
      <c r="N863" s="304">
        <f t="shared" ca="1" si="394"/>
        <v>-84.074446158569415</v>
      </c>
      <c r="P863" s="310">
        <f t="shared" ca="1" si="395"/>
        <v>23</v>
      </c>
      <c r="Q863" s="304">
        <f t="shared" ca="1" si="396"/>
        <v>0</v>
      </c>
      <c r="R863" s="306">
        <f t="shared" ca="1" si="397"/>
        <v>0</v>
      </c>
      <c r="S863" s="307">
        <f t="shared" ca="1" si="398"/>
        <v>8.0569999999999986</v>
      </c>
      <c r="T863" s="304">
        <f t="shared" ca="1" si="378"/>
        <v>79.039169999999984</v>
      </c>
      <c r="U863" s="311">
        <f t="shared" ca="1" si="379"/>
        <v>0</v>
      </c>
      <c r="V863" s="306">
        <f t="shared" ca="1" si="380"/>
        <v>1.2255144730390803</v>
      </c>
      <c r="W863" s="304">
        <f t="shared" ca="1" si="381"/>
        <v>62.215658770368101</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2.0356805446176658</v>
      </c>
      <c r="AH863" s="304">
        <f t="shared" ca="1" si="405"/>
        <v>-7.721902492427013</v>
      </c>
    </row>
    <row r="864" spans="1:34" x14ac:dyDescent="0.2">
      <c r="A864" s="347">
        <f t="shared" ca="1" si="383"/>
        <v>1E-4</v>
      </c>
      <c r="B864" s="304">
        <f t="shared" ca="1" si="384"/>
        <v>33.716300000000707</v>
      </c>
      <c r="D864" s="306">
        <f t="shared" ca="1" si="385"/>
        <v>-0.79718330274145865</v>
      </c>
      <c r="E864" s="307">
        <f t="shared" ca="1" si="386"/>
        <v>-2.1293207651664057</v>
      </c>
      <c r="F864" s="304">
        <f t="shared" ca="1" si="387"/>
        <v>2.2736552375280268</v>
      </c>
      <c r="G864" s="306">
        <f t="shared" ca="1" si="388"/>
        <v>11.955699286087217</v>
      </c>
      <c r="H864" s="307">
        <f t="shared" ca="1" si="389"/>
        <v>-115.19141578303564</v>
      </c>
      <c r="I864" s="304">
        <f t="shared" ca="1" si="390"/>
        <v>115.81019391884092</v>
      </c>
      <c r="J864" s="306">
        <f t="shared" ca="1" si="391"/>
        <v>796.64854631425544</v>
      </c>
      <c r="K864" s="307">
        <f t="shared" ca="1" si="392"/>
        <v>-4.2104173193769219</v>
      </c>
      <c r="L864" s="304">
        <f t="shared" ca="1" si="377"/>
        <v>796.65967260720549</v>
      </c>
      <c r="M864" s="306">
        <f t="shared" ca="1" si="393"/>
        <v>-1.467376776746173</v>
      </c>
      <c r="N864" s="304">
        <f t="shared" ca="1" si="394"/>
        <v>-84.074496263066152</v>
      </c>
      <c r="P864" s="310">
        <f t="shared" ca="1" si="395"/>
        <v>23</v>
      </c>
      <c r="Q864" s="304">
        <f t="shared" ca="1" si="396"/>
        <v>0</v>
      </c>
      <c r="R864" s="306">
        <f t="shared" ca="1" si="397"/>
        <v>0</v>
      </c>
      <c r="S864" s="307">
        <f t="shared" ca="1" si="398"/>
        <v>8.0569999999999986</v>
      </c>
      <c r="T864" s="304">
        <f t="shared" ca="1" si="378"/>
        <v>79.039169999999984</v>
      </c>
      <c r="U864" s="311">
        <f t="shared" ca="1" si="379"/>
        <v>0</v>
      </c>
      <c r="V864" s="306">
        <f t="shared" ca="1" si="380"/>
        <v>1.2255158847261229</v>
      </c>
      <c r="W864" s="304">
        <f t="shared" ca="1" si="381"/>
        <v>62.215949156577821</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2.0356453884531991</v>
      </c>
      <c r="AH864" s="304">
        <f t="shared" ca="1" si="405"/>
        <v>-7.7219385342395572</v>
      </c>
    </row>
    <row r="865" spans="1:34" x14ac:dyDescent="0.2">
      <c r="A865" s="347">
        <f t="shared" ca="1" si="383"/>
        <v>1E-4</v>
      </c>
      <c r="B865" s="304">
        <f t="shared" ca="1" si="384"/>
        <v>33.716400000000711</v>
      </c>
      <c r="D865" s="306">
        <f t="shared" ca="1" si="385"/>
        <v>-0.79718030682877794</v>
      </c>
      <c r="E865" s="307">
        <f t="shared" ca="1" si="386"/>
        <v>-2.1292842191320558</v>
      </c>
      <c r="F865" s="304">
        <f t="shared" ca="1" si="387"/>
        <v>2.2736199610841812</v>
      </c>
      <c r="G865" s="306">
        <f t="shared" ca="1" si="388"/>
        <v>11.955619568056534</v>
      </c>
      <c r="H865" s="307">
        <f t="shared" ca="1" si="389"/>
        <v>-115.19162871145755</v>
      </c>
      <c r="I865" s="304">
        <f t="shared" ca="1" si="390"/>
        <v>115.81039747990846</v>
      </c>
      <c r="J865" s="306">
        <f t="shared" ca="1" si="391"/>
        <v>796.64854631425544</v>
      </c>
      <c r="K865" s="307">
        <f t="shared" ca="1" si="392"/>
        <v>-4.2219364716016461</v>
      </c>
      <c r="L865" s="304">
        <f t="shared" ca="1" si="377"/>
        <v>796.65973357022801</v>
      </c>
      <c r="M865" s="306">
        <f t="shared" ca="1" si="393"/>
        <v>-1.467377651225706</v>
      </c>
      <c r="N865" s="304">
        <f t="shared" ca="1" si="394"/>
        <v>-84.074546367052662</v>
      </c>
      <c r="P865" s="310">
        <f t="shared" ca="1" si="395"/>
        <v>23</v>
      </c>
      <c r="Q865" s="304">
        <f t="shared" ca="1" si="396"/>
        <v>0</v>
      </c>
      <c r="R865" s="306">
        <f t="shared" ca="1" si="397"/>
        <v>0</v>
      </c>
      <c r="S865" s="307">
        <f t="shared" ca="1" si="398"/>
        <v>8.0569999999999986</v>
      </c>
      <c r="T865" s="304">
        <f t="shared" ca="1" si="378"/>
        <v>79.039169999999984</v>
      </c>
      <c r="U865" s="311">
        <f t="shared" ca="1" si="379"/>
        <v>0</v>
      </c>
      <c r="V865" s="306">
        <f t="shared" ca="1" si="380"/>
        <v>1.2255172964174017</v>
      </c>
      <c r="W865" s="304">
        <f t="shared" ca="1" si="381"/>
        <v>62.216239540113605</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2.0356102326041308</v>
      </c>
      <c r="AH865" s="304">
        <f t="shared" ca="1" si="405"/>
        <v>-7.7219745757202221</v>
      </c>
    </row>
    <row r="866" spans="1:34" x14ac:dyDescent="0.2">
      <c r="A866" s="347">
        <f t="shared" ca="1" si="383"/>
        <v>1E-4</v>
      </c>
      <c r="B866" s="304">
        <f t="shared" ca="1" si="384"/>
        <v>33.716500000000714</v>
      </c>
      <c r="D866" s="306">
        <f t="shared" ca="1" si="385"/>
        <v>-0.79717731088692545</v>
      </c>
      <c r="E866" s="307">
        <f t="shared" ca="1" si="386"/>
        <v>-2.1292476734342749</v>
      </c>
      <c r="F866" s="304">
        <f t="shared" ca="1" si="387"/>
        <v>2.2735846849893635</v>
      </c>
      <c r="G866" s="306">
        <f t="shared" ca="1" si="388"/>
        <v>11.955539850325446</v>
      </c>
      <c r="H866" s="307">
        <f t="shared" ca="1" si="389"/>
        <v>-115.19184163622489</v>
      </c>
      <c r="I866" s="304">
        <f t="shared" ca="1" si="390"/>
        <v>115.81060103746044</v>
      </c>
      <c r="J866" s="306">
        <f t="shared" ca="1" si="391"/>
        <v>796.64854631425544</v>
      </c>
      <c r="K866" s="307">
        <f t="shared" ca="1" si="392"/>
        <v>-4.2334556451190304</v>
      </c>
      <c r="L866" s="304">
        <f t="shared" ca="1" si="377"/>
        <v>796.65979469991805</v>
      </c>
      <c r="M866" s="306">
        <f t="shared" ca="1" si="393"/>
        <v>-1.4673785256963339</v>
      </c>
      <c r="N866" s="304">
        <f t="shared" ca="1" si="394"/>
        <v>-84.074596470528945</v>
      </c>
      <c r="P866" s="310">
        <f t="shared" ca="1" si="395"/>
        <v>23</v>
      </c>
      <c r="Q866" s="304">
        <f t="shared" ca="1" si="396"/>
        <v>0</v>
      </c>
      <c r="R866" s="306">
        <f t="shared" ca="1" si="397"/>
        <v>0</v>
      </c>
      <c r="S866" s="307">
        <f t="shared" ca="1" si="398"/>
        <v>8.0569999999999986</v>
      </c>
      <c r="T866" s="304">
        <f t="shared" ca="1" si="378"/>
        <v>79.039169999999984</v>
      </c>
      <c r="U866" s="311">
        <f t="shared" ca="1" si="379"/>
        <v>0</v>
      </c>
      <c r="V866" s="306">
        <f t="shared" ca="1" si="380"/>
        <v>1.2255187081129166</v>
      </c>
      <c r="W866" s="304">
        <f t="shared" ca="1" si="381"/>
        <v>62.216529920975475</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2.0355750770704617</v>
      </c>
      <c r="AH866" s="304">
        <f t="shared" ca="1" si="405"/>
        <v>-7.7220106168690101</v>
      </c>
    </row>
    <row r="867" spans="1:34" x14ac:dyDescent="0.2">
      <c r="A867" s="347">
        <f t="shared" ca="1" si="383"/>
        <v>1E-4</v>
      </c>
      <c r="B867" s="304">
        <f t="shared" ca="1" si="384"/>
        <v>33.716600000000717</v>
      </c>
      <c r="D867" s="306">
        <f t="shared" ca="1" si="385"/>
        <v>-0.79717431491590307</v>
      </c>
      <c r="E867" s="307">
        <f t="shared" ca="1" si="386"/>
        <v>-2.1292111280730621</v>
      </c>
      <c r="F867" s="304">
        <f t="shared" ca="1" si="387"/>
        <v>2.2735494092435733</v>
      </c>
      <c r="G867" s="306">
        <f t="shared" ca="1" si="388"/>
        <v>11.955460132893954</v>
      </c>
      <c r="H867" s="307">
        <f t="shared" ca="1" si="389"/>
        <v>-115.1920545573377</v>
      </c>
      <c r="I867" s="304">
        <f t="shared" ca="1" si="390"/>
        <v>115.8108045914969</v>
      </c>
      <c r="J867" s="306">
        <f t="shared" ca="1" si="391"/>
        <v>796.64854631425544</v>
      </c>
      <c r="K867" s="307">
        <f t="shared" ca="1" si="392"/>
        <v>-4.2449748399287088</v>
      </c>
      <c r="L867" s="304">
        <f t="shared" ca="1" si="377"/>
        <v>796.65985599627652</v>
      </c>
      <c r="M867" s="306">
        <f t="shared" ca="1" si="393"/>
        <v>-1.4673794001580571</v>
      </c>
      <c r="N867" s="304">
        <f t="shared" ca="1" si="394"/>
        <v>-84.074646573495031</v>
      </c>
      <c r="P867" s="310">
        <f t="shared" ca="1" si="395"/>
        <v>23</v>
      </c>
      <c r="Q867" s="304">
        <f t="shared" ca="1" si="396"/>
        <v>0</v>
      </c>
      <c r="R867" s="306">
        <f t="shared" ca="1" si="397"/>
        <v>0</v>
      </c>
      <c r="S867" s="307">
        <f t="shared" ca="1" si="398"/>
        <v>8.0569999999999986</v>
      </c>
      <c r="T867" s="304">
        <f t="shared" ca="1" si="378"/>
        <v>79.039169999999984</v>
      </c>
      <c r="U867" s="311">
        <f t="shared" ca="1" si="379"/>
        <v>0</v>
      </c>
      <c r="V867" s="306">
        <f t="shared" ca="1" si="380"/>
        <v>1.2255201198126675</v>
      </c>
      <c r="W867" s="304">
        <f t="shared" ca="1" si="381"/>
        <v>62.21682029916343</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2.0355399218521848</v>
      </c>
      <c r="AH867" s="304">
        <f t="shared" ca="1" si="405"/>
        <v>-7.7220466576859232</v>
      </c>
    </row>
    <row r="868" spans="1:34" x14ac:dyDescent="0.2">
      <c r="A868" s="347">
        <f t="shared" ca="1" si="383"/>
        <v>1E-4</v>
      </c>
      <c r="B868" s="304">
        <f t="shared" ca="1" si="384"/>
        <v>33.716700000000721</v>
      </c>
      <c r="D868" s="306">
        <f t="shared" ca="1" si="385"/>
        <v>-0.79717131891570958</v>
      </c>
      <c r="E868" s="307">
        <f t="shared" ca="1" si="386"/>
        <v>-2.1291745830484139</v>
      </c>
      <c r="F868" s="304">
        <f t="shared" ca="1" si="387"/>
        <v>2.2735141338468075</v>
      </c>
      <c r="G868" s="306">
        <f t="shared" ca="1" si="388"/>
        <v>11.955380415762063</v>
      </c>
      <c r="H868" s="307">
        <f t="shared" ca="1" si="389"/>
        <v>-115.192267474796</v>
      </c>
      <c r="I868" s="304">
        <f t="shared" ca="1" si="390"/>
        <v>115.81100814201787</v>
      </c>
      <c r="J868" s="306">
        <f t="shared" ca="1" si="391"/>
        <v>796.64854631425544</v>
      </c>
      <c r="K868" s="307">
        <f t="shared" ca="1" si="392"/>
        <v>-4.2564940560303155</v>
      </c>
      <c r="L868" s="304">
        <f t="shared" ca="1" si="377"/>
        <v>796.65991745930421</v>
      </c>
      <c r="M868" s="306">
        <f t="shared" ca="1" si="393"/>
        <v>-1.4673802746108757</v>
      </c>
      <c r="N868" s="304">
        <f t="shared" ca="1" si="394"/>
        <v>-84.074696675950932</v>
      </c>
      <c r="P868" s="310">
        <f t="shared" ca="1" si="395"/>
        <v>23</v>
      </c>
      <c r="Q868" s="304">
        <f t="shared" ca="1" si="396"/>
        <v>0</v>
      </c>
      <c r="R868" s="306">
        <f t="shared" ca="1" si="397"/>
        <v>0</v>
      </c>
      <c r="S868" s="307">
        <f t="shared" ca="1" si="398"/>
        <v>8.0569999999999986</v>
      </c>
      <c r="T868" s="304">
        <f t="shared" ca="1" si="378"/>
        <v>79.039169999999984</v>
      </c>
      <c r="U868" s="311">
        <f t="shared" ca="1" si="379"/>
        <v>0</v>
      </c>
      <c r="V868" s="306">
        <f t="shared" ca="1" si="380"/>
        <v>1.2255215315166539</v>
      </c>
      <c r="W868" s="304">
        <f t="shared" ca="1" si="381"/>
        <v>62.217110674677436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2.0355047669493045</v>
      </c>
      <c r="AH868" s="304">
        <f t="shared" ca="1" si="405"/>
        <v>-7.7220826981709623</v>
      </c>
    </row>
    <row r="869" spans="1:34" x14ac:dyDescent="0.2">
      <c r="A869" s="347">
        <f t="shared" ca="1" si="383"/>
        <v>1E-4</v>
      </c>
      <c r="B869" s="304">
        <f t="shared" ca="1" si="384"/>
        <v>33.716800000000724</v>
      </c>
      <c r="D869" s="306">
        <f t="shared" ca="1" si="385"/>
        <v>-0.79716832288634609</v>
      </c>
      <c r="E869" s="307">
        <f t="shared" ca="1" si="386"/>
        <v>-2.1291380383603373</v>
      </c>
      <c r="F869" s="304">
        <f t="shared" ca="1" si="387"/>
        <v>2.2734788587990726</v>
      </c>
      <c r="G869" s="306">
        <f t="shared" ca="1" si="388"/>
        <v>11.955300698929774</v>
      </c>
      <c r="H869" s="307">
        <f t="shared" ca="1" si="389"/>
        <v>-115.19248038859983</v>
      </c>
      <c r="I869" s="304">
        <f t="shared" ca="1" si="390"/>
        <v>115.81121168902339</v>
      </c>
      <c r="J869" s="306">
        <f t="shared" ca="1" si="391"/>
        <v>796.64854631425544</v>
      </c>
      <c r="K869" s="307">
        <f t="shared" ca="1" si="392"/>
        <v>-4.2680132934234853</v>
      </c>
      <c r="L869" s="304">
        <f t="shared" ca="1" si="377"/>
        <v>796.65997908900215</v>
      </c>
      <c r="M869" s="306">
        <f t="shared" ca="1" si="393"/>
        <v>-1.4673811490547897</v>
      </c>
      <c r="N869" s="304">
        <f t="shared" ca="1" si="394"/>
        <v>-84.074746777896621</v>
      </c>
      <c r="P869" s="310">
        <f t="shared" ca="1" si="395"/>
        <v>23</v>
      </c>
      <c r="Q869" s="304">
        <f t="shared" ca="1" si="396"/>
        <v>0</v>
      </c>
      <c r="R869" s="306">
        <f t="shared" ca="1" si="397"/>
        <v>0</v>
      </c>
      <c r="S869" s="307">
        <f t="shared" ca="1" si="398"/>
        <v>8.0569999999999986</v>
      </c>
      <c r="T869" s="304">
        <f t="shared" ca="1" si="378"/>
        <v>79.039169999999984</v>
      </c>
      <c r="U869" s="311">
        <f t="shared" ca="1" si="379"/>
        <v>0</v>
      </c>
      <c r="V869" s="306">
        <f t="shared" ca="1" si="380"/>
        <v>1.225522943224876</v>
      </c>
      <c r="W869" s="304">
        <f t="shared" ca="1" si="381"/>
        <v>62.217401047517562</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2.0354696123618252</v>
      </c>
      <c r="AH869" s="304">
        <f t="shared" ca="1" si="405"/>
        <v>-7.722118738324121</v>
      </c>
    </row>
    <row r="870" spans="1:34" x14ac:dyDescent="0.2">
      <c r="A870" s="347">
        <f t="shared" ca="1" si="383"/>
        <v>1E-4</v>
      </c>
      <c r="B870" s="304">
        <f t="shared" ca="1" si="384"/>
        <v>33.716900000000727</v>
      </c>
      <c r="D870" s="306">
        <f t="shared" ca="1" si="385"/>
        <v>-0.79716532682781538</v>
      </c>
      <c r="E870" s="307">
        <f t="shared" ca="1" si="386"/>
        <v>-2.1291014940088226</v>
      </c>
      <c r="F870" s="304">
        <f t="shared" ca="1" si="387"/>
        <v>2.2734435841003617</v>
      </c>
      <c r="G870" s="306">
        <f t="shared" ca="1" si="388"/>
        <v>11.955220982397091</v>
      </c>
      <c r="H870" s="307">
        <f t="shared" ca="1" si="389"/>
        <v>-115.19269329874923</v>
      </c>
      <c r="I870" s="304">
        <f t="shared" ca="1" si="390"/>
        <v>115.81141523251348</v>
      </c>
      <c r="J870" s="306">
        <f t="shared" ca="1" si="391"/>
        <v>796.64854631425544</v>
      </c>
      <c r="K870" s="307">
        <f t="shared" ca="1" si="392"/>
        <v>-4.2795325521078524</v>
      </c>
      <c r="L870" s="304">
        <f t="shared" ca="1" si="377"/>
        <v>796.66004088537102</v>
      </c>
      <c r="M870" s="306">
        <f t="shared" ca="1" si="393"/>
        <v>-1.4673820234897992</v>
      </c>
      <c r="N870" s="304">
        <f t="shared" ca="1" si="394"/>
        <v>-84.074796879332126</v>
      </c>
      <c r="P870" s="310">
        <f t="shared" ca="1" si="395"/>
        <v>23</v>
      </c>
      <c r="Q870" s="304">
        <f t="shared" ca="1" si="396"/>
        <v>0</v>
      </c>
      <c r="R870" s="306">
        <f t="shared" ca="1" si="397"/>
        <v>0</v>
      </c>
      <c r="S870" s="307">
        <f t="shared" ca="1" si="398"/>
        <v>8.0569999999999986</v>
      </c>
      <c r="T870" s="304">
        <f t="shared" ca="1" si="378"/>
        <v>79.039169999999984</v>
      </c>
      <c r="U870" s="311">
        <f t="shared" ca="1" si="379"/>
        <v>0</v>
      </c>
      <c r="V870" s="306">
        <f t="shared" ca="1" si="380"/>
        <v>1.2255243549373342</v>
      </c>
      <c r="W870" s="304">
        <f t="shared" ca="1" si="381"/>
        <v>62.21769141768376</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2.0354344580897337</v>
      </c>
      <c r="AH870" s="304">
        <f t="shared" ca="1" si="405"/>
        <v>-7.722154778145411</v>
      </c>
    </row>
    <row r="871" spans="1:34" x14ac:dyDescent="0.2">
      <c r="A871" s="347">
        <f t="shared" ca="1" si="383"/>
        <v>1E-4</v>
      </c>
      <c r="B871" s="304">
        <f t="shared" ca="1" si="384"/>
        <v>33.717000000000731</v>
      </c>
      <c r="D871" s="306">
        <f t="shared" ca="1" si="385"/>
        <v>-0.79716233074011711</v>
      </c>
      <c r="E871" s="307">
        <f t="shared" ca="1" si="386"/>
        <v>-2.1290649499938779</v>
      </c>
      <c r="F871" s="304">
        <f t="shared" ca="1" si="387"/>
        <v>2.2734083097506814</v>
      </c>
      <c r="G871" s="306">
        <f t="shared" ca="1" si="388"/>
        <v>11.955141266164016</v>
      </c>
      <c r="H871" s="307">
        <f t="shared" ca="1" si="389"/>
        <v>-115.19290620524423</v>
      </c>
      <c r="I871" s="304">
        <f t="shared" ca="1" si="390"/>
        <v>115.81161877248816</v>
      </c>
      <c r="J871" s="306">
        <f t="shared" ca="1" si="391"/>
        <v>796.64854631425544</v>
      </c>
      <c r="K871" s="307">
        <f t="shared" ca="1" si="392"/>
        <v>-4.2910518320830517</v>
      </c>
      <c r="L871" s="304">
        <f t="shared" ca="1" si="377"/>
        <v>796.66010284841173</v>
      </c>
      <c r="M871" s="306">
        <f t="shared" ca="1" si="393"/>
        <v>-1.4673828979159045</v>
      </c>
      <c r="N871" s="304">
        <f t="shared" ca="1" si="394"/>
        <v>-84.074846980257448</v>
      </c>
      <c r="P871" s="310">
        <f t="shared" ca="1" si="395"/>
        <v>23</v>
      </c>
      <c r="Q871" s="304">
        <f t="shared" ca="1" si="396"/>
        <v>0</v>
      </c>
      <c r="R871" s="306">
        <f t="shared" ca="1" si="397"/>
        <v>0</v>
      </c>
      <c r="S871" s="307">
        <f t="shared" ca="1" si="398"/>
        <v>8.0569999999999986</v>
      </c>
      <c r="T871" s="304">
        <f t="shared" ca="1" si="378"/>
        <v>79.039169999999984</v>
      </c>
      <c r="U871" s="311">
        <f t="shared" ca="1" si="379"/>
        <v>0</v>
      </c>
      <c r="V871" s="306">
        <f t="shared" ca="1" si="380"/>
        <v>1.2255257666540282</v>
      </c>
      <c r="W871" s="304">
        <f t="shared" ca="1" si="381"/>
        <v>62.217981785176036</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2.0353993041330405</v>
      </c>
      <c r="AH871" s="304">
        <f t="shared" ca="1" si="405"/>
        <v>-7.7221908176348233</v>
      </c>
    </row>
    <row r="872" spans="1:34" x14ac:dyDescent="0.2">
      <c r="A872" s="347">
        <f t="shared" ca="1" si="383"/>
        <v>1E-4</v>
      </c>
      <c r="B872" s="304">
        <f t="shared" ca="1" si="384"/>
        <v>33.717100000000734</v>
      </c>
      <c r="D872" s="306">
        <f t="shared" ca="1" si="385"/>
        <v>-0.79715933462325128</v>
      </c>
      <c r="E872" s="307">
        <f t="shared" ca="1" si="386"/>
        <v>-2.1290284063154985</v>
      </c>
      <c r="F872" s="304">
        <f t="shared" ca="1" si="387"/>
        <v>2.2733730357500277</v>
      </c>
      <c r="G872" s="306">
        <f t="shared" ca="1" si="388"/>
        <v>11.955061550230553</v>
      </c>
      <c r="H872" s="307">
        <f t="shared" ca="1" si="389"/>
        <v>-115.19311910808486</v>
      </c>
      <c r="I872" s="304">
        <f t="shared" ca="1" si="390"/>
        <v>115.81182230894748</v>
      </c>
      <c r="J872" s="306">
        <f t="shared" ca="1" si="391"/>
        <v>796.64854631425544</v>
      </c>
      <c r="K872" s="307">
        <f t="shared" ca="1" si="392"/>
        <v>-4.3025711333487182</v>
      </c>
      <c r="L872" s="304">
        <f t="shared" ca="1" si="377"/>
        <v>796.66016497812541</v>
      </c>
      <c r="M872" s="306">
        <f t="shared" ca="1" si="393"/>
        <v>-1.4673837723331056</v>
      </c>
      <c r="N872" s="304">
        <f t="shared" ca="1" si="394"/>
        <v>-84.074897080672599</v>
      </c>
      <c r="P872" s="310">
        <f t="shared" ca="1" si="395"/>
        <v>23</v>
      </c>
      <c r="Q872" s="304">
        <f t="shared" ca="1" si="396"/>
        <v>0</v>
      </c>
      <c r="R872" s="306">
        <f t="shared" ca="1" si="397"/>
        <v>0</v>
      </c>
      <c r="S872" s="307">
        <f t="shared" ca="1" si="398"/>
        <v>8.0569999999999986</v>
      </c>
      <c r="T872" s="304">
        <f t="shared" ca="1" si="378"/>
        <v>79.039169999999984</v>
      </c>
      <c r="U872" s="311">
        <f t="shared" ca="1" si="379"/>
        <v>0</v>
      </c>
      <c r="V872" s="306">
        <f t="shared" ca="1" si="380"/>
        <v>1.2255271783749584</v>
      </c>
      <c r="W872" s="304">
        <f t="shared" ca="1" si="381"/>
        <v>62.218272149994441</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2.0353641504917466</v>
      </c>
      <c r="AH872" s="304">
        <f t="shared" ca="1" si="405"/>
        <v>-7.7222268567923606</v>
      </c>
    </row>
    <row r="873" spans="1:34" x14ac:dyDescent="0.2">
      <c r="A873" s="347">
        <f t="shared" ca="1" si="383"/>
        <v>1E-4</v>
      </c>
      <c r="B873" s="304">
        <f t="shared" ca="1" si="384"/>
        <v>33.717200000000737</v>
      </c>
      <c r="D873" s="306">
        <f t="shared" ca="1" si="385"/>
        <v>-0.79715633847722056</v>
      </c>
      <c r="E873" s="307">
        <f t="shared" ca="1" si="386"/>
        <v>-2.1289918629736819</v>
      </c>
      <c r="F873" s="304">
        <f t="shared" ca="1" si="387"/>
        <v>2.2733377620983992</v>
      </c>
      <c r="G873" s="306">
        <f t="shared" ca="1" si="388"/>
        <v>11.954981834596705</v>
      </c>
      <c r="H873" s="307">
        <f t="shared" ca="1" si="389"/>
        <v>-115.19333200727115</v>
      </c>
      <c r="I873" s="304">
        <f t="shared" ca="1" si="390"/>
        <v>115.81202584189147</v>
      </c>
      <c r="J873" s="306">
        <f t="shared" ca="1" si="391"/>
        <v>796.64854631425544</v>
      </c>
      <c r="K873" s="307">
        <f t="shared" ca="1" si="392"/>
        <v>-4.3140904559044859</v>
      </c>
      <c r="L873" s="304">
        <f t="shared" ca="1" si="377"/>
        <v>796.66022727451264</v>
      </c>
      <c r="M873" s="306">
        <f t="shared" ca="1" si="393"/>
        <v>-1.4673846467414025</v>
      </c>
      <c r="N873" s="304">
        <f t="shared" ca="1" si="394"/>
        <v>-84.074947180577581</v>
      </c>
      <c r="P873" s="310">
        <f t="shared" ca="1" si="395"/>
        <v>23</v>
      </c>
      <c r="Q873" s="304">
        <f t="shared" ca="1" si="396"/>
        <v>0</v>
      </c>
      <c r="R873" s="306">
        <f t="shared" ca="1" si="397"/>
        <v>0</v>
      </c>
      <c r="S873" s="307">
        <f t="shared" ca="1" si="398"/>
        <v>8.0569999999999986</v>
      </c>
      <c r="T873" s="304">
        <f t="shared" ca="1" si="378"/>
        <v>79.039169999999984</v>
      </c>
      <c r="U873" s="311">
        <f t="shared" ca="1" si="379"/>
        <v>0</v>
      </c>
      <c r="V873" s="306">
        <f t="shared" ca="1" si="380"/>
        <v>1.2255285901001236</v>
      </c>
      <c r="W873" s="304">
        <f t="shared" ca="1" si="381"/>
        <v>62.218562512138881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2.0353289971658448</v>
      </c>
      <c r="AH873" s="304">
        <f t="shared" ca="1" si="405"/>
        <v>-7.7222628956180284</v>
      </c>
    </row>
    <row r="874" spans="1:34" x14ac:dyDescent="0.2">
      <c r="A874" s="347">
        <f t="shared" ca="1" si="383"/>
        <v>1E-4</v>
      </c>
      <c r="B874" s="304">
        <f t="shared" ca="1" si="384"/>
        <v>33.717300000000741</v>
      </c>
      <c r="D874" s="306">
        <f t="shared" ca="1" si="385"/>
        <v>-0.79715334230202528</v>
      </c>
      <c r="E874" s="307">
        <f t="shared" ca="1" si="386"/>
        <v>-2.128955319968437</v>
      </c>
      <c r="F874" s="304">
        <f t="shared" ca="1" si="387"/>
        <v>2.2733024887958049</v>
      </c>
      <c r="G874" s="306">
        <f t="shared" ca="1" si="388"/>
        <v>11.954902119262474</v>
      </c>
      <c r="H874" s="307">
        <f t="shared" ca="1" si="389"/>
        <v>-115.19354490280315</v>
      </c>
      <c r="I874" s="304">
        <f t="shared" ca="1" si="390"/>
        <v>115.81222937132016</v>
      </c>
      <c r="J874" s="306">
        <f t="shared" ca="1" si="391"/>
        <v>796.64854631425544</v>
      </c>
      <c r="K874" s="307">
        <f t="shared" ca="1" si="392"/>
        <v>-4.3256097997499898</v>
      </c>
      <c r="L874" s="304">
        <f t="shared" ca="1" si="377"/>
        <v>796.66028973757443</v>
      </c>
      <c r="M874" s="306">
        <f t="shared" ca="1" si="393"/>
        <v>-1.4673855211407958</v>
      </c>
      <c r="N874" s="304">
        <f t="shared" ca="1" si="394"/>
        <v>-84.074997279972436</v>
      </c>
      <c r="P874" s="310">
        <f t="shared" ca="1" si="395"/>
        <v>23</v>
      </c>
      <c r="Q874" s="304">
        <f t="shared" ca="1" si="396"/>
        <v>0</v>
      </c>
      <c r="R874" s="306">
        <f t="shared" ca="1" si="397"/>
        <v>0</v>
      </c>
      <c r="S874" s="307">
        <f t="shared" ca="1" si="398"/>
        <v>8.0569999999999986</v>
      </c>
      <c r="T874" s="304">
        <f t="shared" ca="1" si="378"/>
        <v>79.039169999999984</v>
      </c>
      <c r="U874" s="311">
        <f t="shared" ca="1" si="379"/>
        <v>0</v>
      </c>
      <c r="V874" s="306">
        <f t="shared" ca="1" si="380"/>
        <v>1.225530001829525</v>
      </c>
      <c r="W874" s="304">
        <f t="shared" ca="1" si="381"/>
        <v>62.218852871609471</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2.035293844155345</v>
      </c>
      <c r="AH874" s="304">
        <f t="shared" ca="1" si="405"/>
        <v>-7.7222989341118149</v>
      </c>
    </row>
    <row r="875" spans="1:34" x14ac:dyDescent="0.2">
      <c r="A875" s="347">
        <f t="shared" ca="1" si="383"/>
        <v>1E-4</v>
      </c>
      <c r="B875" s="304">
        <f t="shared" ca="1" si="384"/>
        <v>33.717400000000744</v>
      </c>
      <c r="D875" s="306">
        <f t="shared" ca="1" si="385"/>
        <v>-0.797150346097664</v>
      </c>
      <c r="E875" s="307">
        <f t="shared" ca="1" si="386"/>
        <v>-2.1289187772997513</v>
      </c>
      <c r="F875" s="304">
        <f t="shared" ca="1" si="387"/>
        <v>2.2732672158422322</v>
      </c>
      <c r="G875" s="306">
        <f t="shared" ca="1" si="388"/>
        <v>11.954822404227864</v>
      </c>
      <c r="H875" s="307">
        <f t="shared" ca="1" si="389"/>
        <v>-115.19375779468088</v>
      </c>
      <c r="I875" s="304">
        <f t="shared" ca="1" si="390"/>
        <v>115.81243289723358</v>
      </c>
      <c r="J875" s="306">
        <f t="shared" ca="1" si="391"/>
        <v>796.64854631425544</v>
      </c>
      <c r="K875" s="307">
        <f t="shared" ca="1" si="392"/>
        <v>-4.337129164884864</v>
      </c>
      <c r="L875" s="304">
        <f t="shared" ca="1" si="377"/>
        <v>796.6603523673117</v>
      </c>
      <c r="M875" s="306">
        <f t="shared" ca="1" si="393"/>
        <v>-1.4673863955312851</v>
      </c>
      <c r="N875" s="304">
        <f t="shared" ca="1" si="394"/>
        <v>-84.075047378857121</v>
      </c>
      <c r="P875" s="310">
        <f t="shared" ca="1" si="395"/>
        <v>23</v>
      </c>
      <c r="Q875" s="304">
        <f t="shared" ca="1" si="396"/>
        <v>0</v>
      </c>
      <c r="R875" s="306">
        <f t="shared" ca="1" si="397"/>
        <v>0</v>
      </c>
      <c r="S875" s="307">
        <f t="shared" ca="1" si="398"/>
        <v>8.0569999999999986</v>
      </c>
      <c r="T875" s="304">
        <f t="shared" ca="1" si="378"/>
        <v>79.039169999999984</v>
      </c>
      <c r="U875" s="311">
        <f t="shared" ca="1" si="379"/>
        <v>0</v>
      </c>
      <c r="V875" s="306">
        <f t="shared" ca="1" si="380"/>
        <v>1.2255314135631614</v>
      </c>
      <c r="W875" s="304">
        <f t="shared" ca="1" si="381"/>
        <v>62.219143228406125</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2.0352586914602364</v>
      </c>
      <c r="AH875" s="304">
        <f t="shared" ca="1" si="405"/>
        <v>-7.7223349722737344</v>
      </c>
    </row>
    <row r="876" spans="1:34" x14ac:dyDescent="0.2">
      <c r="A876" s="347">
        <f t="shared" ca="1" si="383"/>
        <v>1E-4</v>
      </c>
      <c r="B876" s="304">
        <f t="shared" ca="1" si="384"/>
        <v>33.717500000000747</v>
      </c>
      <c r="D876" s="306">
        <f t="shared" ca="1" si="385"/>
        <v>-0.79714734986414082</v>
      </c>
      <c r="E876" s="307">
        <f t="shared" ca="1" si="386"/>
        <v>-2.1288822349676346</v>
      </c>
      <c r="F876" s="304">
        <f t="shared" ca="1" si="387"/>
        <v>2.2732319432376924</v>
      </c>
      <c r="G876" s="306">
        <f t="shared" ca="1" si="388"/>
        <v>11.954742689492877</v>
      </c>
      <c r="H876" s="307">
        <f t="shared" ca="1" si="389"/>
        <v>-115.19397068290438</v>
      </c>
      <c r="I876" s="304">
        <f t="shared" ca="1" si="390"/>
        <v>115.81263641963176</v>
      </c>
      <c r="J876" s="306">
        <f t="shared" ca="1" si="391"/>
        <v>796.64854631425544</v>
      </c>
      <c r="K876" s="307">
        <f t="shared" ca="1" si="392"/>
        <v>-4.3486485513087434</v>
      </c>
      <c r="L876" s="304">
        <f t="shared" ca="1" si="377"/>
        <v>796.66041516372536</v>
      </c>
      <c r="M876" s="306">
        <f t="shared" ca="1" si="393"/>
        <v>-1.4673872699128709</v>
      </c>
      <c r="N876" s="304">
        <f t="shared" ca="1" si="394"/>
        <v>-84.075097477231665</v>
      </c>
      <c r="P876" s="310">
        <f t="shared" ca="1" si="395"/>
        <v>23</v>
      </c>
      <c r="Q876" s="304">
        <f t="shared" ca="1" si="396"/>
        <v>0</v>
      </c>
      <c r="R876" s="306">
        <f t="shared" ca="1" si="397"/>
        <v>0</v>
      </c>
      <c r="S876" s="307">
        <f t="shared" ca="1" si="398"/>
        <v>8.0569999999999986</v>
      </c>
      <c r="T876" s="304">
        <f t="shared" ca="1" si="378"/>
        <v>79.039169999999984</v>
      </c>
      <c r="U876" s="311">
        <f t="shared" ca="1" si="379"/>
        <v>0</v>
      </c>
      <c r="V876" s="306">
        <f t="shared" ca="1" si="380"/>
        <v>1.2255328253010342</v>
      </c>
      <c r="W876" s="304">
        <f t="shared" ca="1" si="381"/>
        <v>62.219433582528914</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2.0352235390805271</v>
      </c>
      <c r="AH876" s="304">
        <f t="shared" ca="1" si="405"/>
        <v>-7.7223710101037772</v>
      </c>
    </row>
    <row r="877" spans="1:34" x14ac:dyDescent="0.2">
      <c r="A877" s="347">
        <f t="shared" ca="1" si="383"/>
        <v>1E-4</v>
      </c>
      <c r="B877" s="304">
        <f t="shared" ca="1" si="384"/>
        <v>33.717600000000751</v>
      </c>
      <c r="D877" s="306">
        <f t="shared" ca="1" si="385"/>
        <v>-0.79714435360145497</v>
      </c>
      <c r="E877" s="307">
        <f t="shared" ca="1" si="386"/>
        <v>-2.1288456929720772</v>
      </c>
      <c r="F877" s="304">
        <f t="shared" ca="1" si="387"/>
        <v>2.2731966709821756</v>
      </c>
      <c r="G877" s="306">
        <f t="shared" ca="1" si="388"/>
        <v>11.954662975057516</v>
      </c>
      <c r="H877" s="307">
        <f t="shared" ca="1" si="389"/>
        <v>-115.19418356747367</v>
      </c>
      <c r="I877" s="304">
        <f t="shared" ca="1" si="390"/>
        <v>115.81283993851473</v>
      </c>
      <c r="J877" s="306">
        <f t="shared" ca="1" si="391"/>
        <v>796.64854631425544</v>
      </c>
      <c r="K877" s="307">
        <f t="shared" ca="1" si="392"/>
        <v>-4.3601679590212621</v>
      </c>
      <c r="L877" s="304">
        <f t="shared" ca="1" si="377"/>
        <v>796.6604781268162</v>
      </c>
      <c r="M877" s="306">
        <f t="shared" ca="1" si="393"/>
        <v>-1.4673881442855532</v>
      </c>
      <c r="N877" s="304">
        <f t="shared" ca="1" si="394"/>
        <v>-84.075147575096082</v>
      </c>
      <c r="P877" s="310">
        <f t="shared" ca="1" si="395"/>
        <v>23</v>
      </c>
      <c r="Q877" s="304">
        <f t="shared" ca="1" si="396"/>
        <v>0</v>
      </c>
      <c r="R877" s="306">
        <f t="shared" ca="1" si="397"/>
        <v>0</v>
      </c>
      <c r="S877" s="307">
        <f t="shared" ca="1" si="398"/>
        <v>8.0569999999999986</v>
      </c>
      <c r="T877" s="304">
        <f t="shared" ca="1" si="378"/>
        <v>79.039169999999984</v>
      </c>
      <c r="U877" s="311">
        <f t="shared" ca="1" si="379"/>
        <v>0</v>
      </c>
      <c r="V877" s="306">
        <f t="shared" ca="1" si="380"/>
        <v>1.2255342370431421</v>
      </c>
      <c r="W877" s="304">
        <f t="shared" ca="1" si="381"/>
        <v>62.219723933977782</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2.0351883870162082</v>
      </c>
      <c r="AH877" s="304">
        <f t="shared" ca="1" si="405"/>
        <v>-7.7224070476019522</v>
      </c>
    </row>
    <row r="878" spans="1:34" x14ac:dyDescent="0.2">
      <c r="A878" s="347">
        <f t="shared" ca="1" si="383"/>
        <v>1E-4</v>
      </c>
      <c r="B878" s="304">
        <f t="shared" ca="1" si="384"/>
        <v>33.717700000000754</v>
      </c>
      <c r="D878" s="306">
        <f t="shared" ca="1" si="385"/>
        <v>-0.79714135730960745</v>
      </c>
      <c r="E878" s="307">
        <f t="shared" ca="1" si="386"/>
        <v>-2.1288091513130878</v>
      </c>
      <c r="F878" s="304">
        <f t="shared" ca="1" si="387"/>
        <v>2.2731613990756907</v>
      </c>
      <c r="G878" s="306">
        <f t="shared" ca="1" si="388"/>
        <v>11.954583260921785</v>
      </c>
      <c r="H878" s="307">
        <f t="shared" ca="1" si="389"/>
        <v>-115.1943964483888</v>
      </c>
      <c r="I878" s="304">
        <f t="shared" ca="1" si="390"/>
        <v>115.81304345388253</v>
      </c>
      <c r="J878" s="306">
        <f t="shared" ca="1" si="391"/>
        <v>796.64854631425544</v>
      </c>
      <c r="K878" s="307">
        <f t="shared" ca="1" si="392"/>
        <v>-4.371687388022055</v>
      </c>
      <c r="L878" s="304">
        <f t="shared" ca="1" si="377"/>
        <v>796.66054125658502</v>
      </c>
      <c r="M878" s="306">
        <f t="shared" ca="1" si="393"/>
        <v>-1.4673890186493321</v>
      </c>
      <c r="N878" s="304">
        <f t="shared" ca="1" si="394"/>
        <v>-84.075197672450372</v>
      </c>
      <c r="P878" s="310">
        <f t="shared" ca="1" si="395"/>
        <v>23</v>
      </c>
      <c r="Q878" s="304">
        <f t="shared" ca="1" si="396"/>
        <v>0</v>
      </c>
      <c r="R878" s="306">
        <f t="shared" ca="1" si="397"/>
        <v>0</v>
      </c>
      <c r="S878" s="307">
        <f t="shared" ca="1" si="398"/>
        <v>8.0569999999999986</v>
      </c>
      <c r="T878" s="304">
        <f t="shared" ca="1" si="378"/>
        <v>79.039169999999984</v>
      </c>
      <c r="U878" s="311">
        <f t="shared" ca="1" si="379"/>
        <v>0</v>
      </c>
      <c r="V878" s="306">
        <f t="shared" ca="1" si="380"/>
        <v>1.2255356487894857</v>
      </c>
      <c r="W878" s="304">
        <f t="shared" ca="1" si="381"/>
        <v>62.220014282752786</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2.0351532352672939</v>
      </c>
      <c r="AH878" s="304">
        <f t="shared" ca="1" si="405"/>
        <v>-7.7224430847682504</v>
      </c>
    </row>
    <row r="879" spans="1:34" x14ac:dyDescent="0.2">
      <c r="A879" s="347">
        <f t="shared" ca="1" si="383"/>
        <v>1E-4</v>
      </c>
      <c r="B879" s="304">
        <f t="shared" ca="1" si="384"/>
        <v>33.717800000000757</v>
      </c>
      <c r="D879" s="306">
        <f t="shared" ca="1" si="385"/>
        <v>-0.79713836098859936</v>
      </c>
      <c r="E879" s="307">
        <f t="shared" ca="1" si="386"/>
        <v>-2.1287726099906585</v>
      </c>
      <c r="F879" s="304">
        <f t="shared" ca="1" si="387"/>
        <v>2.2731261275182315</v>
      </c>
      <c r="G879" s="306">
        <f t="shared" ca="1" si="388"/>
        <v>11.954503547085686</v>
      </c>
      <c r="H879" s="307">
        <f t="shared" ca="1" si="389"/>
        <v>-115.19460932564979</v>
      </c>
      <c r="I879" s="304">
        <f t="shared" ca="1" si="390"/>
        <v>115.81324696573517</v>
      </c>
      <c r="J879" s="306">
        <f t="shared" ca="1" si="391"/>
        <v>796.64854631425544</v>
      </c>
      <c r="K879" s="307">
        <f t="shared" ca="1" si="392"/>
        <v>-4.3832068383107572</v>
      </c>
      <c r="L879" s="304">
        <f t="shared" ca="1" si="377"/>
        <v>796.66060455303295</v>
      </c>
      <c r="M879" s="306">
        <f t="shared" ca="1" si="393"/>
        <v>-1.4673898930042077</v>
      </c>
      <c r="N879" s="304">
        <f t="shared" ca="1" si="394"/>
        <v>-84.075247769294549</v>
      </c>
      <c r="P879" s="310">
        <f t="shared" ca="1" si="395"/>
        <v>23</v>
      </c>
      <c r="Q879" s="304">
        <f t="shared" ca="1" si="396"/>
        <v>0</v>
      </c>
      <c r="R879" s="306">
        <f t="shared" ca="1" si="397"/>
        <v>0</v>
      </c>
      <c r="S879" s="307">
        <f t="shared" ca="1" si="398"/>
        <v>8.0569999999999986</v>
      </c>
      <c r="T879" s="304">
        <f t="shared" ca="1" si="378"/>
        <v>79.039169999999984</v>
      </c>
      <c r="U879" s="311">
        <f t="shared" ca="1" si="379"/>
        <v>0</v>
      </c>
      <c r="V879" s="306">
        <f t="shared" ca="1" si="380"/>
        <v>1.2255370605400644</v>
      </c>
      <c r="W879" s="304">
        <f t="shared" ca="1" si="381"/>
        <v>62.220304628853853</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2.0351180838337681</v>
      </c>
      <c r="AH879" s="304">
        <f t="shared" ca="1" si="405"/>
        <v>-7.7224791216026807</v>
      </c>
    </row>
    <row r="880" spans="1:34" x14ac:dyDescent="0.2">
      <c r="A880" s="347">
        <f t="shared" ca="1" si="383"/>
        <v>1E-4</v>
      </c>
      <c r="B880" s="304">
        <f t="shared" ca="1" si="384"/>
        <v>33.71790000000076</v>
      </c>
      <c r="D880" s="306">
        <f t="shared" ca="1" si="385"/>
        <v>-0.79713536463843149</v>
      </c>
      <c r="E880" s="307">
        <f t="shared" ca="1" si="386"/>
        <v>-2.1287360690047992</v>
      </c>
      <c r="F880" s="304">
        <f t="shared" ca="1" si="387"/>
        <v>2.2730908563098065</v>
      </c>
      <c r="G880" s="306">
        <f t="shared" ca="1" si="388"/>
        <v>11.954423833549223</v>
      </c>
      <c r="H880" s="307">
        <f t="shared" ca="1" si="389"/>
        <v>-115.19482219925669</v>
      </c>
      <c r="I880" s="304">
        <f t="shared" ca="1" si="390"/>
        <v>115.8134504740727</v>
      </c>
      <c r="J880" s="306">
        <f t="shared" ca="1" si="391"/>
        <v>796.64854631425544</v>
      </c>
      <c r="K880" s="307">
        <f t="shared" ca="1" si="392"/>
        <v>-4.3947263098870026</v>
      </c>
      <c r="L880" s="304">
        <f t="shared" ca="1" si="377"/>
        <v>796.66066801616057</v>
      </c>
      <c r="M880" s="306">
        <f t="shared" ca="1" si="393"/>
        <v>-1.4673907673501803</v>
      </c>
      <c r="N880" s="304">
        <f t="shared" ca="1" si="394"/>
        <v>-84.075297865628613</v>
      </c>
      <c r="P880" s="310">
        <f t="shared" ca="1" si="395"/>
        <v>23</v>
      </c>
      <c r="Q880" s="304">
        <f t="shared" ca="1" si="396"/>
        <v>0</v>
      </c>
      <c r="R880" s="306">
        <f t="shared" ca="1" si="397"/>
        <v>0</v>
      </c>
      <c r="S880" s="307">
        <f t="shared" ca="1" si="398"/>
        <v>8.0569999999999986</v>
      </c>
      <c r="T880" s="304">
        <f t="shared" ca="1" si="378"/>
        <v>79.039169999999984</v>
      </c>
      <c r="U880" s="311">
        <f t="shared" ca="1" si="379"/>
        <v>0</v>
      </c>
      <c r="V880" s="306">
        <f t="shared" ca="1" si="380"/>
        <v>1.225538472294879</v>
      </c>
      <c r="W880" s="304">
        <f t="shared" ca="1" si="381"/>
        <v>62.220594972281049</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2.0350829327156461</v>
      </c>
      <c r="AH880" s="304">
        <f t="shared" ca="1" si="405"/>
        <v>-7.7225151581052334</v>
      </c>
    </row>
    <row r="881" spans="1:34" x14ac:dyDescent="0.2">
      <c r="A881" s="347">
        <f t="shared" ca="1" si="383"/>
        <v>1E-4</v>
      </c>
      <c r="B881" s="304">
        <f t="shared" ca="1" si="384"/>
        <v>33.718000000000764</v>
      </c>
      <c r="D881" s="306">
        <f t="shared" ca="1" si="385"/>
        <v>-0.79713236825910472</v>
      </c>
      <c r="E881" s="307">
        <f t="shared" ca="1" si="386"/>
        <v>-2.1286995283555008</v>
      </c>
      <c r="F881" s="304">
        <f t="shared" ca="1" si="387"/>
        <v>2.2730555854504089</v>
      </c>
      <c r="G881" s="306">
        <f t="shared" ca="1" si="388"/>
        <v>11.954344120312397</v>
      </c>
      <c r="H881" s="307">
        <f t="shared" ca="1" si="389"/>
        <v>-115.19503506920952</v>
      </c>
      <c r="I881" s="304">
        <f t="shared" ca="1" si="390"/>
        <v>115.81365397889516</v>
      </c>
      <c r="J881" s="306">
        <f t="shared" ca="1" si="391"/>
        <v>796.64854631425544</v>
      </c>
      <c r="K881" s="307">
        <f t="shared" ca="1" si="392"/>
        <v>-4.4062458027504263</v>
      </c>
      <c r="L881" s="304">
        <f t="shared" ca="1" si="377"/>
        <v>796.66073164596901</v>
      </c>
      <c r="M881" s="306">
        <f t="shared" ca="1" si="393"/>
        <v>-1.4673916416872499</v>
      </c>
      <c r="N881" s="304">
        <f t="shared" ca="1" si="394"/>
        <v>-84.075347961452565</v>
      </c>
      <c r="P881" s="310">
        <f t="shared" ca="1" si="395"/>
        <v>23</v>
      </c>
      <c r="Q881" s="304">
        <f t="shared" ca="1" si="396"/>
        <v>0</v>
      </c>
      <c r="R881" s="306">
        <f t="shared" ca="1" si="397"/>
        <v>0</v>
      </c>
      <c r="S881" s="307">
        <f t="shared" ca="1" si="398"/>
        <v>8.0569999999999986</v>
      </c>
      <c r="T881" s="304">
        <f t="shared" ca="1" si="378"/>
        <v>79.039169999999984</v>
      </c>
      <c r="U881" s="311">
        <f t="shared" ca="1" si="379"/>
        <v>0</v>
      </c>
      <c r="V881" s="306">
        <f t="shared" ca="1" si="380"/>
        <v>1.2255398840539293</v>
      </c>
      <c r="W881" s="304">
        <f t="shared" ca="1" si="381"/>
        <v>62.220885313034401</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2.035047781912918</v>
      </c>
      <c r="AH881" s="304">
        <f t="shared" ca="1" si="405"/>
        <v>-7.7225511942759164</v>
      </c>
    </row>
    <row r="882" spans="1:34" x14ac:dyDescent="0.2">
      <c r="A882" s="347">
        <f t="shared" ca="1" si="383"/>
        <v>1E-4</v>
      </c>
      <c r="B882" s="304">
        <f t="shared" ca="1" si="384"/>
        <v>33.718100000000767</v>
      </c>
      <c r="D882" s="306">
        <f t="shared" ca="1" si="385"/>
        <v>-0.79712937185061983</v>
      </c>
      <c r="E882" s="307">
        <f t="shared" ca="1" si="386"/>
        <v>-2.128662988042759</v>
      </c>
      <c r="F882" s="304">
        <f t="shared" ca="1" si="387"/>
        <v>2.2730203149400339</v>
      </c>
      <c r="G882" s="306">
        <f t="shared" ca="1" si="388"/>
        <v>11.954264407375213</v>
      </c>
      <c r="H882" s="307">
        <f t="shared" ca="1" si="389"/>
        <v>-115.19524793550833</v>
      </c>
      <c r="I882" s="304">
        <f t="shared" ca="1" si="390"/>
        <v>115.81385748020259</v>
      </c>
      <c r="J882" s="306">
        <f t="shared" ca="1" si="391"/>
        <v>796.64854631425544</v>
      </c>
      <c r="K882" s="307">
        <f t="shared" ca="1" si="392"/>
        <v>-4.4177653169006623</v>
      </c>
      <c r="L882" s="304">
        <f t="shared" ca="1" si="377"/>
        <v>796.66079544245906</v>
      </c>
      <c r="M882" s="306">
        <f t="shared" ca="1" si="393"/>
        <v>-1.4673925160154166</v>
      </c>
      <c r="N882" s="304">
        <f t="shared" ca="1" si="394"/>
        <v>-84.075398056766431</v>
      </c>
      <c r="P882" s="310">
        <f t="shared" ca="1" si="395"/>
        <v>23</v>
      </c>
      <c r="Q882" s="304">
        <f t="shared" ca="1" si="396"/>
        <v>0</v>
      </c>
      <c r="R882" s="306">
        <f t="shared" ca="1" si="397"/>
        <v>0</v>
      </c>
      <c r="S882" s="307">
        <f t="shared" ca="1" si="398"/>
        <v>8.0569999999999986</v>
      </c>
      <c r="T882" s="304">
        <f t="shared" ca="1" si="378"/>
        <v>79.039169999999984</v>
      </c>
      <c r="U882" s="311">
        <f t="shared" ca="1" si="379"/>
        <v>0</v>
      </c>
      <c r="V882" s="306">
        <f t="shared" ca="1" si="380"/>
        <v>1.2255412958172145</v>
      </c>
      <c r="W882" s="304">
        <f t="shared" ca="1" si="381"/>
        <v>62.22117565111386</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2.0350126314255812</v>
      </c>
      <c r="AH882" s="304">
        <f t="shared" ca="1" si="405"/>
        <v>-7.7225872301147342</v>
      </c>
    </row>
    <row r="883" spans="1:34" x14ac:dyDescent="0.2">
      <c r="A883" s="347">
        <f t="shared" ca="1" si="383"/>
        <v>1E-4</v>
      </c>
      <c r="B883" s="304">
        <f t="shared" ca="1" si="384"/>
        <v>33.71820000000077</v>
      </c>
      <c r="D883" s="306">
        <f t="shared" ca="1" si="385"/>
        <v>-0.79712637541297782</v>
      </c>
      <c r="E883" s="307">
        <f t="shared" ca="1" si="386"/>
        <v>-2.1286264480665817</v>
      </c>
      <c r="F883" s="304">
        <f t="shared" ca="1" si="387"/>
        <v>2.2729850447786899</v>
      </c>
      <c r="G883" s="306">
        <f t="shared" ca="1" si="388"/>
        <v>11.954184694737672</v>
      </c>
      <c r="H883" s="307">
        <f t="shared" ca="1" si="389"/>
        <v>-115.19546079815314</v>
      </c>
      <c r="I883" s="304">
        <f t="shared" ca="1" si="390"/>
        <v>115.81406097799497</v>
      </c>
      <c r="J883" s="306">
        <f t="shared" ca="1" si="391"/>
        <v>796.64854631425544</v>
      </c>
      <c r="K883" s="307">
        <f t="shared" ca="1" si="392"/>
        <v>-4.4292848523373456</v>
      </c>
      <c r="L883" s="304">
        <f t="shared" ca="1" si="377"/>
        <v>796.66085940563164</v>
      </c>
      <c r="M883" s="306">
        <f t="shared" ca="1" si="393"/>
        <v>-1.4673933903346807</v>
      </c>
      <c r="N883" s="304">
        <f t="shared" ca="1" si="394"/>
        <v>-84.075448151570214</v>
      </c>
      <c r="P883" s="310">
        <f t="shared" ca="1" si="395"/>
        <v>23</v>
      </c>
      <c r="Q883" s="304">
        <f t="shared" ca="1" si="396"/>
        <v>0</v>
      </c>
      <c r="R883" s="306">
        <f t="shared" ca="1" si="397"/>
        <v>0</v>
      </c>
      <c r="S883" s="307">
        <f t="shared" ca="1" si="398"/>
        <v>8.0569999999999986</v>
      </c>
      <c r="T883" s="304">
        <f t="shared" ca="1" si="378"/>
        <v>79.039169999999984</v>
      </c>
      <c r="U883" s="311">
        <f t="shared" ca="1" si="379"/>
        <v>0</v>
      </c>
      <c r="V883" s="306">
        <f t="shared" ca="1" si="380"/>
        <v>1.2255427075847356</v>
      </c>
      <c r="W883" s="304">
        <f t="shared" ca="1" si="381"/>
        <v>62.221465986519448</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2.0349774812536428</v>
      </c>
      <c r="AH883" s="304">
        <f t="shared" ca="1" si="405"/>
        <v>-7.7226232656216798</v>
      </c>
    </row>
    <row r="884" spans="1:34" x14ac:dyDescent="0.2">
      <c r="A884" s="347">
        <f t="shared" ca="1" si="383"/>
        <v>1E-4</v>
      </c>
      <c r="B884" s="304">
        <f t="shared" ca="1" si="384"/>
        <v>33.718300000000774</v>
      </c>
      <c r="D884" s="306">
        <f t="shared" ca="1" si="385"/>
        <v>-0.79712337894617902</v>
      </c>
      <c r="E884" s="307">
        <f t="shared" ca="1" si="386"/>
        <v>-2.1285899084269655</v>
      </c>
      <c r="F884" s="304">
        <f t="shared" ca="1" si="387"/>
        <v>2.2729497749663743</v>
      </c>
      <c r="G884" s="306">
        <f t="shared" ca="1" si="388"/>
        <v>11.954104982399777</v>
      </c>
      <c r="H884" s="307">
        <f t="shared" ca="1" si="389"/>
        <v>-115.19567365714398</v>
      </c>
      <c r="I884" s="304">
        <f t="shared" ca="1" si="390"/>
        <v>115.81426447227238</v>
      </c>
      <c r="J884" s="306">
        <f t="shared" ca="1" si="391"/>
        <v>796.64854631425544</v>
      </c>
      <c r="K884" s="307">
        <f t="shared" ca="1" si="392"/>
        <v>-4.4408044090601102</v>
      </c>
      <c r="L884" s="304">
        <f t="shared" ca="1" si="377"/>
        <v>796.66092353548765</v>
      </c>
      <c r="M884" s="306">
        <f t="shared" ca="1" si="393"/>
        <v>-1.4673942646450424</v>
      </c>
      <c r="N884" s="304">
        <f t="shared" ca="1" si="394"/>
        <v>-84.075498245863926</v>
      </c>
      <c r="P884" s="310">
        <f t="shared" ca="1" si="395"/>
        <v>23</v>
      </c>
      <c r="Q884" s="304">
        <f t="shared" ca="1" si="396"/>
        <v>0</v>
      </c>
      <c r="R884" s="306">
        <f t="shared" ca="1" si="397"/>
        <v>0</v>
      </c>
      <c r="S884" s="307">
        <f t="shared" ca="1" si="398"/>
        <v>8.0569999999999986</v>
      </c>
      <c r="T884" s="304">
        <f t="shared" ca="1" si="378"/>
        <v>79.039169999999984</v>
      </c>
      <c r="U884" s="311">
        <f t="shared" ca="1" si="379"/>
        <v>0</v>
      </c>
      <c r="V884" s="306">
        <f t="shared" ca="1" si="380"/>
        <v>1.2255441193564918</v>
      </c>
      <c r="W884" s="304">
        <f t="shared" ca="1" si="381"/>
        <v>62.221756319251163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2.0349423313970982</v>
      </c>
      <c r="AH884" s="304">
        <f t="shared" ca="1" si="405"/>
        <v>-7.7226593007967557</v>
      </c>
    </row>
    <row r="885" spans="1:34" x14ac:dyDescent="0.2">
      <c r="A885" s="347">
        <f t="shared" ca="1" si="383"/>
        <v>1E-4</v>
      </c>
      <c r="B885" s="304">
        <f t="shared" ca="1" si="384"/>
        <v>33.718400000000777</v>
      </c>
      <c r="D885" s="306">
        <f t="shared" ca="1" si="385"/>
        <v>-0.79712038245022365</v>
      </c>
      <c r="E885" s="307">
        <f t="shared" ca="1" si="386"/>
        <v>-2.1285533691239102</v>
      </c>
      <c r="F885" s="304">
        <f t="shared" ca="1" si="387"/>
        <v>2.2729145055030866</v>
      </c>
      <c r="G885" s="306">
        <f t="shared" ca="1" si="388"/>
        <v>11.954025270361532</v>
      </c>
      <c r="H885" s="307">
        <f t="shared" ca="1" si="389"/>
        <v>-115.1958865124809</v>
      </c>
      <c r="I885" s="304">
        <f t="shared" ca="1" si="390"/>
        <v>115.81446796303483</v>
      </c>
      <c r="J885" s="306">
        <f t="shared" ca="1" si="391"/>
        <v>796.64854631425544</v>
      </c>
      <c r="K885" s="307">
        <f t="shared" ca="1" si="392"/>
        <v>-4.4523239870685911</v>
      </c>
      <c r="L885" s="304">
        <f t="shared" ca="1" si="377"/>
        <v>796.66098783202779</v>
      </c>
      <c r="M885" s="306">
        <f t="shared" ca="1" si="393"/>
        <v>-1.4673951389465014</v>
      </c>
      <c r="N885" s="304">
        <f t="shared" ca="1" si="394"/>
        <v>-84.07554833964754</v>
      </c>
      <c r="P885" s="310">
        <f t="shared" ca="1" si="395"/>
        <v>23</v>
      </c>
      <c r="Q885" s="304">
        <f t="shared" ca="1" si="396"/>
        <v>0</v>
      </c>
      <c r="R885" s="306">
        <f t="shared" ca="1" si="397"/>
        <v>0</v>
      </c>
      <c r="S885" s="307">
        <f t="shared" ca="1" si="398"/>
        <v>8.0569999999999986</v>
      </c>
      <c r="T885" s="304">
        <f t="shared" ca="1" si="378"/>
        <v>79.039169999999984</v>
      </c>
      <c r="U885" s="311">
        <f t="shared" ca="1" si="379"/>
        <v>0</v>
      </c>
      <c r="V885" s="306">
        <f t="shared" ca="1" si="380"/>
        <v>1.2255455311324834</v>
      </c>
      <c r="W885" s="304">
        <f t="shared" ca="1" si="381"/>
        <v>62.222046649308993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2.0349071818559512</v>
      </c>
      <c r="AH885" s="304">
        <f t="shared" ca="1" si="405"/>
        <v>-7.7226953356399619</v>
      </c>
    </row>
    <row r="886" spans="1:34" x14ac:dyDescent="0.2">
      <c r="A886" s="347">
        <f t="shared" ca="1" si="383"/>
        <v>1E-4</v>
      </c>
      <c r="B886" s="304">
        <f t="shared" ca="1" si="384"/>
        <v>33.71850000000078</v>
      </c>
      <c r="D886" s="306">
        <f t="shared" ca="1" si="385"/>
        <v>-0.79711738592511505</v>
      </c>
      <c r="E886" s="307">
        <f t="shared" ca="1" si="386"/>
        <v>-2.1285168301574187</v>
      </c>
      <c r="F886" s="304">
        <f t="shared" ca="1" si="387"/>
        <v>2.2728792363888308</v>
      </c>
      <c r="G886" s="306">
        <f t="shared" ca="1" si="388"/>
        <v>11.953945558622939</v>
      </c>
      <c r="H886" s="307">
        <f t="shared" ca="1" si="389"/>
        <v>-115.19609936416391</v>
      </c>
      <c r="I886" s="304">
        <f t="shared" ca="1" si="390"/>
        <v>115.81467145028236</v>
      </c>
      <c r="J886" s="306">
        <f t="shared" ca="1" si="391"/>
        <v>796.64854631425544</v>
      </c>
      <c r="K886" s="307">
        <f t="shared" ca="1" si="392"/>
        <v>-4.4638435863624233</v>
      </c>
      <c r="L886" s="304">
        <f t="shared" ca="1" si="377"/>
        <v>796.66105229525306</v>
      </c>
      <c r="M886" s="306">
        <f t="shared" ca="1" si="393"/>
        <v>-1.4673960132390582</v>
      </c>
      <c r="N886" s="304">
        <f t="shared" ca="1" si="394"/>
        <v>-84.075598432921112</v>
      </c>
      <c r="P886" s="310">
        <f t="shared" ca="1" si="395"/>
        <v>23</v>
      </c>
      <c r="Q886" s="304">
        <f t="shared" ca="1" si="396"/>
        <v>0</v>
      </c>
      <c r="R886" s="306">
        <f t="shared" ca="1" si="397"/>
        <v>0</v>
      </c>
      <c r="S886" s="307">
        <f t="shared" ca="1" si="398"/>
        <v>8.0569999999999986</v>
      </c>
      <c r="T886" s="304">
        <f t="shared" ca="1" si="378"/>
        <v>79.039169999999984</v>
      </c>
      <c r="U886" s="311">
        <f t="shared" ca="1" si="379"/>
        <v>0</v>
      </c>
      <c r="V886" s="306">
        <f t="shared" ca="1" si="380"/>
        <v>1.2255469429127102</v>
      </c>
      <c r="W886" s="304">
        <f t="shared" ca="1" si="381"/>
        <v>62.222336976692951</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2.0348720326302008</v>
      </c>
      <c r="AH886" s="304">
        <f t="shared" ca="1" si="405"/>
        <v>-7.7227313701512976</v>
      </c>
    </row>
    <row r="887" spans="1:34" x14ac:dyDescent="0.2">
      <c r="A887" s="347">
        <f t="shared" ca="1" si="383"/>
        <v>1E-4</v>
      </c>
      <c r="B887" s="304">
        <f t="shared" ca="1" si="384"/>
        <v>33.718600000000784</v>
      </c>
      <c r="D887" s="306">
        <f t="shared" ca="1" si="385"/>
        <v>-0.79711438937085211</v>
      </c>
      <c r="E887" s="307">
        <f t="shared" ca="1" si="386"/>
        <v>-2.1284802915274872</v>
      </c>
      <c r="F887" s="304">
        <f t="shared" ca="1" si="387"/>
        <v>2.2728439676236034</v>
      </c>
      <c r="G887" s="306">
        <f t="shared" ca="1" si="388"/>
        <v>11.953865847184002</v>
      </c>
      <c r="H887" s="307">
        <f t="shared" ca="1" si="389"/>
        <v>-115.19631221219306</v>
      </c>
      <c r="I887" s="304">
        <f t="shared" ca="1" si="390"/>
        <v>115.81487493401498</v>
      </c>
      <c r="J887" s="306">
        <f t="shared" ca="1" si="391"/>
        <v>796.64854631425544</v>
      </c>
      <c r="K887" s="307">
        <f t="shared" ca="1" si="392"/>
        <v>-4.4753632069412408</v>
      </c>
      <c r="L887" s="304">
        <f t="shared" ca="1" si="377"/>
        <v>796.66111692516438</v>
      </c>
      <c r="M887" s="306">
        <f t="shared" ca="1" si="393"/>
        <v>-1.4673968875227128</v>
      </c>
      <c r="N887" s="304">
        <f t="shared" ca="1" si="394"/>
        <v>-84.075648525684613</v>
      </c>
      <c r="P887" s="310">
        <f t="shared" ca="1" si="395"/>
        <v>23</v>
      </c>
      <c r="Q887" s="304">
        <f t="shared" ca="1" si="396"/>
        <v>0</v>
      </c>
      <c r="R887" s="306">
        <f t="shared" ca="1" si="397"/>
        <v>0</v>
      </c>
      <c r="S887" s="307">
        <f t="shared" ca="1" si="398"/>
        <v>8.0569999999999986</v>
      </c>
      <c r="T887" s="304">
        <f t="shared" ca="1" si="378"/>
        <v>79.039169999999984</v>
      </c>
      <c r="U887" s="311">
        <f t="shared" ca="1" si="379"/>
        <v>0</v>
      </c>
      <c r="V887" s="306">
        <f t="shared" ca="1" si="380"/>
        <v>1.2255483546971722</v>
      </c>
      <c r="W887" s="304">
        <f t="shared" ca="1" si="381"/>
        <v>62.22262730140303</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2.0348368837198478</v>
      </c>
      <c r="AH887" s="304">
        <f t="shared" ca="1" si="405"/>
        <v>-7.7227674043307637</v>
      </c>
    </row>
    <row r="888" spans="1:34" x14ac:dyDescent="0.2">
      <c r="A888" s="347">
        <f t="shared" ca="1" si="383"/>
        <v>1E-4</v>
      </c>
      <c r="B888" s="304">
        <f t="shared" ca="1" si="384"/>
        <v>33.718700000000787</v>
      </c>
      <c r="D888" s="306">
        <f t="shared" ca="1" si="385"/>
        <v>-0.79711139278743603</v>
      </c>
      <c r="E888" s="307">
        <f t="shared" ca="1" si="386"/>
        <v>-2.1284437532341176</v>
      </c>
      <c r="F888" s="304">
        <f t="shared" ca="1" si="387"/>
        <v>2.2728086992074066</v>
      </c>
      <c r="G888" s="306">
        <f t="shared" ca="1" si="388"/>
        <v>11.953786136044723</v>
      </c>
      <c r="H888" s="307">
        <f t="shared" ca="1" si="389"/>
        <v>-115.19652505656839</v>
      </c>
      <c r="I888" s="304">
        <f t="shared" ca="1" si="390"/>
        <v>115.81507841423276</v>
      </c>
      <c r="J888" s="306">
        <f t="shared" ca="1" si="391"/>
        <v>796.64854631425544</v>
      </c>
      <c r="K888" s="307">
        <f t="shared" ca="1" si="392"/>
        <v>-4.4868828488046786</v>
      </c>
      <c r="L888" s="304">
        <f t="shared" ca="1" si="377"/>
        <v>796.66118172176266</v>
      </c>
      <c r="M888" s="306">
        <f t="shared" ca="1" si="393"/>
        <v>-1.4673977617974652</v>
      </c>
      <c r="N888" s="304">
        <f t="shared" ca="1" si="394"/>
        <v>-84.075698617938059</v>
      </c>
      <c r="P888" s="310">
        <f t="shared" ca="1" si="395"/>
        <v>23</v>
      </c>
      <c r="Q888" s="304">
        <f t="shared" ca="1" si="396"/>
        <v>0</v>
      </c>
      <c r="R888" s="306">
        <f t="shared" ca="1" si="397"/>
        <v>0</v>
      </c>
      <c r="S888" s="307">
        <f t="shared" ca="1" si="398"/>
        <v>8.0569999999999986</v>
      </c>
      <c r="T888" s="304">
        <f t="shared" ca="1" si="378"/>
        <v>79.039169999999984</v>
      </c>
      <c r="U888" s="311">
        <f t="shared" ca="1" si="379"/>
        <v>0</v>
      </c>
      <c r="V888" s="306">
        <f t="shared" ca="1" si="380"/>
        <v>1.2255497664858692</v>
      </c>
      <c r="W888" s="304">
        <f t="shared" ca="1" si="381"/>
        <v>62.222917623439258</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2.034801735124895</v>
      </c>
      <c r="AH888" s="304">
        <f t="shared" ca="1" si="405"/>
        <v>-7.7228034381783592</v>
      </c>
    </row>
    <row r="889" spans="1:34" x14ac:dyDescent="0.2">
      <c r="A889" s="347">
        <f t="shared" ca="1" si="383"/>
        <v>1E-4</v>
      </c>
      <c r="B889" s="304">
        <f t="shared" ca="1" si="384"/>
        <v>33.71880000000079</v>
      </c>
      <c r="D889" s="306">
        <f t="shared" ca="1" si="385"/>
        <v>-0.7971083961748695</v>
      </c>
      <c r="E889" s="307">
        <f t="shared" ca="1" si="386"/>
        <v>-2.1284072152773064</v>
      </c>
      <c r="F889" s="304">
        <f t="shared" ca="1" si="387"/>
        <v>2.2727734311402381</v>
      </c>
      <c r="G889" s="306">
        <f t="shared" ca="1" si="388"/>
        <v>11.953706425205105</v>
      </c>
      <c r="H889" s="307">
        <f t="shared" ca="1" si="389"/>
        <v>-115.19673789728992</v>
      </c>
      <c r="I889" s="304">
        <f t="shared" ca="1" si="390"/>
        <v>115.81528189093571</v>
      </c>
      <c r="J889" s="306">
        <f t="shared" ca="1" si="391"/>
        <v>796.64854631425544</v>
      </c>
      <c r="K889" s="307">
        <f t="shared" ca="1" si="392"/>
        <v>-4.4984025119523716</v>
      </c>
      <c r="L889" s="304">
        <f t="shared" ca="1" si="377"/>
        <v>796.6612466850487</v>
      </c>
      <c r="M889" s="306">
        <f t="shared" ca="1" si="393"/>
        <v>-1.4673986360633158</v>
      </c>
      <c r="N889" s="304">
        <f t="shared" ca="1" si="394"/>
        <v>-84.075748709681477</v>
      </c>
      <c r="P889" s="310">
        <f t="shared" ca="1" si="395"/>
        <v>23</v>
      </c>
      <c r="Q889" s="304">
        <f t="shared" ca="1" si="396"/>
        <v>0</v>
      </c>
      <c r="R889" s="306">
        <f t="shared" ca="1" si="397"/>
        <v>0</v>
      </c>
      <c r="S889" s="307">
        <f t="shared" ca="1" si="398"/>
        <v>8.0569999999999986</v>
      </c>
      <c r="T889" s="304">
        <f t="shared" ca="1" si="378"/>
        <v>79.039169999999984</v>
      </c>
      <c r="U889" s="311">
        <f t="shared" ca="1" si="379"/>
        <v>0</v>
      </c>
      <c r="V889" s="306">
        <f t="shared" ca="1" si="380"/>
        <v>1.225551178278802</v>
      </c>
      <c r="W889" s="304">
        <f t="shared" ca="1" si="381"/>
        <v>62.22320794280165</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2.0347665868453326</v>
      </c>
      <c r="AH889" s="304">
        <f t="shared" ca="1" si="405"/>
        <v>-7.7228394716940887</v>
      </c>
    </row>
    <row r="890" spans="1:34" x14ac:dyDescent="0.2">
      <c r="A890" s="347">
        <f t="shared" ca="1" si="383"/>
        <v>1E-4</v>
      </c>
      <c r="B890" s="304">
        <f t="shared" ca="1" si="384"/>
        <v>33.718900000000794</v>
      </c>
      <c r="D890" s="306">
        <f t="shared" ca="1" si="385"/>
        <v>-0.79710539953315074</v>
      </c>
      <c r="E890" s="307">
        <f t="shared" ca="1" si="386"/>
        <v>-2.1283706776570526</v>
      </c>
      <c r="F890" s="304">
        <f t="shared" ca="1" si="387"/>
        <v>2.2727381634220967</v>
      </c>
      <c r="G890" s="306">
        <f t="shared" ca="1" si="388"/>
        <v>11.953626714665152</v>
      </c>
      <c r="H890" s="307">
        <f t="shared" ca="1" si="389"/>
        <v>-115.19695073435769</v>
      </c>
      <c r="I890" s="304">
        <f t="shared" ca="1" si="390"/>
        <v>115.81548536412386</v>
      </c>
      <c r="J890" s="306">
        <f t="shared" ca="1" si="391"/>
        <v>796.64854631425544</v>
      </c>
      <c r="K890" s="307">
        <f t="shared" ca="1" si="392"/>
        <v>-4.509922196383954</v>
      </c>
      <c r="L890" s="304">
        <f t="shared" ca="1" si="377"/>
        <v>796.66131181502328</v>
      </c>
      <c r="M890" s="306">
        <f t="shared" ca="1" si="393"/>
        <v>-1.4673995103202648</v>
      </c>
      <c r="N890" s="304">
        <f t="shared" ca="1" si="394"/>
        <v>-84.075798800914868</v>
      </c>
      <c r="P890" s="310">
        <f t="shared" ca="1" si="395"/>
        <v>23</v>
      </c>
      <c r="Q890" s="304">
        <f t="shared" ca="1" si="396"/>
        <v>0</v>
      </c>
      <c r="R890" s="306">
        <f t="shared" ca="1" si="397"/>
        <v>0</v>
      </c>
      <c r="S890" s="307">
        <f t="shared" ca="1" si="398"/>
        <v>8.0569999999999986</v>
      </c>
      <c r="T890" s="304">
        <f t="shared" ca="1" si="378"/>
        <v>79.039169999999984</v>
      </c>
      <c r="U890" s="311">
        <f t="shared" ca="1" si="379"/>
        <v>0</v>
      </c>
      <c r="V890" s="306">
        <f t="shared" ca="1" si="380"/>
        <v>1.2255525900759694</v>
      </c>
      <c r="W890" s="304">
        <f t="shared" ca="1" si="381"/>
        <v>62.223498259490157</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2.0347314388811677</v>
      </c>
      <c r="AH890" s="304">
        <f t="shared" ca="1" si="405"/>
        <v>-7.722875504877952</v>
      </c>
    </row>
    <row r="891" spans="1:34" x14ac:dyDescent="0.2">
      <c r="A891" s="347">
        <f t="shared" ca="1" si="383"/>
        <v>1E-4</v>
      </c>
      <c r="B891" s="304">
        <f t="shared" ca="1" si="384"/>
        <v>33.719000000000797</v>
      </c>
      <c r="D891" s="306">
        <f t="shared" ca="1" si="385"/>
        <v>-0.79710240286227962</v>
      </c>
      <c r="E891" s="307">
        <f t="shared" ca="1" si="386"/>
        <v>-2.1283341403733607</v>
      </c>
      <c r="F891" s="304">
        <f t="shared" ca="1" si="387"/>
        <v>2.2727028960529867</v>
      </c>
      <c r="G891" s="306">
        <f t="shared" ca="1" si="388"/>
        <v>11.953547004424866</v>
      </c>
      <c r="H891" s="307">
        <f t="shared" ca="1" si="389"/>
        <v>-115.19716356777172</v>
      </c>
      <c r="I891" s="304">
        <f t="shared" ca="1" si="390"/>
        <v>115.81568883379724</v>
      </c>
      <c r="J891" s="306">
        <f t="shared" ca="1" si="391"/>
        <v>796.64854631425544</v>
      </c>
      <c r="K891" s="307">
        <f t="shared" ca="1" si="392"/>
        <v>-4.5214419020990606</v>
      </c>
      <c r="L891" s="304">
        <f t="shared" ca="1" si="377"/>
        <v>796.66137711168756</v>
      </c>
      <c r="M891" s="306">
        <f t="shared" ca="1" si="393"/>
        <v>-1.4674003845683119</v>
      </c>
      <c r="N891" s="304">
        <f t="shared" ca="1" si="394"/>
        <v>-84.075848891638202</v>
      </c>
      <c r="P891" s="310">
        <f t="shared" ca="1" si="395"/>
        <v>23</v>
      </c>
      <c r="Q891" s="304">
        <f t="shared" ca="1" si="396"/>
        <v>0</v>
      </c>
      <c r="R891" s="306">
        <f t="shared" ca="1" si="397"/>
        <v>0</v>
      </c>
      <c r="S891" s="307">
        <f t="shared" ca="1" si="398"/>
        <v>8.0569999999999986</v>
      </c>
      <c r="T891" s="304">
        <f t="shared" ca="1" si="378"/>
        <v>79.039169999999984</v>
      </c>
      <c r="U891" s="311">
        <f t="shared" ca="1" si="379"/>
        <v>0</v>
      </c>
      <c r="V891" s="306">
        <f t="shared" ca="1" si="380"/>
        <v>1.2255540018773725</v>
      </c>
      <c r="W891" s="304">
        <f t="shared" ca="1" si="381"/>
        <v>62.223788573504834</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2.0346962912324011</v>
      </c>
      <c r="AH891" s="304">
        <f t="shared" ca="1" si="405"/>
        <v>-7.7229115377299449</v>
      </c>
    </row>
    <row r="892" spans="1:34" x14ac:dyDescent="0.2">
      <c r="A892" s="347">
        <f t="shared" ca="1" si="383"/>
        <v>1E-4</v>
      </c>
      <c r="B892" s="304">
        <f t="shared" ca="1" si="384"/>
        <v>33.7191000000008</v>
      </c>
      <c r="D892" s="306">
        <f t="shared" ca="1" si="385"/>
        <v>-0.79709940616226183</v>
      </c>
      <c r="E892" s="307">
        <f t="shared" ca="1" si="386"/>
        <v>-2.1282976034262253</v>
      </c>
      <c r="F892" s="304">
        <f t="shared" ca="1" si="387"/>
        <v>2.2726676290329046</v>
      </c>
      <c r="G892" s="306">
        <f t="shared" ca="1" si="388"/>
        <v>11.95346729448425</v>
      </c>
      <c r="H892" s="307">
        <f t="shared" ca="1" si="389"/>
        <v>-115.19737639753207</v>
      </c>
      <c r="I892" s="304">
        <f t="shared" ca="1" si="390"/>
        <v>115.81589229995591</v>
      </c>
      <c r="J892" s="306">
        <f t="shared" ca="1" si="391"/>
        <v>796.64854631425544</v>
      </c>
      <c r="K892" s="307">
        <f t="shared" ca="1" si="392"/>
        <v>-4.5329616290973256</v>
      </c>
      <c r="L892" s="304">
        <f t="shared" ca="1" si="377"/>
        <v>796.66144257504232</v>
      </c>
      <c r="M892" s="306">
        <f t="shared" ca="1" si="393"/>
        <v>-1.4674012588074576</v>
      </c>
      <c r="N892" s="304">
        <f t="shared" ca="1" si="394"/>
        <v>-84.075898981851537</v>
      </c>
      <c r="P892" s="310">
        <f t="shared" ca="1" si="395"/>
        <v>23</v>
      </c>
      <c r="Q892" s="304">
        <f t="shared" ca="1" si="396"/>
        <v>0</v>
      </c>
      <c r="R892" s="306">
        <f t="shared" ca="1" si="397"/>
        <v>0</v>
      </c>
      <c r="S892" s="307">
        <f t="shared" ca="1" si="398"/>
        <v>8.0569999999999986</v>
      </c>
      <c r="T892" s="304">
        <f t="shared" ca="1" si="378"/>
        <v>79.039169999999984</v>
      </c>
      <c r="U892" s="311">
        <f t="shared" ca="1" si="379"/>
        <v>0</v>
      </c>
      <c r="V892" s="306">
        <f t="shared" ca="1" si="380"/>
        <v>1.2255554136830102</v>
      </c>
      <c r="W892" s="304">
        <f t="shared" ca="1" si="381"/>
        <v>62.224078884845667</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2.0346611438990267</v>
      </c>
      <c r="AH892" s="304">
        <f t="shared" ca="1" si="405"/>
        <v>-7.7229475702500734</v>
      </c>
    </row>
    <row r="893" spans="1:34" x14ac:dyDescent="0.2">
      <c r="A893" s="347">
        <f t="shared" ca="1" si="383"/>
        <v>1E-4</v>
      </c>
      <c r="B893" s="304">
        <f t="shared" ca="1" si="384"/>
        <v>33.719200000000804</v>
      </c>
      <c r="D893" s="306">
        <f t="shared" ca="1" si="385"/>
        <v>-0.79709640943309412</v>
      </c>
      <c r="E893" s="307">
        <f t="shared" ca="1" si="386"/>
        <v>-2.1282610668156465</v>
      </c>
      <c r="F893" s="304">
        <f t="shared" ca="1" si="387"/>
        <v>2.2726323623618505</v>
      </c>
      <c r="G893" s="306">
        <f t="shared" ca="1" si="388"/>
        <v>11.953387584843307</v>
      </c>
      <c r="H893" s="307">
        <f t="shared" ca="1" si="389"/>
        <v>-115.19758922363874</v>
      </c>
      <c r="I893" s="304">
        <f t="shared" ca="1" si="390"/>
        <v>115.81609576259983</v>
      </c>
      <c r="J893" s="306">
        <f t="shared" ca="1" si="391"/>
        <v>796.64854631425544</v>
      </c>
      <c r="K893" s="307">
        <f t="shared" ca="1" si="392"/>
        <v>-4.5444813773783839</v>
      </c>
      <c r="L893" s="304">
        <f t="shared" ca="1" si="377"/>
        <v>796.66150820508813</v>
      </c>
      <c r="M893" s="306">
        <f t="shared" ca="1" si="393"/>
        <v>-1.4674021330377018</v>
      </c>
      <c r="N893" s="304">
        <f t="shared" ca="1" si="394"/>
        <v>-84.075949071554859</v>
      </c>
      <c r="P893" s="310">
        <f t="shared" ca="1" si="395"/>
        <v>23</v>
      </c>
      <c r="Q893" s="304">
        <f t="shared" ca="1" si="396"/>
        <v>0</v>
      </c>
      <c r="R893" s="306">
        <f t="shared" ca="1" si="397"/>
        <v>0</v>
      </c>
      <c r="S893" s="307">
        <f t="shared" ca="1" si="398"/>
        <v>8.0569999999999986</v>
      </c>
      <c r="T893" s="304">
        <f t="shared" ca="1" si="378"/>
        <v>79.039169999999984</v>
      </c>
      <c r="U893" s="311">
        <f t="shared" ca="1" si="379"/>
        <v>0</v>
      </c>
      <c r="V893" s="306">
        <f t="shared" ca="1" si="380"/>
        <v>1.225556825492883</v>
      </c>
      <c r="W893" s="304">
        <f t="shared" ca="1" si="381"/>
        <v>62.224369193512608</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2.0346259968810472</v>
      </c>
      <c r="AH893" s="304">
        <f t="shared" ca="1" si="405"/>
        <v>-7.7229836024383367</v>
      </c>
    </row>
    <row r="894" spans="1:34" x14ac:dyDescent="0.2">
      <c r="A894" s="347">
        <f t="shared" ca="1" si="383"/>
        <v>1E-4</v>
      </c>
      <c r="B894" s="304">
        <f t="shared" ca="1" si="384"/>
        <v>33.719300000000807</v>
      </c>
      <c r="D894" s="306">
        <f t="shared" ca="1" si="385"/>
        <v>-0.79709341267477929</v>
      </c>
      <c r="E894" s="307">
        <f t="shared" ca="1" si="386"/>
        <v>-2.1282245305416314</v>
      </c>
      <c r="F894" s="304">
        <f t="shared" ca="1" si="387"/>
        <v>2.272597096039831</v>
      </c>
      <c r="G894" s="306">
        <f t="shared" ca="1" si="388"/>
        <v>11.953307875502039</v>
      </c>
      <c r="H894" s="307">
        <f t="shared" ca="1" si="389"/>
        <v>-115.19780204609179</v>
      </c>
      <c r="I894" s="304">
        <f t="shared" ca="1" si="390"/>
        <v>115.8162992217291</v>
      </c>
      <c r="J894" s="306">
        <f t="shared" ca="1" si="391"/>
        <v>796.64854631425544</v>
      </c>
      <c r="K894" s="307">
        <f t="shared" ca="1" si="392"/>
        <v>-4.5560011469418704</v>
      </c>
      <c r="L894" s="304">
        <f t="shared" ca="1" si="377"/>
        <v>796.66157400182635</v>
      </c>
      <c r="M894" s="306">
        <f t="shared" ca="1" si="393"/>
        <v>-1.4674030072590449</v>
      </c>
      <c r="N894" s="304">
        <f t="shared" ca="1" si="394"/>
        <v>-84.075999160748182</v>
      </c>
      <c r="P894" s="310">
        <f t="shared" ca="1" si="395"/>
        <v>23</v>
      </c>
      <c r="Q894" s="304">
        <f t="shared" ca="1" si="396"/>
        <v>0</v>
      </c>
      <c r="R894" s="306">
        <f t="shared" ca="1" si="397"/>
        <v>0</v>
      </c>
      <c r="S894" s="307">
        <f t="shared" ca="1" si="398"/>
        <v>8.0569999999999986</v>
      </c>
      <c r="T894" s="304">
        <f t="shared" ca="1" si="378"/>
        <v>79.039169999999984</v>
      </c>
      <c r="U894" s="311">
        <f t="shared" ca="1" si="379"/>
        <v>0</v>
      </c>
      <c r="V894" s="306">
        <f t="shared" ca="1" si="380"/>
        <v>1.2255582373069911</v>
      </c>
      <c r="W894" s="304">
        <f t="shared" ca="1" si="381"/>
        <v>62.224659499505712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2.0345908501784695</v>
      </c>
      <c r="AH894" s="304">
        <f t="shared" ca="1" si="405"/>
        <v>-7.7230196342947277</v>
      </c>
    </row>
    <row r="895" spans="1:34" x14ac:dyDescent="0.2">
      <c r="A895" s="347">
        <f t="shared" ca="1" si="383"/>
        <v>1E-4</v>
      </c>
      <c r="B895" s="304">
        <f t="shared" ca="1" si="384"/>
        <v>33.71940000000081</v>
      </c>
      <c r="D895" s="306">
        <f t="shared" ca="1" si="385"/>
        <v>-0.79709041588731655</v>
      </c>
      <c r="E895" s="307">
        <f t="shared" ca="1" si="386"/>
        <v>-2.1281879946041737</v>
      </c>
      <c r="F895" s="304">
        <f t="shared" ca="1" si="387"/>
        <v>2.2725618300668411</v>
      </c>
      <c r="G895" s="306">
        <f t="shared" ca="1" si="388"/>
        <v>11.95322816646045</v>
      </c>
      <c r="H895" s="307">
        <f t="shared" ca="1" si="389"/>
        <v>-115.19801486489125</v>
      </c>
      <c r="I895" s="304">
        <f t="shared" ca="1" si="390"/>
        <v>115.81650267734373</v>
      </c>
      <c r="J895" s="306">
        <f t="shared" ca="1" si="391"/>
        <v>796.64854631425544</v>
      </c>
      <c r="K895" s="307">
        <f t="shared" ca="1" si="392"/>
        <v>-4.5675209377874193</v>
      </c>
      <c r="L895" s="304">
        <f t="shared" ca="1" si="377"/>
        <v>796.66163996525745</v>
      </c>
      <c r="M895" s="306">
        <f t="shared" ca="1" si="393"/>
        <v>-1.4674038814714869</v>
      </c>
      <c r="N895" s="304">
        <f t="shared" ca="1" si="394"/>
        <v>-84.076049249431506</v>
      </c>
      <c r="P895" s="310">
        <f t="shared" ca="1" si="395"/>
        <v>23</v>
      </c>
      <c r="Q895" s="304">
        <f t="shared" ca="1" si="396"/>
        <v>0</v>
      </c>
      <c r="R895" s="306">
        <f t="shared" ca="1" si="397"/>
        <v>0</v>
      </c>
      <c r="S895" s="307">
        <f t="shared" ca="1" si="398"/>
        <v>8.0569999999999986</v>
      </c>
      <c r="T895" s="304">
        <f t="shared" ca="1" si="378"/>
        <v>79.039169999999984</v>
      </c>
      <c r="U895" s="311">
        <f t="shared" ca="1" si="379"/>
        <v>0</v>
      </c>
      <c r="V895" s="306">
        <f t="shared" ca="1" si="380"/>
        <v>1.225559649125334</v>
      </c>
      <c r="W895" s="304">
        <f t="shared" ca="1" si="381"/>
        <v>62.224949802825002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2.0345557037912885</v>
      </c>
      <c r="AH895" s="304">
        <f t="shared" ca="1" si="405"/>
        <v>-7.7230556658192535</v>
      </c>
    </row>
    <row r="896" spans="1:34" x14ac:dyDescent="0.2">
      <c r="A896" s="347">
        <f t="shared" ca="1" si="383"/>
        <v>1E-4</v>
      </c>
      <c r="B896" s="304">
        <f t="shared" ca="1" si="384"/>
        <v>33.719500000000814</v>
      </c>
      <c r="D896" s="306">
        <f t="shared" ca="1" si="385"/>
        <v>-0.79708741907070779</v>
      </c>
      <c r="E896" s="307">
        <f t="shared" ca="1" si="386"/>
        <v>-2.1281514590032691</v>
      </c>
      <c r="F896" s="304">
        <f t="shared" ca="1" si="387"/>
        <v>2.2725265644428769</v>
      </c>
      <c r="G896" s="306">
        <f t="shared" ca="1" si="388"/>
        <v>11.953148457718543</v>
      </c>
      <c r="H896" s="307">
        <f t="shared" ca="1" si="389"/>
        <v>-115.19822768003715</v>
      </c>
      <c r="I896" s="304">
        <f t="shared" ca="1" si="390"/>
        <v>115.81670612944376</v>
      </c>
      <c r="J896" s="306">
        <f t="shared" ca="1" si="391"/>
        <v>796.64854631425544</v>
      </c>
      <c r="K896" s="307">
        <f t="shared" ca="1" si="392"/>
        <v>-4.5790407499146655</v>
      </c>
      <c r="L896" s="304">
        <f t="shared" ca="1" si="377"/>
        <v>796.66170609538267</v>
      </c>
      <c r="M896" s="306">
        <f t="shared" ca="1" si="393"/>
        <v>-1.4674047556750278</v>
      </c>
      <c r="N896" s="304">
        <f t="shared" ca="1" si="394"/>
        <v>-84.07609933760483</v>
      </c>
      <c r="P896" s="310">
        <f t="shared" ca="1" si="395"/>
        <v>23</v>
      </c>
      <c r="Q896" s="304">
        <f t="shared" ca="1" si="396"/>
        <v>0</v>
      </c>
      <c r="R896" s="306">
        <f t="shared" ca="1" si="397"/>
        <v>0</v>
      </c>
      <c r="S896" s="307">
        <f t="shared" ca="1" si="398"/>
        <v>8.0569999999999986</v>
      </c>
      <c r="T896" s="304">
        <f t="shared" ca="1" si="378"/>
        <v>79.039169999999984</v>
      </c>
      <c r="U896" s="311">
        <f t="shared" ca="1" si="379"/>
        <v>0</v>
      </c>
      <c r="V896" s="306">
        <f t="shared" ca="1" si="380"/>
        <v>1.225561060947912</v>
      </c>
      <c r="W896" s="304">
        <f t="shared" ca="1" si="381"/>
        <v>62.225240103470426</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2.0345205577194996</v>
      </c>
      <c r="AH896" s="304">
        <f t="shared" ca="1" si="405"/>
        <v>-7.7230916970119168</v>
      </c>
    </row>
    <row r="897" spans="1:34" x14ac:dyDescent="0.2">
      <c r="A897" s="347">
        <f t="shared" ca="1" si="383"/>
        <v>1E-4</v>
      </c>
      <c r="B897" s="304">
        <f t="shared" ca="1" si="384"/>
        <v>33.719600000000817</v>
      </c>
      <c r="D897" s="306">
        <f t="shared" ca="1" si="385"/>
        <v>-0.79708442222495435</v>
      </c>
      <c r="E897" s="307">
        <f t="shared" ca="1" si="386"/>
        <v>-2.1281149237389254</v>
      </c>
      <c r="F897" s="304">
        <f t="shared" ca="1" si="387"/>
        <v>2.2724912991679465</v>
      </c>
      <c r="G897" s="306">
        <f t="shared" ca="1" si="388"/>
        <v>11.953068749276321</v>
      </c>
      <c r="H897" s="307">
        <f t="shared" ca="1" si="389"/>
        <v>-115.19844049152952</v>
      </c>
      <c r="I897" s="304">
        <f t="shared" ca="1" si="390"/>
        <v>115.81690957802921</v>
      </c>
      <c r="J897" s="306">
        <f t="shared" ca="1" si="391"/>
        <v>796.64854631425544</v>
      </c>
      <c r="K897" s="307">
        <f t="shared" ca="1" si="392"/>
        <v>-4.5905605833232439</v>
      </c>
      <c r="L897" s="304">
        <f t="shared" ca="1" si="377"/>
        <v>796.66177239220258</v>
      </c>
      <c r="M897" s="306">
        <f t="shared" ca="1" si="393"/>
        <v>-1.4674056298696678</v>
      </c>
      <c r="N897" s="304">
        <f t="shared" ca="1" si="394"/>
        <v>-84.07614942526817</v>
      </c>
      <c r="P897" s="310">
        <f t="shared" ca="1" si="395"/>
        <v>23</v>
      </c>
      <c r="Q897" s="304">
        <f t="shared" ca="1" si="396"/>
        <v>0</v>
      </c>
      <c r="R897" s="306">
        <f t="shared" ca="1" si="397"/>
        <v>0</v>
      </c>
      <c r="S897" s="307">
        <f t="shared" ca="1" si="398"/>
        <v>8.0569999999999986</v>
      </c>
      <c r="T897" s="304">
        <f t="shared" ca="1" si="378"/>
        <v>79.039169999999984</v>
      </c>
      <c r="U897" s="311">
        <f t="shared" ca="1" si="379"/>
        <v>0</v>
      </c>
      <c r="V897" s="306">
        <f t="shared" ca="1" si="380"/>
        <v>1.2255624727747247</v>
      </c>
      <c r="W897" s="304">
        <f t="shared" ca="1" si="381"/>
        <v>62.225530401442036</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2.0344854119631108</v>
      </c>
      <c r="AH897" s="304">
        <f t="shared" ca="1" si="405"/>
        <v>-7.7231277278727113</v>
      </c>
    </row>
    <row r="898" spans="1:34" x14ac:dyDescent="0.2">
      <c r="A898" s="347">
        <f t="shared" ca="1" si="383"/>
        <v>1E-4</v>
      </c>
      <c r="B898" s="304">
        <f t="shared" ca="1" si="384"/>
        <v>33.71970000000082</v>
      </c>
      <c r="D898" s="306">
        <f t="shared" ca="1" si="385"/>
        <v>-0.79708142535005722</v>
      </c>
      <c r="E898" s="307">
        <f t="shared" ca="1" si="386"/>
        <v>-2.1280783888111356</v>
      </c>
      <c r="F898" s="304">
        <f t="shared" ca="1" si="387"/>
        <v>2.2724560342420439</v>
      </c>
      <c r="G898" s="306">
        <f t="shared" ca="1" si="388"/>
        <v>11.952989041133787</v>
      </c>
      <c r="H898" s="307">
        <f t="shared" ca="1" si="389"/>
        <v>-115.1986532993684</v>
      </c>
      <c r="I898" s="304">
        <f t="shared" ca="1" si="390"/>
        <v>115.81711302310012</v>
      </c>
      <c r="J898" s="306">
        <f t="shared" ca="1" si="391"/>
        <v>796.64854631425544</v>
      </c>
      <c r="K898" s="307">
        <f t="shared" ca="1" si="392"/>
        <v>-4.6020804380127887</v>
      </c>
      <c r="L898" s="304">
        <f t="shared" ca="1" si="377"/>
        <v>796.6618388557182</v>
      </c>
      <c r="M898" s="306">
        <f t="shared" ca="1" si="393"/>
        <v>-1.4674065040554072</v>
      </c>
      <c r="N898" s="304">
        <f t="shared" ca="1" si="394"/>
        <v>-84.076199512421553</v>
      </c>
      <c r="P898" s="310">
        <f t="shared" ca="1" si="395"/>
        <v>23</v>
      </c>
      <c r="Q898" s="304">
        <f t="shared" ca="1" si="396"/>
        <v>0</v>
      </c>
      <c r="R898" s="306">
        <f t="shared" ca="1" si="397"/>
        <v>0</v>
      </c>
      <c r="S898" s="307">
        <f t="shared" ca="1" si="398"/>
        <v>8.0569999999999986</v>
      </c>
      <c r="T898" s="304">
        <f t="shared" ca="1" si="378"/>
        <v>79.039169999999984</v>
      </c>
      <c r="U898" s="311">
        <f t="shared" ca="1" si="379"/>
        <v>0</v>
      </c>
      <c r="V898" s="306">
        <f t="shared" ca="1" si="380"/>
        <v>1.2255638846057724</v>
      </c>
      <c r="W898" s="304">
        <f t="shared" ca="1" si="381"/>
        <v>62.225820696739795</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2.0344502665221134</v>
      </c>
      <c r="AH898" s="304">
        <f t="shared" ca="1" si="405"/>
        <v>-7.7231637584016442</v>
      </c>
    </row>
    <row r="899" spans="1:34" x14ac:dyDescent="0.2">
      <c r="A899" s="347">
        <f t="shared" ca="1" si="383"/>
        <v>1E-4</v>
      </c>
      <c r="B899" s="304">
        <f t="shared" ca="1" si="384"/>
        <v>33.719800000000824</v>
      </c>
      <c r="D899" s="306">
        <f t="shared" ca="1" si="385"/>
        <v>-0.79707842844601573</v>
      </c>
      <c r="E899" s="307">
        <f t="shared" ca="1" si="386"/>
        <v>-2.1280418542199033</v>
      </c>
      <c r="F899" s="304">
        <f t="shared" ca="1" si="387"/>
        <v>2.2724207696651724</v>
      </c>
      <c r="G899" s="306">
        <f t="shared" ca="1" si="388"/>
        <v>11.952909333290942</v>
      </c>
      <c r="H899" s="307">
        <f t="shared" ca="1" si="389"/>
        <v>-115.19886610355383</v>
      </c>
      <c r="I899" s="304">
        <f t="shared" ca="1" si="390"/>
        <v>115.81731646465651</v>
      </c>
      <c r="J899" s="306">
        <f t="shared" ca="1" si="391"/>
        <v>796.64854631425544</v>
      </c>
      <c r="K899" s="307">
        <f t="shared" ca="1" si="392"/>
        <v>-4.6136003139829347</v>
      </c>
      <c r="L899" s="304">
        <f t="shared" ca="1" si="377"/>
        <v>796.66190548593045</v>
      </c>
      <c r="M899" s="306">
        <f t="shared" ca="1" si="393"/>
        <v>-1.4674073782322461</v>
      </c>
      <c r="N899" s="304">
        <f t="shared" ca="1" si="394"/>
        <v>-84.076249599064965</v>
      </c>
      <c r="P899" s="310">
        <f t="shared" ca="1" si="395"/>
        <v>23</v>
      </c>
      <c r="Q899" s="304">
        <f t="shared" ca="1" si="396"/>
        <v>0</v>
      </c>
      <c r="R899" s="306">
        <f t="shared" ca="1" si="397"/>
        <v>0</v>
      </c>
      <c r="S899" s="307">
        <f t="shared" ca="1" si="398"/>
        <v>8.0569999999999986</v>
      </c>
      <c r="T899" s="304">
        <f t="shared" ca="1" si="378"/>
        <v>79.039169999999984</v>
      </c>
      <c r="U899" s="311">
        <f t="shared" ca="1" si="379"/>
        <v>0</v>
      </c>
      <c r="V899" s="306">
        <f t="shared" ca="1" si="380"/>
        <v>1.2255652964410551</v>
      </c>
      <c r="W899" s="304">
        <f t="shared" ca="1" si="381"/>
        <v>62.22611098936374</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2.034415121396516</v>
      </c>
      <c r="AH899" s="304">
        <f t="shared" ca="1" si="405"/>
        <v>-7.72319978859871</v>
      </c>
    </row>
    <row r="900" spans="1:34" x14ac:dyDescent="0.2">
      <c r="A900" s="347">
        <f t="shared" ca="1" si="383"/>
        <v>1E-4</v>
      </c>
      <c r="B900" s="304">
        <f t="shared" ca="1" si="384"/>
        <v>33.719900000000827</v>
      </c>
      <c r="D900" s="306">
        <f t="shared" ca="1" si="385"/>
        <v>-0.79707543151283078</v>
      </c>
      <c r="E900" s="307">
        <f t="shared" ca="1" si="386"/>
        <v>-2.1280053199652249</v>
      </c>
      <c r="F900" s="304">
        <f t="shared" ca="1" si="387"/>
        <v>2.2723855054373288</v>
      </c>
      <c r="G900" s="306">
        <f t="shared" ca="1" si="388"/>
        <v>11.952829625747791</v>
      </c>
      <c r="H900" s="307">
        <f t="shared" ca="1" si="389"/>
        <v>-115.19907890408582</v>
      </c>
      <c r="I900" s="304">
        <f t="shared" ca="1" si="390"/>
        <v>115.81751990269842</v>
      </c>
      <c r="J900" s="306">
        <f t="shared" ca="1" si="391"/>
        <v>796.64854631425544</v>
      </c>
      <c r="K900" s="307">
        <f t="shared" ca="1" si="392"/>
        <v>-4.625120211233317</v>
      </c>
      <c r="L900" s="304">
        <f t="shared" ref="L900:L963" ca="1" si="406">SQRT(pos_x^2+pos_z^2)</f>
        <v>796.66197228284011</v>
      </c>
      <c r="M900" s="306">
        <f t="shared" ca="1" si="393"/>
        <v>-1.4674082524001844</v>
      </c>
      <c r="N900" s="304">
        <f t="shared" ca="1" si="394"/>
        <v>-84.076299685198421</v>
      </c>
      <c r="P900" s="310">
        <f t="shared" ca="1" si="395"/>
        <v>23</v>
      </c>
      <c r="Q900" s="304">
        <f t="shared" ca="1" si="396"/>
        <v>0</v>
      </c>
      <c r="R900" s="306">
        <f t="shared" ca="1" si="397"/>
        <v>0</v>
      </c>
      <c r="S900" s="307">
        <f t="shared" ca="1" si="398"/>
        <v>8.0569999999999986</v>
      </c>
      <c r="T900" s="304">
        <f t="shared" ref="T900:T963" ca="1" si="407">m*g</f>
        <v>79.039169999999984</v>
      </c>
      <c r="U900" s="311">
        <f t="shared" ref="U900:U963" ca="1" si="408">IF(pos_xz&lt;L_rampe,Poids*COS(Beta),0)</f>
        <v>0</v>
      </c>
      <c r="V900" s="306">
        <f t="shared" ref="V900:V963" ca="1" si="409">Rho_moyen*(20000-Alt_rampe-pos_z)/(20000+Alt_rampe+pos_z)</f>
        <v>1.2255667082805721</v>
      </c>
      <c r="W900" s="304">
        <f t="shared" ref="W900:W963" ca="1" si="410">1/2*Rho*Sref*Cx*vit_xz^2</f>
        <v>62.226401279313826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2.0343799765863126</v>
      </c>
      <c r="AH900" s="304">
        <f t="shared" ca="1" si="405"/>
        <v>-7.7232358184639134</v>
      </c>
    </row>
    <row r="901" spans="1:34" x14ac:dyDescent="0.2">
      <c r="A901" s="347">
        <f t="shared" ref="A901:A964" ca="1" si="412">IF(B900+0.01&lt;=T_ini+ROUNDUP(Temps_fin_propu,0), 0.01, IF(K900&gt;0, 0.1, 0.0001))</f>
        <v>1E-4</v>
      </c>
      <c r="B901" s="304">
        <f t="shared" ref="B901:B964" ca="1" si="413">B900+pas</f>
        <v>33.72000000000083</v>
      </c>
      <c r="D901" s="306">
        <f t="shared" ref="D901:D964" ca="1" si="414">IF(AND(L900&lt;L_rampe,Poussee&lt;Poids*SIN(M900)),0,(-W900+Poussee)/m*COS(M900)-U900/m*SIN(M900))</f>
        <v>-0.79707243455050503</v>
      </c>
      <c r="E901" s="307">
        <f t="shared" ref="E901:E964" ca="1" si="415">IF(AND(L900&lt;L_rampe,Poussee&lt;Poids*SIN(M900)),0,(-W900+Poussee)/m*SIN(M900)+U900/m*COS(M900)-Poids/m)</f>
        <v>-2.1279687860471075</v>
      </c>
      <c r="F901" s="304">
        <f t="shared" ref="F901:F964" ca="1" si="416">SQRT(acc_x^2+acc_z^2)</f>
        <v>2.2723502415585211</v>
      </c>
      <c r="G901" s="306">
        <f t="shared" ref="G901:G964" ca="1" si="417">G900+acc_x*pas</f>
        <v>11.952749918504336</v>
      </c>
      <c r="H901" s="307">
        <f t="shared" ref="H901:H964" ca="1" si="418">H900+acc_z*pas</f>
        <v>-115.19929170096442</v>
      </c>
      <c r="I901" s="304">
        <f t="shared" ref="I901:I964" ca="1" si="419">SQRT(vit_x^2+vit_z^2)</f>
        <v>115.81772333722589</v>
      </c>
      <c r="J901" s="306">
        <f t="shared" ref="J901:J964" ca="1" si="420">J900+0.5*(vit_x+G900)*pas*(K900&gt;=0)</f>
        <v>796.64854631425544</v>
      </c>
      <c r="K901" s="307">
        <f t="shared" ref="K901:K964" ca="1" si="421">K900+0.5*(vit_z+H900)*pas</f>
        <v>-4.6366401297635695</v>
      </c>
      <c r="L901" s="304">
        <f t="shared" ca="1" si="406"/>
        <v>796.66203924644822</v>
      </c>
      <c r="M901" s="306">
        <f t="shared" ref="M901:M964" ca="1" si="422">IF(AND(L900&gt;L_rampe,G901&gt;0),ATAN2(G901,H901),$M$4)</f>
        <v>-1.4674091265592224</v>
      </c>
      <c r="N901" s="304">
        <f t="shared" ref="N901:N964" ca="1" si="423">DEGREES(Beta)</f>
        <v>-84.076349770821921</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8.0569999999999986</v>
      </c>
      <c r="T901" s="304">
        <f t="shared" ca="1" si="407"/>
        <v>79.039169999999984</v>
      </c>
      <c r="U901" s="311">
        <f t="shared" ca="1" si="408"/>
        <v>0</v>
      </c>
      <c r="V901" s="306">
        <f t="shared" ca="1" si="409"/>
        <v>1.2255681201243245</v>
      </c>
      <c r="W901" s="304">
        <f t="shared" ca="1" si="410"/>
        <v>62.226691566590105</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2.0343448320915085</v>
      </c>
      <c r="AH901" s="304">
        <f t="shared" ref="AH901:AH964" ca="1" si="434">IF(AND(L900&lt;L_rampe,Poussee&lt;Poids*SIN(M900)), g*SIN(M900), (-W900+Poussee)/m)</f>
        <v>-7.7232718479972489</v>
      </c>
    </row>
    <row r="902" spans="1:34" x14ac:dyDescent="0.2">
      <c r="A902" s="347">
        <f t="shared" ca="1" si="412"/>
        <v>1E-4</v>
      </c>
      <c r="B902" s="304">
        <f t="shared" ca="1" si="413"/>
        <v>33.720100000000834</v>
      </c>
      <c r="D902" s="306">
        <f t="shared" ca="1" si="414"/>
        <v>-0.79706943755903792</v>
      </c>
      <c r="E902" s="307">
        <f t="shared" ca="1" si="415"/>
        <v>-2.1279322524655404</v>
      </c>
      <c r="F902" s="304">
        <f t="shared" ca="1" si="416"/>
        <v>2.2723149780287395</v>
      </c>
      <c r="G902" s="306">
        <f t="shared" ca="1" si="417"/>
        <v>11.95267021156058</v>
      </c>
      <c r="H902" s="307">
        <f t="shared" ca="1" si="418"/>
        <v>-115.19950449418967</v>
      </c>
      <c r="I902" s="304">
        <f t="shared" ca="1" si="419"/>
        <v>115.81792676823892</v>
      </c>
      <c r="J902" s="306">
        <f t="shared" ca="1" si="420"/>
        <v>796.64854631425544</v>
      </c>
      <c r="K902" s="307">
        <f t="shared" ca="1" si="421"/>
        <v>-4.6481600695733274</v>
      </c>
      <c r="L902" s="304">
        <f t="shared" ca="1" si="406"/>
        <v>796.66210637675545</v>
      </c>
      <c r="M902" s="306">
        <f t="shared" ca="1" si="422"/>
        <v>-1.4674100007093602</v>
      </c>
      <c r="N902" s="304">
        <f t="shared" ca="1" si="423"/>
        <v>-84.076399855935477</v>
      </c>
      <c r="P902" s="310">
        <f t="shared" ca="1" si="424"/>
        <v>23</v>
      </c>
      <c r="Q902" s="304">
        <f t="shared" ca="1" si="425"/>
        <v>0</v>
      </c>
      <c r="R902" s="306">
        <f t="shared" ca="1" si="426"/>
        <v>0</v>
      </c>
      <c r="S902" s="307">
        <f t="shared" ca="1" si="427"/>
        <v>8.0569999999999986</v>
      </c>
      <c r="T902" s="304">
        <f t="shared" ca="1" si="407"/>
        <v>79.039169999999984</v>
      </c>
      <c r="U902" s="311">
        <f t="shared" ca="1" si="408"/>
        <v>0</v>
      </c>
      <c r="V902" s="306">
        <f t="shared" ca="1" si="409"/>
        <v>1.2255695319723114</v>
      </c>
      <c r="W902" s="304">
        <f t="shared" ca="1" si="410"/>
        <v>62.226981851192569</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2.0343096879120983</v>
      </c>
      <c r="AH902" s="304">
        <f t="shared" ca="1" si="434"/>
        <v>-7.7233078771987236</v>
      </c>
    </row>
    <row r="903" spans="1:34" x14ac:dyDescent="0.2">
      <c r="A903" s="347">
        <f t="shared" ca="1" si="412"/>
        <v>1E-4</v>
      </c>
      <c r="B903" s="304">
        <f t="shared" ca="1" si="413"/>
        <v>33.720200000000837</v>
      </c>
      <c r="D903" s="306">
        <f t="shared" ca="1" si="414"/>
        <v>-0.79706644053843101</v>
      </c>
      <c r="E903" s="307">
        <f t="shared" ca="1" si="415"/>
        <v>-2.1278957192205281</v>
      </c>
      <c r="F903" s="304">
        <f t="shared" ca="1" si="416"/>
        <v>2.2722797148479876</v>
      </c>
      <c r="G903" s="306">
        <f t="shared" ca="1" si="417"/>
        <v>11.952590504916527</v>
      </c>
      <c r="H903" s="307">
        <f t="shared" ca="1" si="418"/>
        <v>-115.19971728376159</v>
      </c>
      <c r="I903" s="304">
        <f t="shared" ca="1" si="419"/>
        <v>115.81813019573757</v>
      </c>
      <c r="J903" s="306">
        <f t="shared" ca="1" si="420"/>
        <v>796.64854631425544</v>
      </c>
      <c r="K903" s="307">
        <f t="shared" ca="1" si="421"/>
        <v>-4.6596800306622246</v>
      </c>
      <c r="L903" s="304">
        <f t="shared" ca="1" si="406"/>
        <v>796.66217367376282</v>
      </c>
      <c r="M903" s="306">
        <f t="shared" ca="1" si="422"/>
        <v>-1.4674108748505978</v>
      </c>
      <c r="N903" s="304">
        <f t="shared" ca="1" si="423"/>
        <v>-84.076449940539092</v>
      </c>
      <c r="P903" s="310">
        <f t="shared" ca="1" si="424"/>
        <v>23</v>
      </c>
      <c r="Q903" s="304">
        <f t="shared" ca="1" si="425"/>
        <v>0</v>
      </c>
      <c r="R903" s="306">
        <f t="shared" ca="1" si="426"/>
        <v>0</v>
      </c>
      <c r="S903" s="307">
        <f t="shared" ca="1" si="427"/>
        <v>8.0569999999999986</v>
      </c>
      <c r="T903" s="304">
        <f t="shared" ca="1" si="407"/>
        <v>79.039169999999984</v>
      </c>
      <c r="U903" s="311">
        <f t="shared" ca="1" si="408"/>
        <v>0</v>
      </c>
      <c r="V903" s="306">
        <f t="shared" ca="1" si="409"/>
        <v>1.225570943824533</v>
      </c>
      <c r="W903" s="304">
        <f t="shared" ca="1" si="410"/>
        <v>62.227272133121183</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2.0342745440480874</v>
      </c>
      <c r="AH903" s="304">
        <f t="shared" ca="1" si="434"/>
        <v>-7.7233439060683358</v>
      </c>
    </row>
    <row r="904" spans="1:34" x14ac:dyDescent="0.2">
      <c r="A904" s="347">
        <f t="shared" ca="1" si="412"/>
        <v>1E-4</v>
      </c>
      <c r="B904" s="304">
        <f t="shared" ca="1" si="413"/>
        <v>33.72030000000084</v>
      </c>
      <c r="D904" s="306">
        <f t="shared" ca="1" si="414"/>
        <v>-0.79706344348868552</v>
      </c>
      <c r="E904" s="307">
        <f t="shared" ca="1" si="415"/>
        <v>-2.1278591863120742</v>
      </c>
      <c r="F904" s="304">
        <f t="shared" ca="1" si="416"/>
        <v>2.2722444520162712</v>
      </c>
      <c r="G904" s="306">
        <f t="shared" ca="1" si="417"/>
        <v>11.952510798572177</v>
      </c>
      <c r="H904" s="307">
        <f t="shared" ca="1" si="418"/>
        <v>-115.19993006968022</v>
      </c>
      <c r="I904" s="304">
        <f t="shared" ca="1" si="419"/>
        <v>115.81833361972187</v>
      </c>
      <c r="J904" s="306">
        <f t="shared" ca="1" si="420"/>
        <v>796.64854631425544</v>
      </c>
      <c r="K904" s="307">
        <f t="shared" ca="1" si="421"/>
        <v>-4.671200013029897</v>
      </c>
      <c r="L904" s="304">
        <f t="shared" ca="1" si="406"/>
        <v>796.66224113747114</v>
      </c>
      <c r="M904" s="306">
        <f t="shared" ca="1" si="422"/>
        <v>-1.4674117489829357</v>
      </c>
      <c r="N904" s="304">
        <f t="shared" ca="1" si="423"/>
        <v>-84.076500024632793</v>
      </c>
      <c r="P904" s="310">
        <f t="shared" ca="1" si="424"/>
        <v>23</v>
      </c>
      <c r="Q904" s="304">
        <f t="shared" ca="1" si="425"/>
        <v>0</v>
      </c>
      <c r="R904" s="306">
        <f t="shared" ca="1" si="426"/>
        <v>0</v>
      </c>
      <c r="S904" s="307">
        <f t="shared" ca="1" si="427"/>
        <v>8.0569999999999986</v>
      </c>
      <c r="T904" s="304">
        <f t="shared" ca="1" si="407"/>
        <v>79.039169999999984</v>
      </c>
      <c r="U904" s="311">
        <f t="shared" ca="1" si="408"/>
        <v>0</v>
      </c>
      <c r="V904" s="306">
        <f t="shared" ca="1" si="409"/>
        <v>1.2255723556809894</v>
      </c>
      <c r="W904" s="304">
        <f t="shared" ca="1" si="410"/>
        <v>62.227562412376017</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2.0342394004994713</v>
      </c>
      <c r="AH904" s="304">
        <f t="shared" ca="1" si="434"/>
        <v>-7.723379934606081</v>
      </c>
    </row>
    <row r="905" spans="1:34" x14ac:dyDescent="0.2">
      <c r="A905" s="347">
        <f t="shared" ca="1" si="412"/>
        <v>1E-4</v>
      </c>
      <c r="B905" s="304">
        <f t="shared" ca="1" si="413"/>
        <v>33.720400000000843</v>
      </c>
      <c r="D905" s="306">
        <f t="shared" ca="1" si="414"/>
        <v>-0.797060446409801</v>
      </c>
      <c r="E905" s="307">
        <f t="shared" ca="1" si="415"/>
        <v>-2.1278226537401705</v>
      </c>
      <c r="F905" s="304">
        <f t="shared" ca="1" si="416"/>
        <v>2.272209189533581</v>
      </c>
      <c r="G905" s="306">
        <f t="shared" ca="1" si="417"/>
        <v>11.952431092527537</v>
      </c>
      <c r="H905" s="307">
        <f t="shared" ca="1" si="418"/>
        <v>-115.2001428519456</v>
      </c>
      <c r="I905" s="304">
        <f t="shared" ca="1" si="419"/>
        <v>115.81853704019186</v>
      </c>
      <c r="J905" s="306">
        <f t="shared" ca="1" si="420"/>
        <v>796.64854631425544</v>
      </c>
      <c r="K905" s="307">
        <f t="shared" ca="1" si="421"/>
        <v>-4.6827200166759786</v>
      </c>
      <c r="L905" s="304">
        <f t="shared" ca="1" si="406"/>
        <v>796.66230876788131</v>
      </c>
      <c r="M905" s="306">
        <f t="shared" ca="1" si="422"/>
        <v>-1.4674126231063738</v>
      </c>
      <c r="N905" s="304">
        <f t="shared" ca="1" si="423"/>
        <v>-84.076550108216566</v>
      </c>
      <c r="P905" s="310">
        <f t="shared" ca="1" si="424"/>
        <v>23</v>
      </c>
      <c r="Q905" s="304">
        <f t="shared" ca="1" si="425"/>
        <v>0</v>
      </c>
      <c r="R905" s="306">
        <f t="shared" ca="1" si="426"/>
        <v>0</v>
      </c>
      <c r="S905" s="307">
        <f t="shared" ca="1" si="427"/>
        <v>8.0569999999999986</v>
      </c>
      <c r="T905" s="304">
        <f t="shared" ca="1" si="407"/>
        <v>79.039169999999984</v>
      </c>
      <c r="U905" s="311">
        <f t="shared" ca="1" si="408"/>
        <v>0</v>
      </c>
      <c r="V905" s="306">
        <f t="shared" ca="1" si="409"/>
        <v>1.2255737675416807</v>
      </c>
      <c r="W905" s="304">
        <f t="shared" ca="1" si="410"/>
        <v>62.22785268895705</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2.0342042572662482</v>
      </c>
      <c r="AH905" s="304">
        <f t="shared" ca="1" si="434"/>
        <v>-7.7234159628119681</v>
      </c>
    </row>
    <row r="906" spans="1:34" x14ac:dyDescent="0.2">
      <c r="A906" s="347">
        <f t="shared" ca="1" si="412"/>
        <v>1E-4</v>
      </c>
      <c r="B906" s="304">
        <f t="shared" ca="1" si="413"/>
        <v>33.720500000000847</v>
      </c>
      <c r="D906" s="306">
        <f t="shared" ca="1" si="414"/>
        <v>-0.79705744930177902</v>
      </c>
      <c r="E906" s="307">
        <f t="shared" ca="1" si="415"/>
        <v>-2.1277861215048173</v>
      </c>
      <c r="F906" s="304">
        <f t="shared" ca="1" si="416"/>
        <v>2.2721739273999186</v>
      </c>
      <c r="G906" s="306">
        <f t="shared" ca="1" si="417"/>
        <v>11.952351386782606</v>
      </c>
      <c r="H906" s="307">
        <f t="shared" ca="1" si="418"/>
        <v>-115.20035563055775</v>
      </c>
      <c r="I906" s="304">
        <f t="shared" ca="1" si="419"/>
        <v>115.81874045714753</v>
      </c>
      <c r="J906" s="306">
        <f t="shared" ca="1" si="420"/>
        <v>796.64854631425544</v>
      </c>
      <c r="K906" s="307">
        <f t="shared" ca="1" si="421"/>
        <v>-4.6942400416001036</v>
      </c>
      <c r="L906" s="304">
        <f t="shared" ca="1" si="406"/>
        <v>796.66237656499413</v>
      </c>
      <c r="M906" s="306">
        <f t="shared" ca="1" si="422"/>
        <v>-1.4674134972209121</v>
      </c>
      <c r="N906" s="304">
        <f t="shared" ca="1" si="423"/>
        <v>-84.076600191290424</v>
      </c>
      <c r="P906" s="310">
        <f t="shared" ca="1" si="424"/>
        <v>23</v>
      </c>
      <c r="Q906" s="304">
        <f t="shared" ca="1" si="425"/>
        <v>0</v>
      </c>
      <c r="R906" s="306">
        <f t="shared" ca="1" si="426"/>
        <v>0</v>
      </c>
      <c r="S906" s="307">
        <f t="shared" ca="1" si="427"/>
        <v>8.0569999999999986</v>
      </c>
      <c r="T906" s="304">
        <f t="shared" ca="1" si="407"/>
        <v>79.039169999999984</v>
      </c>
      <c r="U906" s="311">
        <f t="shared" ca="1" si="408"/>
        <v>0</v>
      </c>
      <c r="V906" s="306">
        <f t="shared" ca="1" si="409"/>
        <v>1.2255751794066063</v>
      </c>
      <c r="W906" s="304">
        <f t="shared" ca="1" si="410"/>
        <v>62.228142962864226</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2.0341691143484217</v>
      </c>
      <c r="AH906" s="304">
        <f t="shared" ca="1" si="434"/>
        <v>-7.7234519906859953</v>
      </c>
    </row>
    <row r="907" spans="1:34" x14ac:dyDescent="0.2">
      <c r="A907" s="347">
        <f t="shared" ca="1" si="412"/>
        <v>1E-4</v>
      </c>
      <c r="B907" s="304">
        <f t="shared" ca="1" si="413"/>
        <v>33.72060000000085</v>
      </c>
      <c r="D907" s="306">
        <f t="shared" ca="1" si="414"/>
        <v>-0.79705445216462045</v>
      </c>
      <c r="E907" s="307">
        <f t="shared" ca="1" si="415"/>
        <v>-2.127749589606025</v>
      </c>
      <c r="F907" s="304">
        <f t="shared" ca="1" si="416"/>
        <v>2.2721386656152944</v>
      </c>
      <c r="G907" s="306">
        <f t="shared" ca="1" si="417"/>
        <v>11.95227168133739</v>
      </c>
      <c r="H907" s="307">
        <f t="shared" ca="1" si="418"/>
        <v>-115.20056840551672</v>
      </c>
      <c r="I907" s="304">
        <f t="shared" ca="1" si="419"/>
        <v>115.81894387058897</v>
      </c>
      <c r="J907" s="306">
        <f t="shared" ca="1" si="420"/>
        <v>796.64854631425544</v>
      </c>
      <c r="K907" s="307">
        <f t="shared" ca="1" si="421"/>
        <v>-4.7057600878019077</v>
      </c>
      <c r="L907" s="304">
        <f t="shared" ca="1" si="406"/>
        <v>796.66244452881074</v>
      </c>
      <c r="M907" s="306">
        <f t="shared" ca="1" si="422"/>
        <v>-1.4674143713265508</v>
      </c>
      <c r="N907" s="304">
        <f t="shared" ca="1" si="423"/>
        <v>-84.076650273854369</v>
      </c>
      <c r="P907" s="310">
        <f t="shared" ca="1" si="424"/>
        <v>23</v>
      </c>
      <c r="Q907" s="304">
        <f t="shared" ca="1" si="425"/>
        <v>0</v>
      </c>
      <c r="R907" s="306">
        <f t="shared" ca="1" si="426"/>
        <v>0</v>
      </c>
      <c r="S907" s="307">
        <f t="shared" ca="1" si="427"/>
        <v>8.0569999999999986</v>
      </c>
      <c r="T907" s="304">
        <f t="shared" ca="1" si="407"/>
        <v>79.039169999999984</v>
      </c>
      <c r="U907" s="311">
        <f t="shared" ca="1" si="408"/>
        <v>0</v>
      </c>
      <c r="V907" s="306">
        <f t="shared" ca="1" si="409"/>
        <v>1.2255765912757668</v>
      </c>
      <c r="W907" s="304">
        <f t="shared" ca="1" si="410"/>
        <v>62.22843323409765</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2.0341339717459954</v>
      </c>
      <c r="AH907" s="304">
        <f t="shared" ca="1" si="434"/>
        <v>-7.7234880182281538</v>
      </c>
    </row>
    <row r="908" spans="1:34" x14ac:dyDescent="0.2">
      <c r="A908" s="347">
        <f t="shared" ca="1" si="412"/>
        <v>1E-4</v>
      </c>
      <c r="B908" s="304">
        <f t="shared" ca="1" si="413"/>
        <v>33.720700000000853</v>
      </c>
      <c r="D908" s="306">
        <f t="shared" ca="1" si="414"/>
        <v>-0.79705145499832719</v>
      </c>
      <c r="E908" s="307">
        <f t="shared" ca="1" si="415"/>
        <v>-2.1277130580437777</v>
      </c>
      <c r="F908" s="304">
        <f t="shared" ca="1" si="416"/>
        <v>2.2721034041796941</v>
      </c>
      <c r="G908" s="306">
        <f t="shared" ca="1" si="417"/>
        <v>11.952191976191889</v>
      </c>
      <c r="H908" s="307">
        <f t="shared" ca="1" si="418"/>
        <v>-115.20078117682252</v>
      </c>
      <c r="I908" s="304">
        <f t="shared" ca="1" si="419"/>
        <v>115.81914728051615</v>
      </c>
      <c r="J908" s="306">
        <f t="shared" ca="1" si="420"/>
        <v>796.64854631425544</v>
      </c>
      <c r="K908" s="307">
        <f t="shared" ca="1" si="421"/>
        <v>-4.7172801552810251</v>
      </c>
      <c r="L908" s="304">
        <f t="shared" ca="1" si="406"/>
        <v>796.6625126593317</v>
      </c>
      <c r="M908" s="306">
        <f t="shared" ca="1" si="422"/>
        <v>-1.4674152454232903</v>
      </c>
      <c r="N908" s="304">
        <f t="shared" ca="1" si="423"/>
        <v>-84.076700355908429</v>
      </c>
      <c r="P908" s="310">
        <f t="shared" ca="1" si="424"/>
        <v>23</v>
      </c>
      <c r="Q908" s="304">
        <f t="shared" ca="1" si="425"/>
        <v>0</v>
      </c>
      <c r="R908" s="306">
        <f t="shared" ca="1" si="426"/>
        <v>0</v>
      </c>
      <c r="S908" s="307">
        <f t="shared" ca="1" si="427"/>
        <v>8.0569999999999986</v>
      </c>
      <c r="T908" s="304">
        <f t="shared" ca="1" si="407"/>
        <v>79.039169999999984</v>
      </c>
      <c r="U908" s="311">
        <f t="shared" ca="1" si="408"/>
        <v>0</v>
      </c>
      <c r="V908" s="306">
        <f t="shared" ca="1" si="409"/>
        <v>1.2255780031491612</v>
      </c>
      <c r="W908" s="304">
        <f t="shared" ca="1" si="410"/>
        <v>62.228723502657189</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2.0340988294589595</v>
      </c>
      <c r="AH908" s="304">
        <f t="shared" ca="1" si="434"/>
        <v>-7.7235240454384586</v>
      </c>
    </row>
    <row r="909" spans="1:34" x14ac:dyDescent="0.2">
      <c r="A909" s="347">
        <f t="shared" ca="1" si="412"/>
        <v>1E-4</v>
      </c>
      <c r="B909" s="304">
        <f t="shared" ca="1" si="413"/>
        <v>33.720800000000857</v>
      </c>
      <c r="D909" s="306">
        <f t="shared" ca="1" si="414"/>
        <v>-0.79704845780289724</v>
      </c>
      <c r="E909" s="307">
        <f t="shared" ca="1" si="415"/>
        <v>-2.1276765268180924</v>
      </c>
      <c r="F909" s="304">
        <f t="shared" ca="1" si="416"/>
        <v>2.2720681430931329</v>
      </c>
      <c r="G909" s="306">
        <f t="shared" ca="1" si="417"/>
        <v>11.95211227134611</v>
      </c>
      <c r="H909" s="307">
        <f t="shared" ca="1" si="418"/>
        <v>-115.2009939444752</v>
      </c>
      <c r="I909" s="304">
        <f t="shared" ca="1" si="419"/>
        <v>115.81935068692914</v>
      </c>
      <c r="J909" s="306">
        <f t="shared" ca="1" si="420"/>
        <v>796.64854631425544</v>
      </c>
      <c r="K909" s="307">
        <f t="shared" ca="1" si="421"/>
        <v>-4.7288002440370898</v>
      </c>
      <c r="L909" s="304">
        <f t="shared" ca="1" si="406"/>
        <v>796.66258095655803</v>
      </c>
      <c r="M909" s="306">
        <f t="shared" ca="1" si="422"/>
        <v>-1.4674161195111304</v>
      </c>
      <c r="N909" s="304">
        <f t="shared" ca="1" si="423"/>
        <v>-84.076750437452588</v>
      </c>
      <c r="P909" s="310">
        <f t="shared" ca="1" si="424"/>
        <v>23</v>
      </c>
      <c r="Q909" s="304">
        <f t="shared" ca="1" si="425"/>
        <v>0</v>
      </c>
      <c r="R909" s="306">
        <f t="shared" ca="1" si="426"/>
        <v>0</v>
      </c>
      <c r="S909" s="307">
        <f t="shared" ca="1" si="427"/>
        <v>8.0569999999999986</v>
      </c>
      <c r="T909" s="304">
        <f t="shared" ca="1" si="407"/>
        <v>79.039169999999984</v>
      </c>
      <c r="U909" s="311">
        <f t="shared" ca="1" si="408"/>
        <v>0</v>
      </c>
      <c r="V909" s="306">
        <f t="shared" ca="1" si="409"/>
        <v>1.2255794150267907</v>
      </c>
      <c r="W909" s="304">
        <f t="shared" ca="1" si="410"/>
        <v>62.229013768542977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2.0340636874873299</v>
      </c>
      <c r="AH909" s="304">
        <f t="shared" ca="1" si="434"/>
        <v>-7.723560072316892</v>
      </c>
    </row>
    <row r="910" spans="1:34" x14ac:dyDescent="0.2">
      <c r="A910" s="347">
        <f t="shared" ca="1" si="412"/>
        <v>1E-4</v>
      </c>
      <c r="B910" s="304">
        <f t="shared" ca="1" si="413"/>
        <v>33.72090000000086</v>
      </c>
      <c r="D910" s="306">
        <f t="shared" ca="1" si="414"/>
        <v>-0.79704546057833447</v>
      </c>
      <c r="E910" s="307">
        <f t="shared" ca="1" si="415"/>
        <v>-2.1276399959289529</v>
      </c>
      <c r="F910" s="304">
        <f t="shared" ca="1" si="416"/>
        <v>2.2720328823555977</v>
      </c>
      <c r="G910" s="306">
        <f t="shared" ca="1" si="417"/>
        <v>11.952032566800051</v>
      </c>
      <c r="H910" s="307">
        <f t="shared" ca="1" si="418"/>
        <v>-115.2012067084748</v>
      </c>
      <c r="I910" s="304">
        <f t="shared" ca="1" si="419"/>
        <v>115.81955408982797</v>
      </c>
      <c r="J910" s="306">
        <f t="shared" ca="1" si="420"/>
        <v>796.64854631425544</v>
      </c>
      <c r="K910" s="307">
        <f t="shared" ca="1" si="421"/>
        <v>-4.7403203540697376</v>
      </c>
      <c r="L910" s="304">
        <f t="shared" ca="1" si="406"/>
        <v>796.66264942049065</v>
      </c>
      <c r="M910" s="306">
        <f t="shared" ca="1" si="422"/>
        <v>-1.4674169935900714</v>
      </c>
      <c r="N910" s="304">
        <f t="shared" ca="1" si="423"/>
        <v>-84.076800518486863</v>
      </c>
      <c r="P910" s="310">
        <f t="shared" ca="1" si="424"/>
        <v>23</v>
      </c>
      <c r="Q910" s="304">
        <f t="shared" ca="1" si="425"/>
        <v>0</v>
      </c>
      <c r="R910" s="306">
        <f t="shared" ca="1" si="426"/>
        <v>0</v>
      </c>
      <c r="S910" s="307">
        <f t="shared" ca="1" si="427"/>
        <v>8.0569999999999986</v>
      </c>
      <c r="T910" s="304">
        <f t="shared" ca="1" si="407"/>
        <v>79.039169999999984</v>
      </c>
      <c r="U910" s="311">
        <f t="shared" ca="1" si="408"/>
        <v>0</v>
      </c>
      <c r="V910" s="306">
        <f t="shared" ca="1" si="409"/>
        <v>1.2255808269086546</v>
      </c>
      <c r="W910" s="304">
        <f t="shared" ca="1" si="410"/>
        <v>62.229304031754971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2.0340285458310898</v>
      </c>
      <c r="AH910" s="304">
        <f t="shared" ca="1" si="434"/>
        <v>-7.7235960988634709</v>
      </c>
    </row>
    <row r="911" spans="1:34" x14ac:dyDescent="0.2">
      <c r="A911" s="347">
        <f t="shared" ca="1" si="412"/>
        <v>1E-4</v>
      </c>
      <c r="B911" s="304">
        <f t="shared" ca="1" si="413"/>
        <v>33.721000000000863</v>
      </c>
      <c r="D911" s="306">
        <f t="shared" ca="1" si="414"/>
        <v>-0.79704246332463835</v>
      </c>
      <c r="E911" s="307">
        <f t="shared" ca="1" si="415"/>
        <v>-2.1276034653763647</v>
      </c>
      <c r="F911" s="304">
        <f t="shared" ca="1" si="416"/>
        <v>2.2719976219670923</v>
      </c>
      <c r="G911" s="306">
        <f t="shared" ca="1" si="417"/>
        <v>11.951952862553719</v>
      </c>
      <c r="H911" s="307">
        <f t="shared" ca="1" si="418"/>
        <v>-115.20141946882134</v>
      </c>
      <c r="I911" s="304">
        <f t="shared" ca="1" si="419"/>
        <v>115.81975748921268</v>
      </c>
      <c r="J911" s="306">
        <f t="shared" ca="1" si="420"/>
        <v>796.64854631425544</v>
      </c>
      <c r="K911" s="307">
        <f t="shared" ca="1" si="421"/>
        <v>-4.7518404853786027</v>
      </c>
      <c r="L911" s="304">
        <f t="shared" ca="1" si="406"/>
        <v>796.66271805113035</v>
      </c>
      <c r="M911" s="306">
        <f t="shared" ca="1" si="422"/>
        <v>-1.4674178676601135</v>
      </c>
      <c r="N911" s="304">
        <f t="shared" ca="1" si="423"/>
        <v>-84.07685059901128</v>
      </c>
      <c r="P911" s="310">
        <f t="shared" ca="1" si="424"/>
        <v>23</v>
      </c>
      <c r="Q911" s="304">
        <f t="shared" ca="1" si="425"/>
        <v>0</v>
      </c>
      <c r="R911" s="306">
        <f t="shared" ca="1" si="426"/>
        <v>0</v>
      </c>
      <c r="S911" s="307">
        <f t="shared" ca="1" si="427"/>
        <v>8.0569999999999986</v>
      </c>
      <c r="T911" s="304">
        <f t="shared" ca="1" si="407"/>
        <v>79.039169999999984</v>
      </c>
      <c r="U911" s="311">
        <f t="shared" ca="1" si="408"/>
        <v>0</v>
      </c>
      <c r="V911" s="306">
        <f t="shared" ca="1" si="409"/>
        <v>1.225582238794753</v>
      </c>
      <c r="W911" s="304">
        <f t="shared" ca="1" si="410"/>
        <v>62.229594292293172</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2.0339934044902455</v>
      </c>
      <c r="AH911" s="304">
        <f t="shared" ca="1" si="434"/>
        <v>-7.7236321250781907</v>
      </c>
    </row>
    <row r="912" spans="1:34" x14ac:dyDescent="0.2">
      <c r="A912" s="347">
        <f t="shared" ca="1" si="412"/>
        <v>1E-4</v>
      </c>
      <c r="B912" s="304">
        <f t="shared" ca="1" si="413"/>
        <v>33.721100000000867</v>
      </c>
      <c r="D912" s="306">
        <f t="shared" ca="1" si="414"/>
        <v>-0.79703946604180886</v>
      </c>
      <c r="E912" s="307">
        <f t="shared" ca="1" si="415"/>
        <v>-2.1275669351603286</v>
      </c>
      <c r="F912" s="304">
        <f t="shared" ca="1" si="416"/>
        <v>2.2719623619276188</v>
      </c>
      <c r="G912" s="306">
        <f t="shared" ca="1" si="417"/>
        <v>11.951873158607116</v>
      </c>
      <c r="H912" s="307">
        <f t="shared" ca="1" si="418"/>
        <v>-115.20163222551486</v>
      </c>
      <c r="I912" s="304">
        <f t="shared" ca="1" si="419"/>
        <v>115.81996088508326</v>
      </c>
      <c r="J912" s="306">
        <f t="shared" ca="1" si="420"/>
        <v>796.64854631425544</v>
      </c>
      <c r="K912" s="307">
        <f t="shared" ca="1" si="421"/>
        <v>-4.7633606379633191</v>
      </c>
      <c r="L912" s="304">
        <f t="shared" ca="1" si="406"/>
        <v>796.66278684847816</v>
      </c>
      <c r="M912" s="306">
        <f t="shared" ca="1" si="422"/>
        <v>-1.4674187417212565</v>
      </c>
      <c r="N912" s="304">
        <f t="shared" ca="1" si="423"/>
        <v>-84.076900679025812</v>
      </c>
      <c r="P912" s="310">
        <f t="shared" ca="1" si="424"/>
        <v>23</v>
      </c>
      <c r="Q912" s="304">
        <f t="shared" ca="1" si="425"/>
        <v>0</v>
      </c>
      <c r="R912" s="306">
        <f t="shared" ca="1" si="426"/>
        <v>0</v>
      </c>
      <c r="S912" s="307">
        <f t="shared" ca="1" si="427"/>
        <v>8.0569999999999986</v>
      </c>
      <c r="T912" s="304">
        <f t="shared" ca="1" si="407"/>
        <v>79.039169999999984</v>
      </c>
      <c r="U912" s="311">
        <f t="shared" ca="1" si="408"/>
        <v>0</v>
      </c>
      <c r="V912" s="306">
        <f t="shared" ca="1" si="409"/>
        <v>1.2255836506850857</v>
      </c>
      <c r="W912" s="304">
        <f t="shared" ca="1" si="410"/>
        <v>62.22988455015755</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2.0339582634647968</v>
      </c>
      <c r="AH912" s="304">
        <f t="shared" ca="1" si="434"/>
        <v>-7.7236681509610499</v>
      </c>
    </row>
    <row r="913" spans="1:34" x14ac:dyDescent="0.2">
      <c r="A913" s="347">
        <f t="shared" ca="1" si="412"/>
        <v>1E-4</v>
      </c>
      <c r="B913" s="304">
        <f t="shared" ca="1" si="413"/>
        <v>33.72120000000087</v>
      </c>
      <c r="D913" s="306">
        <f t="shared" ca="1" si="414"/>
        <v>-0.79703646872984935</v>
      </c>
      <c r="E913" s="307">
        <f t="shared" ca="1" si="415"/>
        <v>-2.1275304052808464</v>
      </c>
      <c r="F913" s="304">
        <f t="shared" ca="1" si="416"/>
        <v>2.2719271022371803</v>
      </c>
      <c r="G913" s="306">
        <f t="shared" ca="1" si="417"/>
        <v>11.951793454960242</v>
      </c>
      <c r="H913" s="307">
        <f t="shared" ca="1" si="418"/>
        <v>-115.20184497855539</v>
      </c>
      <c r="I913" s="304">
        <f t="shared" ca="1" si="419"/>
        <v>115.82016427743979</v>
      </c>
      <c r="J913" s="306">
        <f t="shared" ca="1" si="420"/>
        <v>796.64854631425544</v>
      </c>
      <c r="K913" s="307">
        <f t="shared" ca="1" si="421"/>
        <v>-4.7748808118235226</v>
      </c>
      <c r="L913" s="304">
        <f t="shared" ca="1" si="406"/>
        <v>796.66285581253476</v>
      </c>
      <c r="M913" s="306">
        <f t="shared" ca="1" si="422"/>
        <v>-1.4674196157735009</v>
      </c>
      <c r="N913" s="304">
        <f t="shared" ca="1" si="423"/>
        <v>-84.076950758530486</v>
      </c>
      <c r="P913" s="310">
        <f t="shared" ca="1" si="424"/>
        <v>23</v>
      </c>
      <c r="Q913" s="304">
        <f t="shared" ca="1" si="425"/>
        <v>0</v>
      </c>
      <c r="R913" s="306">
        <f t="shared" ca="1" si="426"/>
        <v>0</v>
      </c>
      <c r="S913" s="307">
        <f t="shared" ca="1" si="427"/>
        <v>8.0569999999999986</v>
      </c>
      <c r="T913" s="304">
        <f t="shared" ca="1" si="407"/>
        <v>79.039169999999984</v>
      </c>
      <c r="U913" s="311">
        <f t="shared" ca="1" si="408"/>
        <v>0</v>
      </c>
      <c r="V913" s="306">
        <f t="shared" ca="1" si="409"/>
        <v>1.2255850625796527</v>
      </c>
      <c r="W913" s="304">
        <f t="shared" ca="1" si="410"/>
        <v>62.230174805348149</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2.0339231227547492</v>
      </c>
      <c r="AH913" s="304">
        <f t="shared" ca="1" si="434"/>
        <v>-7.7237041765120464</v>
      </c>
    </row>
    <row r="914" spans="1:34" x14ac:dyDescent="0.2">
      <c r="A914" s="347">
        <f t="shared" ca="1" si="412"/>
        <v>1E-4</v>
      </c>
      <c r="B914" s="304">
        <f t="shared" ca="1" si="413"/>
        <v>33.721300000000873</v>
      </c>
      <c r="D914" s="306">
        <f t="shared" ca="1" si="414"/>
        <v>-0.79703347138875891</v>
      </c>
      <c r="E914" s="307">
        <f t="shared" ca="1" si="415"/>
        <v>-2.1274938757379136</v>
      </c>
      <c r="F914" s="304">
        <f t="shared" ca="1" si="416"/>
        <v>2.2718918428957715</v>
      </c>
      <c r="G914" s="306">
        <f t="shared" ca="1" si="417"/>
        <v>11.951713751613104</v>
      </c>
      <c r="H914" s="307">
        <f t="shared" ca="1" si="418"/>
        <v>-115.20205772794296</v>
      </c>
      <c r="I914" s="304">
        <f t="shared" ca="1" si="419"/>
        <v>115.82036766628225</v>
      </c>
      <c r="J914" s="306">
        <f t="shared" ca="1" si="420"/>
        <v>796.64854631425544</v>
      </c>
      <c r="K914" s="307">
        <f t="shared" ca="1" si="421"/>
        <v>-4.7864010069588474</v>
      </c>
      <c r="L914" s="304">
        <f t="shared" ca="1" si="406"/>
        <v>796.66292494330116</v>
      </c>
      <c r="M914" s="306">
        <f t="shared" ca="1" si="422"/>
        <v>-1.4674204898168468</v>
      </c>
      <c r="N914" s="304">
        <f t="shared" ca="1" si="423"/>
        <v>-84.077000837525318</v>
      </c>
      <c r="P914" s="310">
        <f t="shared" ca="1" si="424"/>
        <v>23</v>
      </c>
      <c r="Q914" s="304">
        <f t="shared" ca="1" si="425"/>
        <v>0</v>
      </c>
      <c r="R914" s="306">
        <f t="shared" ca="1" si="426"/>
        <v>0</v>
      </c>
      <c r="S914" s="307">
        <f t="shared" ca="1" si="427"/>
        <v>8.0569999999999986</v>
      </c>
      <c r="T914" s="304">
        <f t="shared" ca="1" si="407"/>
        <v>79.039169999999984</v>
      </c>
      <c r="U914" s="311">
        <f t="shared" ca="1" si="408"/>
        <v>0</v>
      </c>
      <c r="V914" s="306">
        <f t="shared" ca="1" si="409"/>
        <v>1.2255864744784546</v>
      </c>
      <c r="W914" s="304">
        <f t="shared" ca="1" si="410"/>
        <v>62.230465057864947</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2.0338879823600946</v>
      </c>
      <c r="AH914" s="304">
        <f t="shared" ca="1" si="434"/>
        <v>-7.7237402017311849</v>
      </c>
    </row>
    <row r="915" spans="1:34" x14ac:dyDescent="0.2">
      <c r="A915" s="347">
        <f t="shared" ca="1" si="412"/>
        <v>1E-4</v>
      </c>
      <c r="B915" s="304">
        <f t="shared" ca="1" si="413"/>
        <v>33.721400000000877</v>
      </c>
      <c r="D915" s="306">
        <f t="shared" ca="1" si="414"/>
        <v>-0.79703047401853711</v>
      </c>
      <c r="E915" s="307">
        <f t="shared" ca="1" si="415"/>
        <v>-2.1274573465315321</v>
      </c>
      <c r="F915" s="304">
        <f t="shared" ca="1" si="416"/>
        <v>2.2718565839033946</v>
      </c>
      <c r="G915" s="306">
        <f t="shared" ca="1" si="417"/>
        <v>11.951634048565703</v>
      </c>
      <c r="H915" s="307">
        <f t="shared" ca="1" si="418"/>
        <v>-115.20227047367761</v>
      </c>
      <c r="I915" s="304">
        <f t="shared" ca="1" si="419"/>
        <v>115.82057105161073</v>
      </c>
      <c r="J915" s="306">
        <f t="shared" ca="1" si="420"/>
        <v>796.64854631425544</v>
      </c>
      <c r="K915" s="307">
        <f t="shared" ca="1" si="421"/>
        <v>-4.7979212233689283</v>
      </c>
      <c r="L915" s="304">
        <f t="shared" ca="1" si="406"/>
        <v>796.66299424077818</v>
      </c>
      <c r="M915" s="306">
        <f t="shared" ca="1" si="422"/>
        <v>-1.4674213638512941</v>
      </c>
      <c r="N915" s="304">
        <f t="shared" ca="1" si="423"/>
        <v>-84.077050916010293</v>
      </c>
      <c r="P915" s="310">
        <f t="shared" ca="1" si="424"/>
        <v>23</v>
      </c>
      <c r="Q915" s="304">
        <f t="shared" ca="1" si="425"/>
        <v>0</v>
      </c>
      <c r="R915" s="306">
        <f t="shared" ca="1" si="426"/>
        <v>0</v>
      </c>
      <c r="S915" s="307">
        <f t="shared" ca="1" si="427"/>
        <v>8.0569999999999986</v>
      </c>
      <c r="T915" s="304">
        <f t="shared" ca="1" si="407"/>
        <v>79.039169999999984</v>
      </c>
      <c r="U915" s="311">
        <f t="shared" ca="1" si="408"/>
        <v>0</v>
      </c>
      <c r="V915" s="306">
        <f t="shared" ca="1" si="409"/>
        <v>1.2255878863814902</v>
      </c>
      <c r="W915" s="304">
        <f t="shared" ca="1" si="410"/>
        <v>62.23075530770798</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2.0338528422808384</v>
      </c>
      <c r="AH915" s="304">
        <f t="shared" ca="1" si="434"/>
        <v>-7.7237762266184635</v>
      </c>
    </row>
    <row r="916" spans="1:34" x14ac:dyDescent="0.2">
      <c r="A916" s="347">
        <f t="shared" ca="1" si="412"/>
        <v>1E-4</v>
      </c>
      <c r="B916" s="304">
        <f t="shared" ca="1" si="413"/>
        <v>33.72150000000088</v>
      </c>
      <c r="D916" s="306">
        <f t="shared" ca="1" si="414"/>
        <v>-0.79702747661918816</v>
      </c>
      <c r="E916" s="307">
        <f t="shared" ca="1" si="415"/>
        <v>-2.1274208176616991</v>
      </c>
      <c r="F916" s="304">
        <f t="shared" ca="1" si="416"/>
        <v>2.2718213252600483</v>
      </c>
      <c r="G916" s="306">
        <f t="shared" ca="1" si="417"/>
        <v>11.951554345818041</v>
      </c>
      <c r="H916" s="307">
        <f t="shared" ca="1" si="418"/>
        <v>-115.20248321575939</v>
      </c>
      <c r="I916" s="304">
        <f t="shared" ca="1" si="419"/>
        <v>115.82077443342521</v>
      </c>
      <c r="J916" s="306">
        <f t="shared" ca="1" si="420"/>
        <v>796.64854631425544</v>
      </c>
      <c r="K916" s="307">
        <f t="shared" ca="1" si="421"/>
        <v>-4.8094414610534004</v>
      </c>
      <c r="L916" s="304">
        <f t="shared" ca="1" si="406"/>
        <v>796.6630637049667</v>
      </c>
      <c r="M916" s="306">
        <f t="shared" ca="1" si="422"/>
        <v>-1.4674222378768429</v>
      </c>
      <c r="N916" s="304">
        <f t="shared" ca="1" si="423"/>
        <v>-84.077100993985425</v>
      </c>
      <c r="P916" s="310">
        <f t="shared" ca="1" si="424"/>
        <v>23</v>
      </c>
      <c r="Q916" s="304">
        <f t="shared" ca="1" si="425"/>
        <v>0</v>
      </c>
      <c r="R916" s="306">
        <f t="shared" ca="1" si="426"/>
        <v>0</v>
      </c>
      <c r="S916" s="307">
        <f t="shared" ca="1" si="427"/>
        <v>8.0569999999999986</v>
      </c>
      <c r="T916" s="304">
        <f t="shared" ca="1" si="407"/>
        <v>79.039169999999984</v>
      </c>
      <c r="U916" s="311">
        <f t="shared" ca="1" si="408"/>
        <v>0</v>
      </c>
      <c r="V916" s="306">
        <f t="shared" ca="1" si="409"/>
        <v>1.2255892982887602</v>
      </c>
      <c r="W916" s="304">
        <f t="shared" ca="1" si="410"/>
        <v>62.231045554877205</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2.0338177025169761</v>
      </c>
      <c r="AH916" s="304">
        <f t="shared" ca="1" si="434"/>
        <v>-7.7238122511738849</v>
      </c>
    </row>
    <row r="917" spans="1:34" x14ac:dyDescent="0.2">
      <c r="A917" s="347">
        <f t="shared" ca="1" si="412"/>
        <v>1E-4</v>
      </c>
      <c r="B917" s="304">
        <f t="shared" ca="1" si="413"/>
        <v>33.721600000000883</v>
      </c>
      <c r="D917" s="306">
        <f t="shared" ca="1" si="414"/>
        <v>-0.79702447919071162</v>
      </c>
      <c r="E917" s="307">
        <f t="shared" ca="1" si="415"/>
        <v>-2.1273842891284183</v>
      </c>
      <c r="F917" s="304">
        <f t="shared" ca="1" si="416"/>
        <v>2.2717860669657366</v>
      </c>
      <c r="G917" s="306">
        <f t="shared" ca="1" si="417"/>
        <v>11.951474643370121</v>
      </c>
      <c r="H917" s="307">
        <f t="shared" ca="1" si="418"/>
        <v>-115.2026959541883</v>
      </c>
      <c r="I917" s="304">
        <f t="shared" ca="1" si="419"/>
        <v>115.82097781172577</v>
      </c>
      <c r="J917" s="306">
        <f t="shared" ca="1" si="420"/>
        <v>796.64854631425544</v>
      </c>
      <c r="K917" s="307">
        <f t="shared" ca="1" si="421"/>
        <v>-4.8209617200118977</v>
      </c>
      <c r="L917" s="304">
        <f t="shared" ca="1" si="406"/>
        <v>796.66313333586754</v>
      </c>
      <c r="M917" s="306">
        <f t="shared" ca="1" si="422"/>
        <v>-1.4674231118934937</v>
      </c>
      <c r="N917" s="304">
        <f t="shared" ca="1" si="423"/>
        <v>-84.077151071450743</v>
      </c>
      <c r="P917" s="310">
        <f t="shared" ca="1" si="424"/>
        <v>23</v>
      </c>
      <c r="Q917" s="304">
        <f t="shared" ca="1" si="425"/>
        <v>0</v>
      </c>
      <c r="R917" s="306">
        <f t="shared" ca="1" si="426"/>
        <v>0</v>
      </c>
      <c r="S917" s="307">
        <f t="shared" ca="1" si="427"/>
        <v>8.0569999999999986</v>
      </c>
      <c r="T917" s="304">
        <f t="shared" ca="1" si="407"/>
        <v>79.039169999999984</v>
      </c>
      <c r="U917" s="311">
        <f t="shared" ca="1" si="408"/>
        <v>0</v>
      </c>
      <c r="V917" s="306">
        <f t="shared" ca="1" si="409"/>
        <v>1.2255907102002648</v>
      </c>
      <c r="W917" s="304">
        <f t="shared" ca="1" si="410"/>
        <v>62.23133579937268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2.0337825630685114</v>
      </c>
      <c r="AH917" s="304">
        <f t="shared" ca="1" si="434"/>
        <v>-7.7238482753974456</v>
      </c>
    </row>
    <row r="918" spans="1:34" x14ac:dyDescent="0.2">
      <c r="A918" s="347">
        <f t="shared" ca="1" si="412"/>
        <v>1E-4</v>
      </c>
      <c r="B918" s="304">
        <f t="shared" ca="1" si="413"/>
        <v>33.721700000000887</v>
      </c>
      <c r="D918" s="306">
        <f t="shared" ca="1" si="414"/>
        <v>-0.79702148173310639</v>
      </c>
      <c r="E918" s="307">
        <f t="shared" ca="1" si="415"/>
        <v>-2.1273477609316833</v>
      </c>
      <c r="F918" s="304">
        <f t="shared" ca="1" si="416"/>
        <v>2.2717508090204532</v>
      </c>
      <c r="G918" s="306">
        <f t="shared" ca="1" si="417"/>
        <v>11.951394941221947</v>
      </c>
      <c r="H918" s="307">
        <f t="shared" ca="1" si="418"/>
        <v>-115.2029086889644</v>
      </c>
      <c r="I918" s="304">
        <f t="shared" ca="1" si="419"/>
        <v>115.8211811865124</v>
      </c>
      <c r="J918" s="306">
        <f t="shared" ca="1" si="420"/>
        <v>796.64854631425544</v>
      </c>
      <c r="K918" s="307">
        <f t="shared" ca="1" si="421"/>
        <v>-4.8324820002440552</v>
      </c>
      <c r="L918" s="304">
        <f t="shared" ca="1" si="406"/>
        <v>796.66320313348172</v>
      </c>
      <c r="M918" s="306">
        <f t="shared" ca="1" si="422"/>
        <v>-1.4674239859012463</v>
      </c>
      <c r="N918" s="304">
        <f t="shared" ca="1" si="423"/>
        <v>-84.077201148406232</v>
      </c>
      <c r="P918" s="310">
        <f t="shared" ca="1" si="424"/>
        <v>23</v>
      </c>
      <c r="Q918" s="304">
        <f t="shared" ca="1" si="425"/>
        <v>0</v>
      </c>
      <c r="R918" s="306">
        <f t="shared" ca="1" si="426"/>
        <v>0</v>
      </c>
      <c r="S918" s="307">
        <f t="shared" ca="1" si="427"/>
        <v>8.0569999999999986</v>
      </c>
      <c r="T918" s="304">
        <f t="shared" ca="1" si="407"/>
        <v>79.039169999999984</v>
      </c>
      <c r="U918" s="311">
        <f t="shared" ca="1" si="408"/>
        <v>0</v>
      </c>
      <c r="V918" s="306">
        <f t="shared" ca="1" si="409"/>
        <v>1.2255921221160035</v>
      </c>
      <c r="W918" s="304">
        <f t="shared" ca="1" si="410"/>
        <v>62.231626041194374</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2.0337474239354441</v>
      </c>
      <c r="AH918" s="304">
        <f t="shared" ca="1" si="434"/>
        <v>-7.7238842992891508</v>
      </c>
    </row>
    <row r="919" spans="1:34" x14ac:dyDescent="0.2">
      <c r="A919" s="347">
        <f t="shared" ca="1" si="412"/>
        <v>1E-4</v>
      </c>
      <c r="B919" s="304">
        <f t="shared" ca="1" si="413"/>
        <v>33.72180000000089</v>
      </c>
      <c r="D919" s="306">
        <f t="shared" ca="1" si="414"/>
        <v>-0.79701848424637589</v>
      </c>
      <c r="E919" s="307">
        <f t="shared" ca="1" si="415"/>
        <v>-2.1273112330714978</v>
      </c>
      <c r="F919" s="304">
        <f t="shared" ca="1" si="416"/>
        <v>2.2717155514242022</v>
      </c>
      <c r="G919" s="306">
        <f t="shared" ca="1" si="417"/>
        <v>11.951315239373523</v>
      </c>
      <c r="H919" s="307">
        <f t="shared" ca="1" si="418"/>
        <v>-115.20312142008771</v>
      </c>
      <c r="I919" s="304">
        <f t="shared" ca="1" si="419"/>
        <v>115.82138455778515</v>
      </c>
      <c r="J919" s="306">
        <f t="shared" ca="1" si="420"/>
        <v>796.64854631425544</v>
      </c>
      <c r="K919" s="307">
        <f t="shared" ca="1" si="421"/>
        <v>-4.8440023017495077</v>
      </c>
      <c r="L919" s="304">
        <f t="shared" ca="1" si="406"/>
        <v>796.66327309781002</v>
      </c>
      <c r="M919" s="306">
        <f t="shared" ca="1" si="422"/>
        <v>-1.4674248599001012</v>
      </c>
      <c r="N919" s="304">
        <f t="shared" ca="1" si="423"/>
        <v>-84.077251224851921</v>
      </c>
      <c r="P919" s="310">
        <f t="shared" ca="1" si="424"/>
        <v>23</v>
      </c>
      <c r="Q919" s="304">
        <f t="shared" ca="1" si="425"/>
        <v>0</v>
      </c>
      <c r="R919" s="306">
        <f t="shared" ca="1" si="426"/>
        <v>0</v>
      </c>
      <c r="S919" s="307">
        <f t="shared" ca="1" si="427"/>
        <v>8.0569999999999986</v>
      </c>
      <c r="T919" s="304">
        <f t="shared" ca="1" si="407"/>
        <v>79.039169999999984</v>
      </c>
      <c r="U919" s="311">
        <f t="shared" ca="1" si="408"/>
        <v>0</v>
      </c>
      <c r="V919" s="306">
        <f t="shared" ca="1" si="409"/>
        <v>1.2255935340359763</v>
      </c>
      <c r="W919" s="304">
        <f t="shared" ca="1" si="410"/>
        <v>62.231916280342283</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2.0337122851177707</v>
      </c>
      <c r="AH919" s="304">
        <f t="shared" ca="1" si="434"/>
        <v>-7.7239203228489988</v>
      </c>
    </row>
    <row r="920" spans="1:34" x14ac:dyDescent="0.2">
      <c r="A920" s="347">
        <f t="shared" ca="1" si="412"/>
        <v>1E-4</v>
      </c>
      <c r="B920" s="304">
        <f t="shared" ca="1" si="413"/>
        <v>33.721900000000893</v>
      </c>
      <c r="D920" s="306">
        <f t="shared" ca="1" si="414"/>
        <v>-0.79701548673051859</v>
      </c>
      <c r="E920" s="307">
        <f t="shared" ca="1" si="415"/>
        <v>-2.1272747055478627</v>
      </c>
      <c r="F920" s="304">
        <f t="shared" ca="1" si="416"/>
        <v>2.2716802941769845</v>
      </c>
      <c r="G920" s="306">
        <f t="shared" ca="1" si="417"/>
        <v>11.95123553782485</v>
      </c>
      <c r="H920" s="307">
        <f t="shared" ca="1" si="418"/>
        <v>-115.20333414755827</v>
      </c>
      <c r="I920" s="304">
        <f t="shared" ca="1" si="419"/>
        <v>115.82158792554405</v>
      </c>
      <c r="J920" s="306">
        <f t="shared" ca="1" si="420"/>
        <v>796.64854631425544</v>
      </c>
      <c r="K920" s="307">
        <f t="shared" ca="1" si="421"/>
        <v>-4.8555226245278904</v>
      </c>
      <c r="L920" s="304">
        <f t="shared" ca="1" si="406"/>
        <v>796.66334322885336</v>
      </c>
      <c r="M920" s="306">
        <f t="shared" ca="1" si="422"/>
        <v>-1.467425733890058</v>
      </c>
      <c r="N920" s="304">
        <f t="shared" ca="1" si="423"/>
        <v>-84.077301300787781</v>
      </c>
      <c r="P920" s="310">
        <f t="shared" ca="1" si="424"/>
        <v>23</v>
      </c>
      <c r="Q920" s="304">
        <f t="shared" ca="1" si="425"/>
        <v>0</v>
      </c>
      <c r="R920" s="306">
        <f t="shared" ca="1" si="426"/>
        <v>0</v>
      </c>
      <c r="S920" s="307">
        <f t="shared" ca="1" si="427"/>
        <v>8.0569999999999986</v>
      </c>
      <c r="T920" s="304">
        <f t="shared" ca="1" si="407"/>
        <v>79.039169999999984</v>
      </c>
      <c r="U920" s="311">
        <f t="shared" ca="1" si="408"/>
        <v>0</v>
      </c>
      <c r="V920" s="306">
        <f t="shared" ca="1" si="409"/>
        <v>1.2255949459601831</v>
      </c>
      <c r="W920" s="304">
        <f t="shared" ca="1" si="410"/>
        <v>62.232206516816419</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2.0336771466154948</v>
      </c>
      <c r="AH920" s="304">
        <f t="shared" ca="1" si="434"/>
        <v>-7.7239563460769878</v>
      </c>
    </row>
    <row r="921" spans="1:34" x14ac:dyDescent="0.2">
      <c r="A921" s="347">
        <f t="shared" ca="1" si="412"/>
        <v>1E-4</v>
      </c>
      <c r="B921" s="304">
        <f t="shared" ca="1" si="413"/>
        <v>33.722000000000897</v>
      </c>
      <c r="D921" s="306">
        <f t="shared" ca="1" si="414"/>
        <v>-0.79701248918553802</v>
      </c>
      <c r="E921" s="307">
        <f t="shared" ca="1" si="415"/>
        <v>-2.1272381783607752</v>
      </c>
      <c r="F921" s="304">
        <f t="shared" ca="1" si="416"/>
        <v>2.2716450372787991</v>
      </c>
      <c r="G921" s="306">
        <f t="shared" ca="1" si="417"/>
        <v>11.951155836575932</v>
      </c>
      <c r="H921" s="307">
        <f t="shared" ca="1" si="418"/>
        <v>-115.2035468713761</v>
      </c>
      <c r="I921" s="304">
        <f t="shared" ca="1" si="419"/>
        <v>115.82179128978913</v>
      </c>
      <c r="J921" s="306">
        <f t="shared" ca="1" si="420"/>
        <v>796.64854631425544</v>
      </c>
      <c r="K921" s="307">
        <f t="shared" ca="1" si="421"/>
        <v>-4.8670429685788372</v>
      </c>
      <c r="L921" s="304">
        <f t="shared" ca="1" si="406"/>
        <v>796.66341352661254</v>
      </c>
      <c r="M921" s="306">
        <f t="shared" ca="1" si="422"/>
        <v>-1.4674266078711173</v>
      </c>
      <c r="N921" s="304">
        <f t="shared" ca="1" si="423"/>
        <v>-84.077351376213855</v>
      </c>
      <c r="P921" s="310">
        <f t="shared" ca="1" si="424"/>
        <v>23</v>
      </c>
      <c r="Q921" s="304">
        <f t="shared" ca="1" si="425"/>
        <v>0</v>
      </c>
      <c r="R921" s="306">
        <f t="shared" ca="1" si="426"/>
        <v>0</v>
      </c>
      <c r="S921" s="307">
        <f t="shared" ca="1" si="427"/>
        <v>8.0569999999999986</v>
      </c>
      <c r="T921" s="304">
        <f t="shared" ca="1" si="407"/>
        <v>79.039169999999984</v>
      </c>
      <c r="U921" s="311">
        <f t="shared" ca="1" si="408"/>
        <v>0</v>
      </c>
      <c r="V921" s="306">
        <f t="shared" ca="1" si="409"/>
        <v>1.2255963578886242</v>
      </c>
      <c r="W921" s="304">
        <f t="shared" ca="1" si="410"/>
        <v>62.232496750616782</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2.0336420084286155</v>
      </c>
      <c r="AH921" s="304">
        <f t="shared" ca="1" si="434"/>
        <v>-7.7239923689731205</v>
      </c>
    </row>
    <row r="922" spans="1:34" x14ac:dyDescent="0.2">
      <c r="A922" s="347">
        <f t="shared" ca="1" si="412"/>
        <v>1E-4</v>
      </c>
      <c r="B922" s="304">
        <f t="shared" ca="1" si="413"/>
        <v>33.7221000000009</v>
      </c>
      <c r="D922" s="306">
        <f t="shared" ca="1" si="414"/>
        <v>-0.79700949161143253</v>
      </c>
      <c r="E922" s="307">
        <f t="shared" ca="1" si="415"/>
        <v>-2.1272016515102372</v>
      </c>
      <c r="F922" s="304">
        <f t="shared" ca="1" si="416"/>
        <v>2.2716097807296469</v>
      </c>
      <c r="G922" s="306">
        <f t="shared" ca="1" si="417"/>
        <v>11.951076135626771</v>
      </c>
      <c r="H922" s="307">
        <f t="shared" ca="1" si="418"/>
        <v>-115.20375959154126</v>
      </c>
      <c r="I922" s="304">
        <f t="shared" ca="1" si="419"/>
        <v>115.82199465052042</v>
      </c>
      <c r="J922" s="306">
        <f t="shared" ca="1" si="420"/>
        <v>796.64854631425544</v>
      </c>
      <c r="K922" s="307">
        <f t="shared" ca="1" si="421"/>
        <v>-4.8785633339019832</v>
      </c>
      <c r="L922" s="304">
        <f t="shared" ca="1" si="406"/>
        <v>796.66348399108858</v>
      </c>
      <c r="M922" s="306">
        <f t="shared" ca="1" si="422"/>
        <v>-1.4674274818432789</v>
      </c>
      <c r="N922" s="304">
        <f t="shared" ca="1" si="423"/>
        <v>-84.077401451130115</v>
      </c>
      <c r="P922" s="310">
        <f t="shared" ca="1" si="424"/>
        <v>23</v>
      </c>
      <c r="Q922" s="304">
        <f t="shared" ca="1" si="425"/>
        <v>0</v>
      </c>
      <c r="R922" s="306">
        <f t="shared" ca="1" si="426"/>
        <v>0</v>
      </c>
      <c r="S922" s="307">
        <f t="shared" ca="1" si="427"/>
        <v>8.0569999999999986</v>
      </c>
      <c r="T922" s="304">
        <f t="shared" ca="1" si="407"/>
        <v>79.039169999999984</v>
      </c>
      <c r="U922" s="311">
        <f t="shared" ca="1" si="408"/>
        <v>0</v>
      </c>
      <c r="V922" s="306">
        <f t="shared" ca="1" si="409"/>
        <v>1.2255977698212999</v>
      </c>
      <c r="W922" s="304">
        <f t="shared" ca="1" si="410"/>
        <v>62.232786981743416</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2.0336068705571346</v>
      </c>
      <c r="AH922" s="304">
        <f t="shared" ca="1" si="434"/>
        <v>-7.7240283915373951</v>
      </c>
    </row>
    <row r="923" spans="1:34" x14ac:dyDescent="0.2">
      <c r="A923" s="347">
        <f t="shared" ca="1" si="412"/>
        <v>1E-4</v>
      </c>
      <c r="B923" s="304">
        <f t="shared" ca="1" si="413"/>
        <v>33.722200000000903</v>
      </c>
      <c r="D923" s="306">
        <f t="shared" ca="1" si="414"/>
        <v>-0.79700649400820645</v>
      </c>
      <c r="E923" s="307">
        <f t="shared" ca="1" si="415"/>
        <v>-2.1271651249962398</v>
      </c>
      <c r="F923" s="304">
        <f t="shared" ca="1" si="416"/>
        <v>2.2715745245295214</v>
      </c>
      <c r="G923" s="306">
        <f t="shared" ca="1" si="417"/>
        <v>11.95099643497737</v>
      </c>
      <c r="H923" s="307">
        <f t="shared" ca="1" si="418"/>
        <v>-115.20397230805375</v>
      </c>
      <c r="I923" s="304">
        <f t="shared" ca="1" si="419"/>
        <v>115.82219800773795</v>
      </c>
      <c r="J923" s="306">
        <f t="shared" ca="1" si="420"/>
        <v>796.64854631425544</v>
      </c>
      <c r="K923" s="307">
        <f t="shared" ca="1" si="421"/>
        <v>-4.8900837204969632</v>
      </c>
      <c r="L923" s="304">
        <f t="shared" ca="1" si="406"/>
        <v>796.66355462228216</v>
      </c>
      <c r="M923" s="306">
        <f t="shared" ca="1" si="422"/>
        <v>-1.4674283558065431</v>
      </c>
      <c r="N923" s="304">
        <f t="shared" ca="1" si="423"/>
        <v>-84.077451525536603</v>
      </c>
      <c r="P923" s="310">
        <f t="shared" ca="1" si="424"/>
        <v>23</v>
      </c>
      <c r="Q923" s="304">
        <f t="shared" ca="1" si="425"/>
        <v>0</v>
      </c>
      <c r="R923" s="306">
        <f t="shared" ca="1" si="426"/>
        <v>0</v>
      </c>
      <c r="S923" s="307">
        <f t="shared" ca="1" si="427"/>
        <v>8.0569999999999986</v>
      </c>
      <c r="T923" s="304">
        <f t="shared" ca="1" si="407"/>
        <v>79.039169999999984</v>
      </c>
      <c r="U923" s="311">
        <f t="shared" ca="1" si="408"/>
        <v>0</v>
      </c>
      <c r="V923" s="306">
        <f t="shared" ca="1" si="409"/>
        <v>1.2255991817582088</v>
      </c>
      <c r="W923" s="304">
        <f t="shared" ca="1" si="410"/>
        <v>62.233077210196228</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2.0335717330010468</v>
      </c>
      <c r="AH923" s="304">
        <f t="shared" ca="1" si="434"/>
        <v>-7.7240644137698187</v>
      </c>
    </row>
    <row r="924" spans="1:34" x14ac:dyDescent="0.2">
      <c r="A924" s="347">
        <f t="shared" ca="1" si="412"/>
        <v>1E-4</v>
      </c>
      <c r="B924" s="304">
        <f t="shared" ca="1" si="413"/>
        <v>33.722300000000907</v>
      </c>
      <c r="D924" s="306">
        <f t="shared" ca="1" si="414"/>
        <v>-0.79700349637585677</v>
      </c>
      <c r="E924" s="307">
        <f t="shared" ca="1" si="415"/>
        <v>-2.1271285988187998</v>
      </c>
      <c r="F924" s="304">
        <f t="shared" ca="1" si="416"/>
        <v>2.2715392686784375</v>
      </c>
      <c r="G924" s="306">
        <f t="shared" ca="1" si="417"/>
        <v>11.950916734627732</v>
      </c>
      <c r="H924" s="307">
        <f t="shared" ca="1" si="418"/>
        <v>-115.20418502091363</v>
      </c>
      <c r="I924" s="304">
        <f t="shared" ca="1" si="419"/>
        <v>115.82240136144175</v>
      </c>
      <c r="J924" s="306">
        <f t="shared" ca="1" si="420"/>
        <v>796.64854631425544</v>
      </c>
      <c r="K924" s="307">
        <f t="shared" ca="1" si="421"/>
        <v>-4.9016041283634113</v>
      </c>
      <c r="L924" s="304">
        <f t="shared" ca="1" si="406"/>
        <v>796.66362542019431</v>
      </c>
      <c r="M924" s="306">
        <f t="shared" ca="1" si="422"/>
        <v>-1.4674292297609102</v>
      </c>
      <c r="N924" s="304">
        <f t="shared" ca="1" si="423"/>
        <v>-84.077501599433333</v>
      </c>
      <c r="P924" s="310">
        <f t="shared" ca="1" si="424"/>
        <v>23</v>
      </c>
      <c r="Q924" s="304">
        <f t="shared" ca="1" si="425"/>
        <v>0</v>
      </c>
      <c r="R924" s="306">
        <f t="shared" ca="1" si="426"/>
        <v>0</v>
      </c>
      <c r="S924" s="307">
        <f t="shared" ca="1" si="427"/>
        <v>8.0569999999999986</v>
      </c>
      <c r="T924" s="304">
        <f t="shared" ca="1" si="407"/>
        <v>79.039169999999984</v>
      </c>
      <c r="U924" s="311">
        <f t="shared" ca="1" si="408"/>
        <v>0</v>
      </c>
      <c r="V924" s="306">
        <f t="shared" ca="1" si="409"/>
        <v>1.2256005936993526</v>
      </c>
      <c r="W924" s="304">
        <f t="shared" ca="1" si="410"/>
        <v>62.23336743597531</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2.0335365957603591</v>
      </c>
      <c r="AH924" s="304">
        <f t="shared" ca="1" si="434"/>
        <v>-7.7241004356703789</v>
      </c>
    </row>
    <row r="925" spans="1:34" x14ac:dyDescent="0.2">
      <c r="A925" s="347">
        <f t="shared" ca="1" si="412"/>
        <v>1E-4</v>
      </c>
      <c r="B925" s="304">
        <f t="shared" ca="1" si="413"/>
        <v>33.72240000000091</v>
      </c>
      <c r="D925" s="306">
        <f t="shared" ca="1" si="414"/>
        <v>-0.79700049871438483</v>
      </c>
      <c r="E925" s="307">
        <f t="shared" ca="1" si="415"/>
        <v>-2.1270920729779021</v>
      </c>
      <c r="F925" s="304">
        <f t="shared" ca="1" si="416"/>
        <v>2.271504013176382</v>
      </c>
      <c r="G925" s="306">
        <f t="shared" ca="1" si="417"/>
        <v>11.950837034577861</v>
      </c>
      <c r="H925" s="307">
        <f t="shared" ca="1" si="418"/>
        <v>-115.20439773012093</v>
      </c>
      <c r="I925" s="304">
        <f t="shared" ca="1" si="419"/>
        <v>115.82260471163188</v>
      </c>
      <c r="J925" s="306">
        <f t="shared" ca="1" si="420"/>
        <v>796.64854631425544</v>
      </c>
      <c r="K925" s="307">
        <f t="shared" ca="1" si="421"/>
        <v>-4.9131245575009634</v>
      </c>
      <c r="L925" s="304">
        <f t="shared" ca="1" si="406"/>
        <v>796.66369638482581</v>
      </c>
      <c r="M925" s="306">
        <f t="shared" ca="1" si="422"/>
        <v>-1.4674301037063799</v>
      </c>
      <c r="N925" s="304">
        <f t="shared" ca="1" si="423"/>
        <v>-84.077551672820277</v>
      </c>
      <c r="P925" s="310">
        <f t="shared" ca="1" si="424"/>
        <v>23</v>
      </c>
      <c r="Q925" s="304">
        <f t="shared" ca="1" si="425"/>
        <v>0</v>
      </c>
      <c r="R925" s="306">
        <f t="shared" ca="1" si="426"/>
        <v>0</v>
      </c>
      <c r="S925" s="307">
        <f t="shared" ca="1" si="427"/>
        <v>8.0569999999999986</v>
      </c>
      <c r="T925" s="304">
        <f t="shared" ca="1" si="407"/>
        <v>79.039169999999984</v>
      </c>
      <c r="U925" s="311">
        <f t="shared" ca="1" si="408"/>
        <v>0</v>
      </c>
      <c r="V925" s="306">
        <f t="shared" ca="1" si="409"/>
        <v>1.2256020056447299</v>
      </c>
      <c r="W925" s="304">
        <f t="shared" ca="1" si="410"/>
        <v>62.233657659080663</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2.0335014588350662</v>
      </c>
      <c r="AH925" s="304">
        <f t="shared" ca="1" si="434"/>
        <v>-7.7241364572390863</v>
      </c>
    </row>
    <row r="926" spans="1:34" x14ac:dyDescent="0.2">
      <c r="A926" s="347">
        <f t="shared" ca="1" si="412"/>
        <v>1E-4</v>
      </c>
      <c r="B926" s="304">
        <f t="shared" ca="1" si="413"/>
        <v>33.722500000000913</v>
      </c>
      <c r="D926" s="306">
        <f t="shared" ca="1" si="414"/>
        <v>-0.79699750102379441</v>
      </c>
      <c r="E926" s="307">
        <f t="shared" ca="1" si="415"/>
        <v>-2.1270555474735469</v>
      </c>
      <c r="F926" s="304">
        <f t="shared" ca="1" si="416"/>
        <v>2.2714687580233552</v>
      </c>
      <c r="G926" s="306">
        <f t="shared" ca="1" si="417"/>
        <v>11.950757334827758</v>
      </c>
      <c r="H926" s="307">
        <f t="shared" ca="1" si="418"/>
        <v>-115.20461043567568</v>
      </c>
      <c r="I926" s="304">
        <f t="shared" ca="1" si="419"/>
        <v>115.82280805830833</v>
      </c>
      <c r="J926" s="306">
        <f t="shared" ca="1" si="420"/>
        <v>796.64854631425544</v>
      </c>
      <c r="K926" s="307">
        <f t="shared" ca="1" si="421"/>
        <v>-4.9246450079092536</v>
      </c>
      <c r="L926" s="304">
        <f t="shared" ca="1" si="406"/>
        <v>796.6637675161777</v>
      </c>
      <c r="M926" s="306">
        <f t="shared" ca="1" si="422"/>
        <v>-1.4674309776429528</v>
      </c>
      <c r="N926" s="304">
        <f t="shared" ca="1" si="423"/>
        <v>-84.077601745697464</v>
      </c>
      <c r="P926" s="310">
        <f t="shared" ca="1" si="424"/>
        <v>23</v>
      </c>
      <c r="Q926" s="304">
        <f t="shared" ca="1" si="425"/>
        <v>0</v>
      </c>
      <c r="R926" s="306">
        <f t="shared" ca="1" si="426"/>
        <v>0</v>
      </c>
      <c r="S926" s="307">
        <f t="shared" ca="1" si="427"/>
        <v>8.0569999999999986</v>
      </c>
      <c r="T926" s="304">
        <f t="shared" ca="1" si="407"/>
        <v>79.039169999999984</v>
      </c>
      <c r="U926" s="311">
        <f t="shared" ca="1" si="408"/>
        <v>0</v>
      </c>
      <c r="V926" s="306">
        <f t="shared" ca="1" si="409"/>
        <v>1.2256034175943411</v>
      </c>
      <c r="W926" s="304">
        <f t="shared" ca="1" si="410"/>
        <v>62.233947879512208</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2.0334663222251663</v>
      </c>
      <c r="AH926" s="304">
        <f t="shared" ca="1" si="434"/>
        <v>-7.7241724784759427</v>
      </c>
    </row>
    <row r="927" spans="1:34" x14ac:dyDescent="0.2">
      <c r="A927" s="347">
        <f t="shared" ca="1" si="412"/>
        <v>1E-4</v>
      </c>
      <c r="B927" s="304">
        <f t="shared" ca="1" si="413"/>
        <v>33.722600000000917</v>
      </c>
      <c r="D927" s="306">
        <f t="shared" ca="1" si="414"/>
        <v>-0.79699450330408272</v>
      </c>
      <c r="E927" s="307">
        <f t="shared" ca="1" si="415"/>
        <v>-2.1270190223057428</v>
      </c>
      <c r="F927" s="304">
        <f t="shared" ca="1" si="416"/>
        <v>2.2714335032193653</v>
      </c>
      <c r="G927" s="306">
        <f t="shared" ca="1" si="417"/>
        <v>11.950677635377428</v>
      </c>
      <c r="H927" s="307">
        <f t="shared" ca="1" si="418"/>
        <v>-115.2048231375779</v>
      </c>
      <c r="I927" s="304">
        <f t="shared" ca="1" si="419"/>
        <v>115.82301140147115</v>
      </c>
      <c r="J927" s="306">
        <f t="shared" ca="1" si="420"/>
        <v>796.64854631425544</v>
      </c>
      <c r="K927" s="307">
        <f t="shared" ca="1" si="421"/>
        <v>-4.936165479587916</v>
      </c>
      <c r="L927" s="304">
        <f t="shared" ca="1" si="406"/>
        <v>796.66383881425065</v>
      </c>
      <c r="M927" s="306">
        <f t="shared" ca="1" si="422"/>
        <v>-1.4674318515706286</v>
      </c>
      <c r="N927" s="304">
        <f t="shared" ca="1" si="423"/>
        <v>-84.077651818064879</v>
      </c>
      <c r="P927" s="310">
        <f t="shared" ca="1" si="424"/>
        <v>23</v>
      </c>
      <c r="Q927" s="304">
        <f t="shared" ca="1" si="425"/>
        <v>0</v>
      </c>
      <c r="R927" s="306">
        <f t="shared" ca="1" si="426"/>
        <v>0</v>
      </c>
      <c r="S927" s="307">
        <f t="shared" ca="1" si="427"/>
        <v>8.0569999999999986</v>
      </c>
      <c r="T927" s="304">
        <f t="shared" ca="1" si="407"/>
        <v>79.039169999999984</v>
      </c>
      <c r="U927" s="311">
        <f t="shared" ca="1" si="408"/>
        <v>0</v>
      </c>
      <c r="V927" s="306">
        <f t="shared" ca="1" si="409"/>
        <v>1.2256048295481863</v>
      </c>
      <c r="W927" s="304">
        <f t="shared" ca="1" si="410"/>
        <v>62.23423809727003</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2.0334311859306693</v>
      </c>
      <c r="AH927" s="304">
        <f t="shared" ca="1" si="434"/>
        <v>-7.7242084993809383</v>
      </c>
    </row>
    <row r="928" spans="1:34" x14ac:dyDescent="0.2">
      <c r="A928" s="347">
        <f t="shared" ca="1" si="412"/>
        <v>1E-4</v>
      </c>
      <c r="B928" s="304">
        <f t="shared" ca="1" si="413"/>
        <v>33.72270000000092</v>
      </c>
      <c r="D928" s="306">
        <f t="shared" ca="1" si="414"/>
        <v>-0.79699150555525455</v>
      </c>
      <c r="E928" s="307">
        <f t="shared" ca="1" si="415"/>
        <v>-2.1269824974744829</v>
      </c>
      <c r="F928" s="304">
        <f t="shared" ca="1" si="416"/>
        <v>2.2713982487644078</v>
      </c>
      <c r="G928" s="306">
        <f t="shared" ca="1" si="417"/>
        <v>11.950597936226872</v>
      </c>
      <c r="H928" s="307">
        <f t="shared" ca="1" si="418"/>
        <v>-115.20503583582766</v>
      </c>
      <c r="I928" s="304">
        <f t="shared" ca="1" si="419"/>
        <v>115.82321474112038</v>
      </c>
      <c r="J928" s="306">
        <f t="shared" ca="1" si="420"/>
        <v>796.64854631425544</v>
      </c>
      <c r="K928" s="307">
        <f t="shared" ca="1" si="421"/>
        <v>-4.9476859725365863</v>
      </c>
      <c r="L928" s="304">
        <f t="shared" ca="1" si="406"/>
        <v>796.66391027904558</v>
      </c>
      <c r="M928" s="306">
        <f t="shared" ca="1" si="422"/>
        <v>-1.4674327254894077</v>
      </c>
      <c r="N928" s="304">
        <f t="shared" ca="1" si="423"/>
        <v>-84.077701889922565</v>
      </c>
      <c r="P928" s="310">
        <f t="shared" ca="1" si="424"/>
        <v>23</v>
      </c>
      <c r="Q928" s="304">
        <f t="shared" ca="1" si="425"/>
        <v>0</v>
      </c>
      <c r="R928" s="306">
        <f t="shared" ca="1" si="426"/>
        <v>0</v>
      </c>
      <c r="S928" s="307">
        <f t="shared" ca="1" si="427"/>
        <v>8.0569999999999986</v>
      </c>
      <c r="T928" s="304">
        <f t="shared" ca="1" si="407"/>
        <v>79.039169999999984</v>
      </c>
      <c r="U928" s="311">
        <f t="shared" ca="1" si="408"/>
        <v>0</v>
      </c>
      <c r="V928" s="306">
        <f t="shared" ca="1" si="409"/>
        <v>1.2256062415062656</v>
      </c>
      <c r="W928" s="304">
        <f t="shared" ca="1" si="410"/>
        <v>62.234528312354122</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2.0333960499515662</v>
      </c>
      <c r="AH928" s="304">
        <f t="shared" ca="1" si="434"/>
        <v>-7.7242445199540821</v>
      </c>
    </row>
    <row r="929" spans="1:34" x14ac:dyDescent="0.2">
      <c r="A929" s="347">
        <f t="shared" ca="1" si="412"/>
        <v>1E-4</v>
      </c>
      <c r="B929" s="304">
        <f t="shared" ca="1" si="413"/>
        <v>33.722800000000923</v>
      </c>
      <c r="D929" s="306">
        <f t="shared" ca="1" si="414"/>
        <v>-0.79698850777730801</v>
      </c>
      <c r="E929" s="307">
        <f t="shared" ca="1" si="415"/>
        <v>-2.1269459729797653</v>
      </c>
      <c r="F929" s="304">
        <f t="shared" ca="1" si="416"/>
        <v>2.2713629946584808</v>
      </c>
      <c r="G929" s="306">
        <f t="shared" ca="1" si="417"/>
        <v>11.950518237376095</v>
      </c>
      <c r="H929" s="307">
        <f t="shared" ca="1" si="418"/>
        <v>-115.20524853042495</v>
      </c>
      <c r="I929" s="304">
        <f t="shared" ca="1" si="419"/>
        <v>115.82341807725604</v>
      </c>
      <c r="J929" s="306">
        <f t="shared" ca="1" si="420"/>
        <v>796.64854631425544</v>
      </c>
      <c r="K929" s="307">
        <f t="shared" ca="1" si="421"/>
        <v>-4.9592064867548986</v>
      </c>
      <c r="L929" s="304">
        <f t="shared" ca="1" si="406"/>
        <v>796.66398191056351</v>
      </c>
      <c r="M929" s="306">
        <f t="shared" ca="1" si="422"/>
        <v>-1.4674335993992902</v>
      </c>
      <c r="N929" s="304">
        <f t="shared" ca="1" si="423"/>
        <v>-84.077751961270508</v>
      </c>
      <c r="P929" s="310">
        <f t="shared" ca="1" si="424"/>
        <v>23</v>
      </c>
      <c r="Q929" s="304">
        <f t="shared" ca="1" si="425"/>
        <v>0</v>
      </c>
      <c r="R929" s="306">
        <f t="shared" ca="1" si="426"/>
        <v>0</v>
      </c>
      <c r="S929" s="307">
        <f t="shared" ca="1" si="427"/>
        <v>8.0569999999999986</v>
      </c>
      <c r="T929" s="304">
        <f t="shared" ca="1" si="407"/>
        <v>79.039169999999984</v>
      </c>
      <c r="U929" s="311">
        <f t="shared" ca="1" si="408"/>
        <v>0</v>
      </c>
      <c r="V929" s="306">
        <f t="shared" ca="1" si="409"/>
        <v>1.2256076534685785</v>
      </c>
      <c r="W929" s="304">
        <f t="shared" ca="1" si="410"/>
        <v>62.234818524764421</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2.0333609142878544</v>
      </c>
      <c r="AH929" s="304">
        <f t="shared" ca="1" si="434"/>
        <v>-7.7242805401953749</v>
      </c>
    </row>
    <row r="930" spans="1:34" x14ac:dyDescent="0.2">
      <c r="A930" s="347">
        <f t="shared" ca="1" si="412"/>
        <v>1E-4</v>
      </c>
      <c r="B930" s="304">
        <f t="shared" ca="1" si="413"/>
        <v>33.722900000000926</v>
      </c>
      <c r="D930" s="306">
        <f t="shared" ca="1" si="414"/>
        <v>-0.7969855099702442</v>
      </c>
      <c r="E930" s="307">
        <f t="shared" ca="1" si="415"/>
        <v>-2.1269094488215998</v>
      </c>
      <c r="F930" s="304">
        <f t="shared" ca="1" si="416"/>
        <v>2.2713277409015924</v>
      </c>
      <c r="G930" s="306">
        <f t="shared" ca="1" si="417"/>
        <v>11.950438538825097</v>
      </c>
      <c r="H930" s="307">
        <f t="shared" ca="1" si="418"/>
        <v>-115.20546122136983</v>
      </c>
      <c r="I930" s="304">
        <f t="shared" ca="1" si="419"/>
        <v>115.82362140987814</v>
      </c>
      <c r="J930" s="306">
        <f t="shared" ca="1" si="420"/>
        <v>796.64854631425544</v>
      </c>
      <c r="K930" s="307">
        <f t="shared" ca="1" si="421"/>
        <v>-4.970727022242488</v>
      </c>
      <c r="L930" s="304">
        <f t="shared" ca="1" si="406"/>
        <v>796.66405370880523</v>
      </c>
      <c r="M930" s="306">
        <f t="shared" ca="1" si="422"/>
        <v>-1.4674344733002762</v>
      </c>
      <c r="N930" s="304">
        <f t="shared" ca="1" si="423"/>
        <v>-84.077802032108721</v>
      </c>
      <c r="P930" s="310">
        <f t="shared" ca="1" si="424"/>
        <v>23</v>
      </c>
      <c r="Q930" s="304">
        <f t="shared" ca="1" si="425"/>
        <v>0</v>
      </c>
      <c r="R930" s="306">
        <f t="shared" ca="1" si="426"/>
        <v>0</v>
      </c>
      <c r="S930" s="307">
        <f t="shared" ca="1" si="427"/>
        <v>8.0569999999999986</v>
      </c>
      <c r="T930" s="304">
        <f t="shared" ca="1" si="407"/>
        <v>79.039169999999984</v>
      </c>
      <c r="U930" s="311">
        <f t="shared" ca="1" si="408"/>
        <v>0</v>
      </c>
      <c r="V930" s="306">
        <f t="shared" ca="1" si="409"/>
        <v>1.2256090654351257</v>
      </c>
      <c r="W930" s="304">
        <f t="shared" ca="1" si="410"/>
        <v>62.235108734501026</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2.0333257789395471</v>
      </c>
      <c r="AH930" s="304">
        <f t="shared" ca="1" si="434"/>
        <v>-7.7243165601048069</v>
      </c>
    </row>
    <row r="931" spans="1:34" x14ac:dyDescent="0.2">
      <c r="A931" s="347">
        <f t="shared" ca="1" si="412"/>
        <v>1E-4</v>
      </c>
      <c r="B931" s="304">
        <f t="shared" ca="1" si="413"/>
        <v>33.72300000000093</v>
      </c>
      <c r="D931" s="306">
        <f t="shared" ca="1" si="414"/>
        <v>-0.79698251213406468</v>
      </c>
      <c r="E931" s="307">
        <f t="shared" ca="1" si="415"/>
        <v>-2.1268729249999714</v>
      </c>
      <c r="F931" s="304">
        <f t="shared" ca="1" si="416"/>
        <v>2.2712924874937306</v>
      </c>
      <c r="G931" s="306">
        <f t="shared" ca="1" si="417"/>
        <v>11.950358840573884</v>
      </c>
      <c r="H931" s="307">
        <f t="shared" ca="1" si="418"/>
        <v>-115.20567390866233</v>
      </c>
      <c r="I931" s="304">
        <f t="shared" ca="1" si="419"/>
        <v>115.82382473898677</v>
      </c>
      <c r="J931" s="306">
        <f t="shared" ca="1" si="420"/>
        <v>796.64854631425544</v>
      </c>
      <c r="K931" s="307">
        <f t="shared" ca="1" si="421"/>
        <v>-4.9822475789989893</v>
      </c>
      <c r="L931" s="304">
        <f t="shared" ca="1" si="406"/>
        <v>796.66412567377154</v>
      </c>
      <c r="M931" s="306">
        <f t="shared" ca="1" si="422"/>
        <v>-1.4674353471923658</v>
      </c>
      <c r="N931" s="304">
        <f t="shared" ca="1" si="423"/>
        <v>-84.077852102437191</v>
      </c>
      <c r="P931" s="310">
        <f t="shared" ca="1" si="424"/>
        <v>23</v>
      </c>
      <c r="Q931" s="304">
        <f t="shared" ca="1" si="425"/>
        <v>0</v>
      </c>
      <c r="R931" s="306">
        <f t="shared" ca="1" si="426"/>
        <v>0</v>
      </c>
      <c r="S931" s="307">
        <f t="shared" ca="1" si="427"/>
        <v>8.0569999999999986</v>
      </c>
      <c r="T931" s="304">
        <f t="shared" ca="1" si="407"/>
        <v>79.039169999999984</v>
      </c>
      <c r="U931" s="311">
        <f t="shared" ca="1" si="408"/>
        <v>0</v>
      </c>
      <c r="V931" s="306">
        <f t="shared" ca="1" si="409"/>
        <v>1.2256104774059065</v>
      </c>
      <c r="W931" s="304">
        <f t="shared" ca="1" si="410"/>
        <v>62.235398941563886</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2.0332906439066303</v>
      </c>
      <c r="AH931" s="304">
        <f t="shared" ca="1" si="434"/>
        <v>-7.7243525796823924</v>
      </c>
    </row>
    <row r="932" spans="1:34" x14ac:dyDescent="0.2">
      <c r="A932" s="347">
        <f t="shared" ca="1" si="412"/>
        <v>1E-4</v>
      </c>
      <c r="B932" s="304">
        <f t="shared" ca="1" si="413"/>
        <v>33.723100000000933</v>
      </c>
      <c r="D932" s="306">
        <f t="shared" ca="1" si="414"/>
        <v>-0.79697951426877056</v>
      </c>
      <c r="E932" s="307">
        <f t="shared" ca="1" si="415"/>
        <v>-2.126836401514888</v>
      </c>
      <c r="F932" s="304">
        <f t="shared" ca="1" si="416"/>
        <v>2.2712572344349029</v>
      </c>
      <c r="G932" s="306">
        <f t="shared" ca="1" si="417"/>
        <v>11.950279142622456</v>
      </c>
      <c r="H932" s="307">
        <f t="shared" ca="1" si="418"/>
        <v>-115.20588659230249</v>
      </c>
      <c r="I932" s="304">
        <f t="shared" ca="1" si="419"/>
        <v>115.82402806458192</v>
      </c>
      <c r="J932" s="306">
        <f t="shared" ca="1" si="420"/>
        <v>796.64854631425544</v>
      </c>
      <c r="K932" s="307">
        <f t="shared" ca="1" si="421"/>
        <v>-4.9937681570240375</v>
      </c>
      <c r="L932" s="304">
        <f t="shared" ca="1" si="406"/>
        <v>796.66419780546346</v>
      </c>
      <c r="M932" s="306">
        <f t="shared" ca="1" si="422"/>
        <v>-1.4674362210755594</v>
      </c>
      <c r="N932" s="304">
        <f t="shared" ca="1" si="423"/>
        <v>-84.077902172255975</v>
      </c>
      <c r="P932" s="310">
        <f t="shared" ca="1" si="424"/>
        <v>23</v>
      </c>
      <c r="Q932" s="304">
        <f t="shared" ca="1" si="425"/>
        <v>0</v>
      </c>
      <c r="R932" s="306">
        <f t="shared" ca="1" si="426"/>
        <v>0</v>
      </c>
      <c r="S932" s="307">
        <f t="shared" ca="1" si="427"/>
        <v>8.0569999999999986</v>
      </c>
      <c r="T932" s="304">
        <f t="shared" ca="1" si="407"/>
        <v>79.039169999999984</v>
      </c>
      <c r="U932" s="311">
        <f t="shared" ca="1" si="408"/>
        <v>0</v>
      </c>
      <c r="V932" s="306">
        <f t="shared" ca="1" si="409"/>
        <v>1.2256118893809207</v>
      </c>
      <c r="W932" s="304">
        <f t="shared" ca="1" si="410"/>
        <v>62.235689145952982</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2.0332555091891109</v>
      </c>
      <c r="AH932" s="304">
        <f t="shared" ca="1" si="434"/>
        <v>-7.7243885989281242</v>
      </c>
    </row>
    <row r="933" spans="1:34" x14ac:dyDescent="0.2">
      <c r="A933" s="347">
        <f t="shared" ca="1" si="412"/>
        <v>1E-4</v>
      </c>
      <c r="B933" s="304">
        <f t="shared" ca="1" si="413"/>
        <v>33.723200000000936</v>
      </c>
      <c r="D933" s="306">
        <f t="shared" ca="1" si="414"/>
        <v>-0.79697651637435996</v>
      </c>
      <c r="E933" s="307">
        <f t="shared" ca="1" si="415"/>
        <v>-2.1267998783663513</v>
      </c>
      <c r="F933" s="304">
        <f t="shared" ca="1" si="416"/>
        <v>2.2712219817251103</v>
      </c>
      <c r="G933" s="306">
        <f t="shared" ca="1" si="417"/>
        <v>11.950199444970819</v>
      </c>
      <c r="H933" s="307">
        <f t="shared" ca="1" si="418"/>
        <v>-115.20609927229033</v>
      </c>
      <c r="I933" s="304">
        <f t="shared" ca="1" si="419"/>
        <v>115.82423138666363</v>
      </c>
      <c r="J933" s="306">
        <f t="shared" ca="1" si="420"/>
        <v>796.64854631425544</v>
      </c>
      <c r="K933" s="307">
        <f t="shared" ca="1" si="421"/>
        <v>-5.0052887563172668</v>
      </c>
      <c r="L933" s="304">
        <f t="shared" ca="1" si="406"/>
        <v>796.66427010388168</v>
      </c>
      <c r="M933" s="306">
        <f t="shared" ca="1" si="422"/>
        <v>-1.4674370949498565</v>
      </c>
      <c r="N933" s="304">
        <f t="shared" ca="1" si="423"/>
        <v>-84.077952241565029</v>
      </c>
      <c r="P933" s="310">
        <f t="shared" ca="1" si="424"/>
        <v>23</v>
      </c>
      <c r="Q933" s="304">
        <f t="shared" ca="1" si="425"/>
        <v>0</v>
      </c>
      <c r="R933" s="306">
        <f t="shared" ca="1" si="426"/>
        <v>0</v>
      </c>
      <c r="S933" s="307">
        <f t="shared" ca="1" si="427"/>
        <v>8.0569999999999986</v>
      </c>
      <c r="T933" s="304">
        <f t="shared" ca="1" si="407"/>
        <v>79.039169999999984</v>
      </c>
      <c r="U933" s="311">
        <f t="shared" ca="1" si="408"/>
        <v>0</v>
      </c>
      <c r="V933" s="306">
        <f t="shared" ca="1" si="409"/>
        <v>1.2256133013601693</v>
      </c>
      <c r="W933" s="304">
        <f t="shared" ca="1" si="410"/>
        <v>62.235979347668376</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2.0332203747869917</v>
      </c>
      <c r="AH933" s="304">
        <f t="shared" ca="1" si="434"/>
        <v>-7.7244246178419997</v>
      </c>
    </row>
    <row r="934" spans="1:34" x14ac:dyDescent="0.2">
      <c r="A934" s="347">
        <f t="shared" ca="1" si="412"/>
        <v>1E-4</v>
      </c>
      <c r="B934" s="304">
        <f t="shared" ca="1" si="413"/>
        <v>33.72330000000094</v>
      </c>
      <c r="D934" s="306">
        <f t="shared" ca="1" si="414"/>
        <v>-0.79697351845083897</v>
      </c>
      <c r="E934" s="307">
        <f t="shared" ca="1" si="415"/>
        <v>-2.1267633555543553</v>
      </c>
      <c r="F934" s="304">
        <f t="shared" ca="1" si="416"/>
        <v>2.2711867293643495</v>
      </c>
      <c r="G934" s="306">
        <f t="shared" ca="1" si="417"/>
        <v>11.950119747618974</v>
      </c>
      <c r="H934" s="307">
        <f t="shared" ca="1" si="418"/>
        <v>-115.20631194862588</v>
      </c>
      <c r="I934" s="304">
        <f t="shared" ca="1" si="419"/>
        <v>115.82443470523191</v>
      </c>
      <c r="J934" s="306">
        <f t="shared" ca="1" si="420"/>
        <v>796.64854631425544</v>
      </c>
      <c r="K934" s="307">
        <f t="shared" ca="1" si="421"/>
        <v>-5.0168093768783129</v>
      </c>
      <c r="L934" s="304">
        <f t="shared" ca="1" si="406"/>
        <v>796.66434256902721</v>
      </c>
      <c r="M934" s="306">
        <f t="shared" ca="1" si="422"/>
        <v>-1.4674379688152579</v>
      </c>
      <c r="N934" s="304">
        <f t="shared" ca="1" si="423"/>
        <v>-84.078002310364397</v>
      </c>
      <c r="P934" s="310">
        <f t="shared" ca="1" si="424"/>
        <v>23</v>
      </c>
      <c r="Q934" s="304">
        <f t="shared" ca="1" si="425"/>
        <v>0</v>
      </c>
      <c r="R934" s="306">
        <f t="shared" ca="1" si="426"/>
        <v>0</v>
      </c>
      <c r="S934" s="307">
        <f t="shared" ca="1" si="427"/>
        <v>8.0569999999999986</v>
      </c>
      <c r="T934" s="304">
        <f t="shared" ca="1" si="407"/>
        <v>79.039169999999984</v>
      </c>
      <c r="U934" s="311">
        <f t="shared" ca="1" si="408"/>
        <v>0</v>
      </c>
      <c r="V934" s="306">
        <f t="shared" ca="1" si="409"/>
        <v>1.2256147133436508</v>
      </c>
      <c r="W934" s="304">
        <f t="shared" ca="1" si="410"/>
        <v>62.236269546709984</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2.0331852407002629</v>
      </c>
      <c r="AH934" s="304">
        <f t="shared" ca="1" si="434"/>
        <v>-7.7244606364240269</v>
      </c>
    </row>
    <row r="935" spans="1:34" x14ac:dyDescent="0.2">
      <c r="A935" s="347">
        <f t="shared" ca="1" si="412"/>
        <v>1E-4</v>
      </c>
      <c r="B935" s="304">
        <f t="shared" ca="1" si="413"/>
        <v>33.723400000000943</v>
      </c>
      <c r="D935" s="306">
        <f t="shared" ca="1" si="414"/>
        <v>-0.79697052049820327</v>
      </c>
      <c r="E935" s="307">
        <f t="shared" ca="1" si="415"/>
        <v>-2.1267268330789078</v>
      </c>
      <c r="F935" s="304">
        <f t="shared" ca="1" si="416"/>
        <v>2.2711514773526265</v>
      </c>
      <c r="G935" s="306">
        <f t="shared" ca="1" si="417"/>
        <v>11.950040050566924</v>
      </c>
      <c r="H935" s="307">
        <f t="shared" ca="1" si="418"/>
        <v>-115.20652462130919</v>
      </c>
      <c r="I935" s="304">
        <f t="shared" ca="1" si="419"/>
        <v>115.82463802028683</v>
      </c>
      <c r="J935" s="306">
        <f t="shared" ca="1" si="420"/>
        <v>796.64854631425544</v>
      </c>
      <c r="K935" s="307">
        <f t="shared" ca="1" si="421"/>
        <v>-5.0283300187068098</v>
      </c>
      <c r="L935" s="304">
        <f t="shared" ca="1" si="406"/>
        <v>796.66441520090098</v>
      </c>
      <c r="M935" s="306">
        <f t="shared" ca="1" si="422"/>
        <v>-1.4674388426717635</v>
      </c>
      <c r="N935" s="304">
        <f t="shared" ca="1" si="423"/>
        <v>-84.078052378654064</v>
      </c>
      <c r="P935" s="310">
        <f t="shared" ca="1" si="424"/>
        <v>23</v>
      </c>
      <c r="Q935" s="304">
        <f t="shared" ca="1" si="425"/>
        <v>0</v>
      </c>
      <c r="R935" s="306">
        <f t="shared" ca="1" si="426"/>
        <v>0</v>
      </c>
      <c r="S935" s="307">
        <f t="shared" ca="1" si="427"/>
        <v>8.0569999999999986</v>
      </c>
      <c r="T935" s="304">
        <f t="shared" ca="1" si="407"/>
        <v>79.039169999999984</v>
      </c>
      <c r="U935" s="311">
        <f t="shared" ca="1" si="408"/>
        <v>0</v>
      </c>
      <c r="V935" s="306">
        <f t="shared" ca="1" si="409"/>
        <v>1.2256161253313667</v>
      </c>
      <c r="W935" s="304">
        <f t="shared" ca="1" si="410"/>
        <v>62.236559743077919</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2.0331501069289377</v>
      </c>
      <c r="AH935" s="304">
        <f t="shared" ca="1" si="434"/>
        <v>-7.724496654674196</v>
      </c>
    </row>
    <row r="936" spans="1:34" x14ac:dyDescent="0.2">
      <c r="A936" s="347">
        <f t="shared" ca="1" si="412"/>
        <v>1E-4</v>
      </c>
      <c r="B936" s="304">
        <f t="shared" ca="1" si="413"/>
        <v>33.723500000000946</v>
      </c>
      <c r="D936" s="306">
        <f t="shared" ca="1" si="414"/>
        <v>-0.79696752251645597</v>
      </c>
      <c r="E936" s="307">
        <f t="shared" ca="1" si="415"/>
        <v>-2.1266903109399973</v>
      </c>
      <c r="F936" s="304">
        <f t="shared" ca="1" si="416"/>
        <v>2.2711162256899313</v>
      </c>
      <c r="G936" s="306">
        <f t="shared" ca="1" si="417"/>
        <v>11.949960353814673</v>
      </c>
      <c r="H936" s="307">
        <f t="shared" ca="1" si="418"/>
        <v>-115.20673729034029</v>
      </c>
      <c r="I936" s="304">
        <f t="shared" ca="1" si="419"/>
        <v>115.8248413318284</v>
      </c>
      <c r="J936" s="306">
        <f t="shared" ca="1" si="420"/>
        <v>796.64854631425544</v>
      </c>
      <c r="K936" s="307">
        <f t="shared" ca="1" si="421"/>
        <v>-5.0398506818023927</v>
      </c>
      <c r="L936" s="304">
        <f t="shared" ca="1" si="406"/>
        <v>796.66448799950365</v>
      </c>
      <c r="M936" s="306">
        <f t="shared" ca="1" si="422"/>
        <v>-1.4674397165193733</v>
      </c>
      <c r="N936" s="304">
        <f t="shared" ca="1" si="423"/>
        <v>-84.078102446434045</v>
      </c>
      <c r="P936" s="310">
        <f t="shared" ca="1" si="424"/>
        <v>23</v>
      </c>
      <c r="Q936" s="304">
        <f t="shared" ca="1" si="425"/>
        <v>0</v>
      </c>
      <c r="R936" s="306">
        <f t="shared" ca="1" si="426"/>
        <v>0</v>
      </c>
      <c r="S936" s="307">
        <f t="shared" ca="1" si="427"/>
        <v>8.0569999999999986</v>
      </c>
      <c r="T936" s="304">
        <f t="shared" ca="1" si="407"/>
        <v>79.039169999999984</v>
      </c>
      <c r="U936" s="311">
        <f t="shared" ca="1" si="408"/>
        <v>0</v>
      </c>
      <c r="V936" s="306">
        <f t="shared" ca="1" si="409"/>
        <v>1.2256175373233158</v>
      </c>
      <c r="W936" s="304">
        <f t="shared" ca="1" si="410"/>
        <v>62.236849936772103</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2.0331149734730039</v>
      </c>
      <c r="AH936" s="304">
        <f t="shared" ca="1" si="434"/>
        <v>-7.7245326725925194</v>
      </c>
    </row>
    <row r="937" spans="1:34" x14ac:dyDescent="0.2">
      <c r="A937" s="347">
        <f t="shared" ca="1" si="412"/>
        <v>1E-4</v>
      </c>
      <c r="B937" s="304">
        <f t="shared" ca="1" si="413"/>
        <v>33.72360000000095</v>
      </c>
      <c r="D937" s="306">
        <f t="shared" ca="1" si="414"/>
        <v>-0.79696452450559807</v>
      </c>
      <c r="E937" s="307">
        <f t="shared" ca="1" si="415"/>
        <v>-2.1266537891376318</v>
      </c>
      <c r="F937" s="304">
        <f t="shared" ca="1" si="416"/>
        <v>2.271080974376273</v>
      </c>
      <c r="G937" s="306">
        <f t="shared" ca="1" si="417"/>
        <v>11.949880657362222</v>
      </c>
      <c r="H937" s="307">
        <f t="shared" ca="1" si="418"/>
        <v>-115.2069499557192</v>
      </c>
      <c r="I937" s="304">
        <f t="shared" ca="1" si="419"/>
        <v>115.82504463985666</v>
      </c>
      <c r="J937" s="306">
        <f t="shared" ca="1" si="420"/>
        <v>796.64854631425544</v>
      </c>
      <c r="K937" s="307">
        <f t="shared" ca="1" si="421"/>
        <v>-5.0513713661646955</v>
      </c>
      <c r="L937" s="304">
        <f t="shared" ca="1" si="406"/>
        <v>796.66456096483626</v>
      </c>
      <c r="M937" s="306">
        <f t="shared" ca="1" si="422"/>
        <v>-1.4674405903580874</v>
      </c>
      <c r="N937" s="304">
        <f t="shared" ca="1" si="423"/>
        <v>-84.078152513704339</v>
      </c>
      <c r="P937" s="310">
        <f t="shared" ca="1" si="424"/>
        <v>23</v>
      </c>
      <c r="Q937" s="304">
        <f t="shared" ca="1" si="425"/>
        <v>0</v>
      </c>
      <c r="R937" s="306">
        <f t="shared" ca="1" si="426"/>
        <v>0</v>
      </c>
      <c r="S937" s="307">
        <f t="shared" ca="1" si="427"/>
        <v>8.0569999999999986</v>
      </c>
      <c r="T937" s="304">
        <f t="shared" ca="1" si="407"/>
        <v>79.039169999999984</v>
      </c>
      <c r="U937" s="311">
        <f t="shared" ca="1" si="408"/>
        <v>0</v>
      </c>
      <c r="V937" s="306">
        <f t="shared" ca="1" si="409"/>
        <v>1.2256189493194987</v>
      </c>
      <c r="W937" s="304">
        <f t="shared" ca="1" si="410"/>
        <v>62.237140127792586</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2.0330798403324692</v>
      </c>
      <c r="AH937" s="304">
        <f t="shared" ca="1" si="434"/>
        <v>-7.7245686901789892</v>
      </c>
    </row>
    <row r="938" spans="1:34" x14ac:dyDescent="0.2">
      <c r="A938" s="347">
        <f t="shared" ca="1" si="412"/>
        <v>1E-4</v>
      </c>
      <c r="B938" s="304">
        <f t="shared" ca="1" si="413"/>
        <v>33.723700000000953</v>
      </c>
      <c r="D938" s="306">
        <f t="shared" ca="1" si="414"/>
        <v>-0.79696152646563201</v>
      </c>
      <c r="E938" s="307">
        <f t="shared" ca="1" si="415"/>
        <v>-2.1266172676718078</v>
      </c>
      <c r="F938" s="304">
        <f t="shared" ca="1" si="416"/>
        <v>2.2710457234116479</v>
      </c>
      <c r="G938" s="306">
        <f t="shared" ca="1" si="417"/>
        <v>11.949800961209576</v>
      </c>
      <c r="H938" s="307">
        <f t="shared" ca="1" si="418"/>
        <v>-115.20716261744596</v>
      </c>
      <c r="I938" s="304">
        <f t="shared" ca="1" si="419"/>
        <v>115.82524794437163</v>
      </c>
      <c r="J938" s="306">
        <f t="shared" ca="1" si="420"/>
        <v>796.64854631425544</v>
      </c>
      <c r="K938" s="307">
        <f t="shared" ca="1" si="421"/>
        <v>-5.0628920717933541</v>
      </c>
      <c r="L938" s="304">
        <f t="shared" ca="1" si="406"/>
        <v>796.6646340968997</v>
      </c>
      <c r="M938" s="306">
        <f t="shared" ca="1" si="422"/>
        <v>-1.4674414641879063</v>
      </c>
      <c r="N938" s="304">
        <f t="shared" ca="1" si="423"/>
        <v>-84.078202580464975</v>
      </c>
      <c r="P938" s="310">
        <f t="shared" ca="1" si="424"/>
        <v>23</v>
      </c>
      <c r="Q938" s="304">
        <f t="shared" ca="1" si="425"/>
        <v>0</v>
      </c>
      <c r="R938" s="306">
        <f t="shared" ca="1" si="426"/>
        <v>0</v>
      </c>
      <c r="S938" s="307">
        <f t="shared" ca="1" si="427"/>
        <v>8.0569999999999986</v>
      </c>
      <c r="T938" s="304">
        <f t="shared" ca="1" si="407"/>
        <v>79.039169999999984</v>
      </c>
      <c r="U938" s="311">
        <f t="shared" ca="1" si="408"/>
        <v>0</v>
      </c>
      <c r="V938" s="306">
        <f t="shared" ca="1" si="409"/>
        <v>1.2256203613199153</v>
      </c>
      <c r="W938" s="304">
        <f t="shared" ca="1" si="410"/>
        <v>62.237430316139331</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2.0330447075073277</v>
      </c>
      <c r="AH938" s="304">
        <f t="shared" ca="1" si="434"/>
        <v>-7.7246047074336097</v>
      </c>
    </row>
    <row r="939" spans="1:34" x14ac:dyDescent="0.2">
      <c r="A939" s="347">
        <f t="shared" ca="1" si="412"/>
        <v>1E-4</v>
      </c>
      <c r="B939" s="304">
        <f t="shared" ca="1" si="413"/>
        <v>33.723800000000956</v>
      </c>
      <c r="D939" s="306">
        <f t="shared" ca="1" si="414"/>
        <v>-0.79695852839655401</v>
      </c>
      <c r="E939" s="307">
        <f t="shared" ca="1" si="415"/>
        <v>-2.1265807465425253</v>
      </c>
      <c r="F939" s="304">
        <f t="shared" ca="1" si="416"/>
        <v>2.2710104727960556</v>
      </c>
      <c r="G939" s="306">
        <f t="shared" ca="1" si="417"/>
        <v>11.949721265356736</v>
      </c>
      <c r="H939" s="307">
        <f t="shared" ca="1" si="418"/>
        <v>-115.20737527552062</v>
      </c>
      <c r="I939" s="304">
        <f t="shared" ca="1" si="419"/>
        <v>115.82545124537334</v>
      </c>
      <c r="J939" s="306">
        <f t="shared" ca="1" si="420"/>
        <v>796.64854631425544</v>
      </c>
      <c r="K939" s="307">
        <f t="shared" ca="1" si="421"/>
        <v>-5.0744127986880025</v>
      </c>
      <c r="L939" s="304">
        <f t="shared" ca="1" si="406"/>
        <v>796.66470739569468</v>
      </c>
      <c r="M939" s="306">
        <f t="shared" ca="1" si="422"/>
        <v>-1.4674423380088297</v>
      </c>
      <c r="N939" s="304">
        <f t="shared" ca="1" si="423"/>
        <v>-84.078252646715939</v>
      </c>
      <c r="P939" s="310">
        <f t="shared" ca="1" si="424"/>
        <v>23</v>
      </c>
      <c r="Q939" s="304">
        <f t="shared" ca="1" si="425"/>
        <v>0</v>
      </c>
      <c r="R939" s="306">
        <f t="shared" ca="1" si="426"/>
        <v>0</v>
      </c>
      <c r="S939" s="307">
        <f t="shared" ca="1" si="427"/>
        <v>8.0569999999999986</v>
      </c>
      <c r="T939" s="304">
        <f t="shared" ca="1" si="407"/>
        <v>79.039169999999984</v>
      </c>
      <c r="U939" s="311">
        <f t="shared" ca="1" si="408"/>
        <v>0</v>
      </c>
      <c r="V939" s="306">
        <f t="shared" ca="1" si="409"/>
        <v>1.2256217733245651</v>
      </c>
      <c r="W939" s="304">
        <f t="shared" ca="1" si="410"/>
        <v>62.237720501812369</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2.0330095749975854</v>
      </c>
      <c r="AH939" s="304">
        <f t="shared" ca="1" si="434"/>
        <v>-7.7246407243563784</v>
      </c>
    </row>
    <row r="940" spans="1:34" x14ac:dyDescent="0.2">
      <c r="A940" s="347">
        <f t="shared" ca="1" si="412"/>
        <v>1E-4</v>
      </c>
      <c r="B940" s="304">
        <f t="shared" ca="1" si="413"/>
        <v>33.72390000000096</v>
      </c>
      <c r="D940" s="306">
        <f t="shared" ca="1" si="414"/>
        <v>-0.79695553029836974</v>
      </c>
      <c r="E940" s="307">
        <f t="shared" ca="1" si="415"/>
        <v>-2.1265442257497833</v>
      </c>
      <c r="F940" s="304">
        <f t="shared" ca="1" si="416"/>
        <v>2.2709752225294975</v>
      </c>
      <c r="G940" s="306">
        <f t="shared" ca="1" si="417"/>
        <v>11.949641569803706</v>
      </c>
      <c r="H940" s="307">
        <f t="shared" ca="1" si="418"/>
        <v>-115.20758792994319</v>
      </c>
      <c r="I940" s="304">
        <f t="shared" ca="1" si="419"/>
        <v>115.82565454286184</v>
      </c>
      <c r="J940" s="306">
        <f t="shared" ca="1" si="420"/>
        <v>796.64854631425544</v>
      </c>
      <c r="K940" s="307">
        <f t="shared" ca="1" si="421"/>
        <v>-5.0859335468482758</v>
      </c>
      <c r="L940" s="304">
        <f t="shared" ca="1" si="406"/>
        <v>796.66478086122231</v>
      </c>
      <c r="M940" s="306">
        <f t="shared" ca="1" si="422"/>
        <v>-1.467443211820858</v>
      </c>
      <c r="N940" s="304">
        <f t="shared" ca="1" si="423"/>
        <v>-84.078302712457244</v>
      </c>
      <c r="P940" s="310">
        <f t="shared" ca="1" si="424"/>
        <v>23</v>
      </c>
      <c r="Q940" s="304">
        <f t="shared" ca="1" si="425"/>
        <v>0</v>
      </c>
      <c r="R940" s="306">
        <f t="shared" ca="1" si="426"/>
        <v>0</v>
      </c>
      <c r="S940" s="307">
        <f t="shared" ca="1" si="427"/>
        <v>8.0569999999999986</v>
      </c>
      <c r="T940" s="304">
        <f t="shared" ca="1" si="407"/>
        <v>79.039169999999984</v>
      </c>
      <c r="U940" s="311">
        <f t="shared" ca="1" si="408"/>
        <v>0</v>
      </c>
      <c r="V940" s="306">
        <f t="shared" ca="1" si="409"/>
        <v>1.2256231853334487</v>
      </c>
      <c r="W940" s="304">
        <f t="shared" ca="1" si="410"/>
        <v>62.238010684811684</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2.0329744428032379</v>
      </c>
      <c r="AH940" s="304">
        <f t="shared" ca="1" si="434"/>
        <v>-7.7246767409472978</v>
      </c>
    </row>
    <row r="941" spans="1:34" x14ac:dyDescent="0.2">
      <c r="A941" s="347">
        <f t="shared" ca="1" si="412"/>
        <v>1E-4</v>
      </c>
      <c r="B941" s="304">
        <f t="shared" ca="1" si="413"/>
        <v>33.724000000000963</v>
      </c>
      <c r="D941" s="306">
        <f t="shared" ca="1" si="414"/>
        <v>-0.79695253217107742</v>
      </c>
      <c r="E941" s="307">
        <f t="shared" ca="1" si="415"/>
        <v>-2.1265077052935828</v>
      </c>
      <c r="F941" s="304">
        <f t="shared" ca="1" si="416"/>
        <v>2.2709399726119739</v>
      </c>
      <c r="G941" s="306">
        <f t="shared" ca="1" si="417"/>
        <v>11.94956187455049</v>
      </c>
      <c r="H941" s="307">
        <f t="shared" ca="1" si="418"/>
        <v>-115.20780058071372</v>
      </c>
      <c r="I941" s="304">
        <f t="shared" ca="1" si="419"/>
        <v>115.82585783683716</v>
      </c>
      <c r="J941" s="306">
        <f t="shared" ca="1" si="420"/>
        <v>796.64854631425544</v>
      </c>
      <c r="K941" s="307">
        <f t="shared" ca="1" si="421"/>
        <v>-5.0974543162738088</v>
      </c>
      <c r="L941" s="304">
        <f t="shared" ca="1" si="406"/>
        <v>796.66485449348329</v>
      </c>
      <c r="M941" s="306">
        <f t="shared" ca="1" si="422"/>
        <v>-1.4674440856239912</v>
      </c>
      <c r="N941" s="304">
        <f t="shared" ca="1" si="423"/>
        <v>-84.078352777688892</v>
      </c>
      <c r="P941" s="310">
        <f t="shared" ca="1" si="424"/>
        <v>23</v>
      </c>
      <c r="Q941" s="304">
        <f t="shared" ca="1" si="425"/>
        <v>0</v>
      </c>
      <c r="R941" s="306">
        <f t="shared" ca="1" si="426"/>
        <v>0</v>
      </c>
      <c r="S941" s="307">
        <f t="shared" ca="1" si="427"/>
        <v>8.0569999999999986</v>
      </c>
      <c r="T941" s="304">
        <f t="shared" ca="1" si="407"/>
        <v>79.039169999999984</v>
      </c>
      <c r="U941" s="311">
        <f t="shared" ca="1" si="408"/>
        <v>0</v>
      </c>
      <c r="V941" s="306">
        <f t="shared" ca="1" si="409"/>
        <v>1.2256245973465656</v>
      </c>
      <c r="W941" s="304">
        <f t="shared" ca="1" si="410"/>
        <v>62.238300865137298</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2.0329393109242888</v>
      </c>
      <c r="AH941" s="304">
        <f t="shared" ca="1" si="434"/>
        <v>-7.7247127572063663</v>
      </c>
    </row>
    <row r="942" spans="1:34" x14ac:dyDescent="0.2">
      <c r="A942" s="347">
        <f t="shared" ca="1" si="412"/>
        <v>1E-4</v>
      </c>
      <c r="B942" s="304">
        <f t="shared" ca="1" si="413"/>
        <v>33.724100000000966</v>
      </c>
      <c r="D942" s="306">
        <f t="shared" ca="1" si="414"/>
        <v>-0.79694953401467927</v>
      </c>
      <c r="E942" s="307">
        <f t="shared" ca="1" si="415"/>
        <v>-2.126471185173922</v>
      </c>
      <c r="F942" s="304">
        <f t="shared" ca="1" si="416"/>
        <v>2.2709047230434831</v>
      </c>
      <c r="G942" s="306">
        <f t="shared" ca="1" si="417"/>
        <v>11.949482179597089</v>
      </c>
      <c r="H942" s="307">
        <f t="shared" ca="1" si="418"/>
        <v>-115.20801322783224</v>
      </c>
      <c r="I942" s="304">
        <f t="shared" ca="1" si="419"/>
        <v>115.82606112729931</v>
      </c>
      <c r="J942" s="306">
        <f t="shared" ca="1" si="420"/>
        <v>796.64854631425544</v>
      </c>
      <c r="K942" s="307">
        <f t="shared" ca="1" si="421"/>
        <v>-5.1089751069642357</v>
      </c>
      <c r="L942" s="304">
        <f t="shared" ca="1" si="406"/>
        <v>796.66492829247852</v>
      </c>
      <c r="M942" s="306">
        <f t="shared" ca="1" si="422"/>
        <v>-1.4674449594182297</v>
      </c>
      <c r="N942" s="304">
        <f t="shared" ca="1" si="423"/>
        <v>-84.078402842410924</v>
      </c>
      <c r="P942" s="310">
        <f t="shared" ca="1" si="424"/>
        <v>23</v>
      </c>
      <c r="Q942" s="304">
        <f t="shared" ca="1" si="425"/>
        <v>0</v>
      </c>
      <c r="R942" s="306">
        <f t="shared" ca="1" si="426"/>
        <v>0</v>
      </c>
      <c r="S942" s="307">
        <f t="shared" ca="1" si="427"/>
        <v>8.0569999999999986</v>
      </c>
      <c r="T942" s="304">
        <f t="shared" ca="1" si="407"/>
        <v>79.039169999999984</v>
      </c>
      <c r="U942" s="311">
        <f t="shared" ca="1" si="408"/>
        <v>0</v>
      </c>
      <c r="V942" s="306">
        <f t="shared" ca="1" si="409"/>
        <v>1.2256260093639157</v>
      </c>
      <c r="W942" s="304">
        <f t="shared" ca="1" si="410"/>
        <v>62.238591042789189</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2.0329041793607336</v>
      </c>
      <c r="AH942" s="304">
        <f t="shared" ca="1" si="434"/>
        <v>-7.7247487731335864</v>
      </c>
    </row>
    <row r="943" spans="1:34" x14ac:dyDescent="0.2">
      <c r="A943" s="347">
        <f t="shared" ca="1" si="412"/>
        <v>1E-4</v>
      </c>
      <c r="B943" s="304">
        <f t="shared" ca="1" si="413"/>
        <v>33.72420000000097</v>
      </c>
      <c r="D943" s="306">
        <f t="shared" ca="1" si="414"/>
        <v>-0.7969465358291733</v>
      </c>
      <c r="E943" s="307">
        <f t="shared" ca="1" si="415"/>
        <v>-2.1264346653908026</v>
      </c>
      <c r="F943" s="304">
        <f t="shared" ca="1" si="416"/>
        <v>2.2708694738240274</v>
      </c>
      <c r="G943" s="306">
        <f t="shared" ca="1" si="417"/>
        <v>11.949402484943507</v>
      </c>
      <c r="H943" s="307">
        <f t="shared" ca="1" si="418"/>
        <v>-115.20822587129878</v>
      </c>
      <c r="I943" s="304">
        <f t="shared" ca="1" si="419"/>
        <v>115.82626441424834</v>
      </c>
      <c r="J943" s="306">
        <f t="shared" ca="1" si="420"/>
        <v>796.64854631425544</v>
      </c>
      <c r="K943" s="307">
        <f t="shared" ca="1" si="421"/>
        <v>-5.1204959189191923</v>
      </c>
      <c r="L943" s="304">
        <f t="shared" ca="1" si="406"/>
        <v>796.66500225820903</v>
      </c>
      <c r="M943" s="306">
        <f t="shared" ca="1" si="422"/>
        <v>-1.4674458332035731</v>
      </c>
      <c r="N943" s="304">
        <f t="shared" ca="1" si="423"/>
        <v>-84.078452906623312</v>
      </c>
      <c r="P943" s="310">
        <f t="shared" ca="1" si="424"/>
        <v>23</v>
      </c>
      <c r="Q943" s="304">
        <f t="shared" ca="1" si="425"/>
        <v>0</v>
      </c>
      <c r="R943" s="306">
        <f t="shared" ca="1" si="426"/>
        <v>0</v>
      </c>
      <c r="S943" s="307">
        <f t="shared" ca="1" si="427"/>
        <v>8.0569999999999986</v>
      </c>
      <c r="T943" s="304">
        <f t="shared" ca="1" si="407"/>
        <v>79.039169999999984</v>
      </c>
      <c r="U943" s="311">
        <f t="shared" ca="1" si="408"/>
        <v>0</v>
      </c>
      <c r="V943" s="306">
        <f t="shared" ca="1" si="409"/>
        <v>1.2256274213855001</v>
      </c>
      <c r="W943" s="304">
        <f t="shared" ca="1" si="410"/>
        <v>62.238881217767414</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2.0328690481125777</v>
      </c>
      <c r="AH943" s="304">
        <f t="shared" ca="1" si="434"/>
        <v>-7.7247847887289565</v>
      </c>
    </row>
    <row r="944" spans="1:34" x14ac:dyDescent="0.2">
      <c r="A944" s="347">
        <f t="shared" ca="1" si="412"/>
        <v>1E-4</v>
      </c>
      <c r="B944" s="304">
        <f t="shared" ca="1" si="413"/>
        <v>33.724300000000973</v>
      </c>
      <c r="D944" s="306">
        <f t="shared" ca="1" si="414"/>
        <v>-0.79694353761456538</v>
      </c>
      <c r="E944" s="307">
        <f t="shared" ca="1" si="415"/>
        <v>-2.1263981459442194</v>
      </c>
      <c r="F944" s="304">
        <f t="shared" ca="1" si="416"/>
        <v>2.2708342249536035</v>
      </c>
      <c r="G944" s="306">
        <f t="shared" ca="1" si="417"/>
        <v>11.949322790589745</v>
      </c>
      <c r="H944" s="307">
        <f t="shared" ca="1" si="418"/>
        <v>-115.20843851111337</v>
      </c>
      <c r="I944" s="304">
        <f t="shared" ca="1" si="419"/>
        <v>115.82646769768428</v>
      </c>
      <c r="J944" s="306">
        <f t="shared" ca="1" si="420"/>
        <v>796.64854631425544</v>
      </c>
      <c r="K944" s="307">
        <f t="shared" ca="1" si="421"/>
        <v>-5.1320167521383127</v>
      </c>
      <c r="L944" s="304">
        <f t="shared" ca="1" si="406"/>
        <v>796.66507639067538</v>
      </c>
      <c r="M944" s="306">
        <f t="shared" ca="1" si="422"/>
        <v>-1.4674467069800221</v>
      </c>
      <c r="N944" s="304">
        <f t="shared" ca="1" si="423"/>
        <v>-84.07850297032607</v>
      </c>
      <c r="P944" s="310">
        <f t="shared" ca="1" si="424"/>
        <v>23</v>
      </c>
      <c r="Q944" s="304">
        <f t="shared" ca="1" si="425"/>
        <v>0</v>
      </c>
      <c r="R944" s="306">
        <f t="shared" ca="1" si="426"/>
        <v>0</v>
      </c>
      <c r="S944" s="307">
        <f t="shared" ca="1" si="427"/>
        <v>8.0569999999999986</v>
      </c>
      <c r="T944" s="304">
        <f t="shared" ca="1" si="407"/>
        <v>79.039169999999984</v>
      </c>
      <c r="U944" s="311">
        <f t="shared" ca="1" si="408"/>
        <v>0</v>
      </c>
      <c r="V944" s="306">
        <f t="shared" ca="1" si="409"/>
        <v>1.225628833411317</v>
      </c>
      <c r="W944" s="304">
        <f t="shared" ca="1" si="410"/>
        <v>62.239171390071903</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2.032833917179814</v>
      </c>
      <c r="AH944" s="304">
        <f t="shared" ca="1" si="434"/>
        <v>-7.7248208039924817</v>
      </c>
    </row>
    <row r="945" spans="1:34" x14ac:dyDescent="0.2">
      <c r="A945" s="347">
        <f t="shared" ca="1" si="412"/>
        <v>1E-4</v>
      </c>
      <c r="B945" s="304">
        <f t="shared" ca="1" si="413"/>
        <v>33.724400000000976</v>
      </c>
      <c r="D945" s="306">
        <f t="shared" ca="1" si="414"/>
        <v>-0.79694053937085152</v>
      </c>
      <c r="E945" s="307">
        <f t="shared" ca="1" si="415"/>
        <v>-2.1263616268341794</v>
      </c>
      <c r="F945" s="304">
        <f t="shared" ca="1" si="416"/>
        <v>2.2707989764322165</v>
      </c>
      <c r="G945" s="306">
        <f t="shared" ca="1" si="417"/>
        <v>11.949243096535808</v>
      </c>
      <c r="H945" s="307">
        <f t="shared" ca="1" si="418"/>
        <v>-115.20865114727606</v>
      </c>
      <c r="I945" s="304">
        <f t="shared" ca="1" si="419"/>
        <v>115.82667097760715</v>
      </c>
      <c r="J945" s="306">
        <f t="shared" ca="1" si="420"/>
        <v>796.64854631425544</v>
      </c>
      <c r="K945" s="307">
        <f t="shared" ca="1" si="421"/>
        <v>-5.1435376066212317</v>
      </c>
      <c r="L945" s="304">
        <f t="shared" ca="1" si="406"/>
        <v>796.66515068987871</v>
      </c>
      <c r="M945" s="306">
        <f t="shared" ca="1" si="422"/>
        <v>-1.4674475807475766</v>
      </c>
      <c r="N945" s="304">
        <f t="shared" ca="1" si="423"/>
        <v>-84.078553033519213</v>
      </c>
      <c r="P945" s="310">
        <f t="shared" ca="1" si="424"/>
        <v>23</v>
      </c>
      <c r="Q945" s="304">
        <f t="shared" ca="1" si="425"/>
        <v>0</v>
      </c>
      <c r="R945" s="306">
        <f t="shared" ca="1" si="426"/>
        <v>0</v>
      </c>
      <c r="S945" s="307">
        <f t="shared" ca="1" si="427"/>
        <v>8.0569999999999986</v>
      </c>
      <c r="T945" s="304">
        <f t="shared" ca="1" si="407"/>
        <v>79.039169999999984</v>
      </c>
      <c r="U945" s="311">
        <f t="shared" ca="1" si="408"/>
        <v>0</v>
      </c>
      <c r="V945" s="306">
        <f t="shared" ca="1" si="409"/>
        <v>1.2256302454413679</v>
      </c>
      <c r="W945" s="304">
        <f t="shared" ca="1" si="410"/>
        <v>62.239461559702718</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2.0327987865624522</v>
      </c>
      <c r="AH945" s="304">
        <f t="shared" ca="1" si="434"/>
        <v>-7.7248568189241542</v>
      </c>
    </row>
    <row r="946" spans="1:34" x14ac:dyDescent="0.2">
      <c r="A946" s="347">
        <f t="shared" ca="1" si="412"/>
        <v>1E-4</v>
      </c>
      <c r="B946" s="304">
        <f t="shared" ca="1" si="413"/>
        <v>33.72450000000098</v>
      </c>
      <c r="D946" s="306">
        <f t="shared" ca="1" si="414"/>
        <v>-0.79693754109803427</v>
      </c>
      <c r="E946" s="307">
        <f t="shared" ca="1" si="415"/>
        <v>-2.1263251080606755</v>
      </c>
      <c r="F946" s="304">
        <f t="shared" ca="1" si="416"/>
        <v>2.2707637282598609</v>
      </c>
      <c r="G946" s="306">
        <f t="shared" ca="1" si="417"/>
        <v>11.949163402781698</v>
      </c>
      <c r="H946" s="307">
        <f t="shared" ca="1" si="418"/>
        <v>-115.20886377978687</v>
      </c>
      <c r="I946" s="304">
        <f t="shared" ca="1" si="419"/>
        <v>115.82687425401699</v>
      </c>
      <c r="J946" s="306">
        <f t="shared" ca="1" si="420"/>
        <v>796.64854631425544</v>
      </c>
      <c r="K946" s="307">
        <f t="shared" ca="1" si="421"/>
        <v>-5.1550584823675845</v>
      </c>
      <c r="L946" s="304">
        <f t="shared" ca="1" si="406"/>
        <v>796.66522515581983</v>
      </c>
      <c r="M946" s="306">
        <f t="shared" ca="1" si="422"/>
        <v>-1.4674484545062365</v>
      </c>
      <c r="N946" s="304">
        <f t="shared" ca="1" si="423"/>
        <v>-84.078603096202741</v>
      </c>
      <c r="P946" s="310">
        <f t="shared" ca="1" si="424"/>
        <v>23</v>
      </c>
      <c r="Q946" s="304">
        <f t="shared" ca="1" si="425"/>
        <v>0</v>
      </c>
      <c r="R946" s="306">
        <f t="shared" ca="1" si="426"/>
        <v>0</v>
      </c>
      <c r="S946" s="307">
        <f t="shared" ca="1" si="427"/>
        <v>8.0569999999999986</v>
      </c>
      <c r="T946" s="304">
        <f t="shared" ca="1" si="407"/>
        <v>79.039169999999984</v>
      </c>
      <c r="U946" s="311">
        <f t="shared" ca="1" si="408"/>
        <v>0</v>
      </c>
      <c r="V946" s="306">
        <f t="shared" ca="1" si="409"/>
        <v>1.2256316574756514</v>
      </c>
      <c r="W946" s="304">
        <f t="shared" ca="1" si="410"/>
        <v>62.239751726659797</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2.0327636562604816</v>
      </c>
      <c r="AH946" s="304">
        <f t="shared" ca="1" si="434"/>
        <v>-7.7248928335239828</v>
      </c>
    </row>
    <row r="947" spans="1:34" x14ac:dyDescent="0.2">
      <c r="A947" s="347">
        <f t="shared" ca="1" si="412"/>
        <v>1E-4</v>
      </c>
      <c r="B947" s="304">
        <f t="shared" ca="1" si="413"/>
        <v>33.724600000000983</v>
      </c>
      <c r="D947" s="306">
        <f t="shared" ca="1" si="414"/>
        <v>-0.79693454279611653</v>
      </c>
      <c r="E947" s="307">
        <f t="shared" ca="1" si="415"/>
        <v>-2.1262885896237131</v>
      </c>
      <c r="F947" s="304">
        <f t="shared" ca="1" si="416"/>
        <v>2.2707284804365435</v>
      </c>
      <c r="G947" s="306">
        <f t="shared" ca="1" si="417"/>
        <v>11.949083709327418</v>
      </c>
      <c r="H947" s="307">
        <f t="shared" ca="1" si="418"/>
        <v>-115.20907640864583</v>
      </c>
      <c r="I947" s="304">
        <f t="shared" ca="1" si="419"/>
        <v>115.82707752691383</v>
      </c>
      <c r="J947" s="306">
        <f t="shared" ca="1" si="420"/>
        <v>796.64854631425544</v>
      </c>
      <c r="K947" s="307">
        <f t="shared" ca="1" si="421"/>
        <v>-5.1665793793770058</v>
      </c>
      <c r="L947" s="304">
        <f t="shared" ca="1" si="406"/>
        <v>796.66529978849951</v>
      </c>
      <c r="M947" s="306">
        <f t="shared" ca="1" si="422"/>
        <v>-1.4674493282560024</v>
      </c>
      <c r="N947" s="304">
        <f t="shared" ca="1" si="423"/>
        <v>-84.078653158376682</v>
      </c>
      <c r="P947" s="310">
        <f t="shared" ca="1" si="424"/>
        <v>23</v>
      </c>
      <c r="Q947" s="304">
        <f t="shared" ca="1" si="425"/>
        <v>0</v>
      </c>
      <c r="R947" s="306">
        <f t="shared" ca="1" si="426"/>
        <v>0</v>
      </c>
      <c r="S947" s="307">
        <f t="shared" ca="1" si="427"/>
        <v>8.0569999999999986</v>
      </c>
      <c r="T947" s="304">
        <f t="shared" ca="1" si="407"/>
        <v>79.039169999999984</v>
      </c>
      <c r="U947" s="311">
        <f t="shared" ca="1" si="408"/>
        <v>0</v>
      </c>
      <c r="V947" s="306">
        <f t="shared" ca="1" si="409"/>
        <v>1.2256330695141686</v>
      </c>
      <c r="W947" s="304">
        <f t="shared" ca="1" si="410"/>
        <v>62.240041890943189</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2.0327285262739112</v>
      </c>
      <c r="AH947" s="304">
        <f t="shared" ca="1" si="434"/>
        <v>-7.7249288477919587</v>
      </c>
    </row>
    <row r="948" spans="1:34" x14ac:dyDescent="0.2">
      <c r="A948" s="347">
        <f t="shared" ca="1" si="412"/>
        <v>1E-4</v>
      </c>
      <c r="B948" s="304">
        <f t="shared" ca="1" si="413"/>
        <v>33.724700000000986</v>
      </c>
      <c r="D948" s="306">
        <f t="shared" ca="1" si="414"/>
        <v>-0.7969315444650954</v>
      </c>
      <c r="E948" s="307">
        <f t="shared" ca="1" si="415"/>
        <v>-2.1262520715232904</v>
      </c>
      <c r="F948" s="304">
        <f t="shared" ca="1" si="416"/>
        <v>2.2706932329622611</v>
      </c>
      <c r="G948" s="306">
        <f t="shared" ca="1" si="417"/>
        <v>11.949004016172971</v>
      </c>
      <c r="H948" s="307">
        <f t="shared" ca="1" si="418"/>
        <v>-115.20928903385298</v>
      </c>
      <c r="I948" s="304">
        <f t="shared" ca="1" si="419"/>
        <v>115.8272807962977</v>
      </c>
      <c r="J948" s="306">
        <f t="shared" ca="1" si="420"/>
        <v>796.64854631425544</v>
      </c>
      <c r="K948" s="307">
        <f t="shared" ca="1" si="421"/>
        <v>-5.1781002976491308</v>
      </c>
      <c r="L948" s="304">
        <f t="shared" ca="1" si="406"/>
        <v>796.66537458791879</v>
      </c>
      <c r="M948" s="306">
        <f t="shared" ca="1" si="422"/>
        <v>-1.467450201996874</v>
      </c>
      <c r="N948" s="304">
        <f t="shared" ca="1" si="423"/>
        <v>-84.078703220041007</v>
      </c>
      <c r="P948" s="310">
        <f t="shared" ca="1" si="424"/>
        <v>23</v>
      </c>
      <c r="Q948" s="304">
        <f t="shared" ca="1" si="425"/>
        <v>0</v>
      </c>
      <c r="R948" s="306">
        <f t="shared" ca="1" si="426"/>
        <v>0</v>
      </c>
      <c r="S948" s="307">
        <f t="shared" ca="1" si="427"/>
        <v>8.0569999999999986</v>
      </c>
      <c r="T948" s="304">
        <f t="shared" ca="1" si="407"/>
        <v>79.039169999999984</v>
      </c>
      <c r="U948" s="311">
        <f t="shared" ca="1" si="408"/>
        <v>0</v>
      </c>
      <c r="V948" s="306">
        <f t="shared" ca="1" si="409"/>
        <v>1.2256344815569191</v>
      </c>
      <c r="W948" s="304">
        <f t="shared" ca="1" si="410"/>
        <v>62.240332052552908</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2.0326933966027392</v>
      </c>
      <c r="AH948" s="304">
        <f t="shared" ca="1" si="434"/>
        <v>-7.7249648617280871</v>
      </c>
    </row>
    <row r="949" spans="1:34" x14ac:dyDescent="0.2">
      <c r="A949" s="347">
        <f t="shared" ca="1" si="412"/>
        <v>1E-4</v>
      </c>
      <c r="B949" s="304">
        <f t="shared" ca="1" si="413"/>
        <v>33.72480000000099</v>
      </c>
      <c r="D949" s="306">
        <f t="shared" ca="1" si="414"/>
        <v>-0.79692854610497466</v>
      </c>
      <c r="E949" s="307">
        <f t="shared" ca="1" si="415"/>
        <v>-2.1262155537594039</v>
      </c>
      <c r="F949" s="304">
        <f t="shared" ca="1" si="416"/>
        <v>2.2706579858370124</v>
      </c>
      <c r="G949" s="306">
        <f t="shared" ca="1" si="417"/>
        <v>11.94892432331836</v>
      </c>
      <c r="H949" s="307">
        <f t="shared" ca="1" si="418"/>
        <v>-115.20950165540836</v>
      </c>
      <c r="I949" s="304">
        <f t="shared" ca="1" si="419"/>
        <v>115.82748406216864</v>
      </c>
      <c r="J949" s="306">
        <f t="shared" ca="1" si="420"/>
        <v>796.64854631425544</v>
      </c>
      <c r="K949" s="307">
        <f t="shared" ca="1" si="421"/>
        <v>-5.1896212371835935</v>
      </c>
      <c r="L949" s="304">
        <f t="shared" ca="1" si="406"/>
        <v>796.66544955407846</v>
      </c>
      <c r="M949" s="306">
        <f t="shared" ca="1" si="422"/>
        <v>-1.4674510757288517</v>
      </c>
      <c r="N949" s="304">
        <f t="shared" ca="1" si="423"/>
        <v>-84.078753281195759</v>
      </c>
      <c r="P949" s="310">
        <f t="shared" ca="1" si="424"/>
        <v>23</v>
      </c>
      <c r="Q949" s="304">
        <f t="shared" ca="1" si="425"/>
        <v>0</v>
      </c>
      <c r="R949" s="306">
        <f t="shared" ca="1" si="426"/>
        <v>0</v>
      </c>
      <c r="S949" s="307">
        <f t="shared" ca="1" si="427"/>
        <v>8.0569999999999986</v>
      </c>
      <c r="T949" s="304">
        <f t="shared" ca="1" si="407"/>
        <v>79.039169999999984</v>
      </c>
      <c r="U949" s="311">
        <f t="shared" ca="1" si="408"/>
        <v>0</v>
      </c>
      <c r="V949" s="306">
        <f t="shared" ca="1" si="409"/>
        <v>1.2256358936039027</v>
      </c>
      <c r="W949" s="304">
        <f t="shared" ca="1" si="410"/>
        <v>62.240622211488947</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2.0326582672469584</v>
      </c>
      <c r="AH949" s="304">
        <f t="shared" ca="1" si="434"/>
        <v>-7.7250008753323716</v>
      </c>
    </row>
    <row r="950" spans="1:34" x14ac:dyDescent="0.2">
      <c r="A950" s="347">
        <f t="shared" ca="1" si="412"/>
        <v>1E-4</v>
      </c>
      <c r="B950" s="304">
        <f t="shared" ca="1" si="413"/>
        <v>33.724900000000993</v>
      </c>
      <c r="D950" s="306">
        <f t="shared" ca="1" si="414"/>
        <v>-0.79692554771575463</v>
      </c>
      <c r="E950" s="307">
        <f t="shared" ca="1" si="415"/>
        <v>-2.1261790363320525</v>
      </c>
      <c r="F950" s="304">
        <f t="shared" ca="1" si="416"/>
        <v>2.270622739060796</v>
      </c>
      <c r="G950" s="306">
        <f t="shared" ca="1" si="417"/>
        <v>11.948844630763588</v>
      </c>
      <c r="H950" s="307">
        <f t="shared" ca="1" si="418"/>
        <v>-115.20971427331199</v>
      </c>
      <c r="I950" s="304">
        <f t="shared" ca="1" si="419"/>
        <v>115.82768732452666</v>
      </c>
      <c r="J950" s="306">
        <f t="shared" ca="1" si="420"/>
        <v>796.64854631425544</v>
      </c>
      <c r="K950" s="307">
        <f t="shared" ca="1" si="421"/>
        <v>-5.2011421979800296</v>
      </c>
      <c r="L950" s="304">
        <f t="shared" ca="1" si="406"/>
        <v>796.66552468697932</v>
      </c>
      <c r="M950" s="306">
        <f t="shared" ca="1" si="422"/>
        <v>-1.4674519494519356</v>
      </c>
      <c r="N950" s="304">
        <f t="shared" ca="1" si="423"/>
        <v>-84.078803341840924</v>
      </c>
      <c r="P950" s="310">
        <f t="shared" ca="1" si="424"/>
        <v>23</v>
      </c>
      <c r="Q950" s="304">
        <f t="shared" ca="1" si="425"/>
        <v>0</v>
      </c>
      <c r="R950" s="306">
        <f t="shared" ca="1" si="426"/>
        <v>0</v>
      </c>
      <c r="S950" s="307">
        <f t="shared" ca="1" si="427"/>
        <v>8.0569999999999986</v>
      </c>
      <c r="T950" s="304">
        <f t="shared" ca="1" si="407"/>
        <v>79.039169999999984</v>
      </c>
      <c r="U950" s="311">
        <f t="shared" ca="1" si="408"/>
        <v>0</v>
      </c>
      <c r="V950" s="306">
        <f t="shared" ca="1" si="409"/>
        <v>1.2256373056551195</v>
      </c>
      <c r="W950" s="304">
        <f t="shared" ca="1" si="410"/>
        <v>62.240912367751292</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2.032623138206576</v>
      </c>
      <c r="AH950" s="304">
        <f t="shared" ca="1" si="434"/>
        <v>-7.7250368886048104</v>
      </c>
    </row>
    <row r="951" spans="1:34" x14ac:dyDescent="0.2">
      <c r="A951" s="347">
        <f t="shared" ca="1" si="412"/>
        <v>1E-4</v>
      </c>
      <c r="B951" s="304">
        <f t="shared" ca="1" si="413"/>
        <v>33.725000000000996</v>
      </c>
      <c r="D951" s="306">
        <f t="shared" ca="1" si="414"/>
        <v>-0.79692254929743489</v>
      </c>
      <c r="E951" s="307">
        <f t="shared" ca="1" si="415"/>
        <v>-2.12614251924124</v>
      </c>
      <c r="F951" s="304">
        <f t="shared" ca="1" si="416"/>
        <v>2.2705874926336156</v>
      </c>
      <c r="G951" s="306">
        <f t="shared" ca="1" si="417"/>
        <v>11.948764938508658</v>
      </c>
      <c r="H951" s="307">
        <f t="shared" ca="1" si="418"/>
        <v>-115.20992688756391</v>
      </c>
      <c r="I951" s="304">
        <f t="shared" ca="1" si="419"/>
        <v>115.82789058337183</v>
      </c>
      <c r="J951" s="306">
        <f t="shared" ca="1" si="420"/>
        <v>796.64854631425544</v>
      </c>
      <c r="K951" s="307">
        <f t="shared" ca="1" si="421"/>
        <v>-5.2126631800380734</v>
      </c>
      <c r="L951" s="304">
        <f t="shared" ca="1" si="406"/>
        <v>796.66559998662228</v>
      </c>
      <c r="M951" s="306">
        <f t="shared" ca="1" si="422"/>
        <v>-1.4674528231661255</v>
      </c>
      <c r="N951" s="304">
        <f t="shared" ca="1" si="423"/>
        <v>-84.078853401976502</v>
      </c>
      <c r="P951" s="310">
        <f t="shared" ca="1" si="424"/>
        <v>23</v>
      </c>
      <c r="Q951" s="304">
        <f t="shared" ca="1" si="425"/>
        <v>0</v>
      </c>
      <c r="R951" s="306">
        <f t="shared" ca="1" si="426"/>
        <v>0</v>
      </c>
      <c r="S951" s="307">
        <f t="shared" ca="1" si="427"/>
        <v>8.0569999999999986</v>
      </c>
      <c r="T951" s="304">
        <f t="shared" ca="1" si="407"/>
        <v>79.039169999999984</v>
      </c>
      <c r="U951" s="311">
        <f t="shared" ca="1" si="408"/>
        <v>0</v>
      </c>
      <c r="V951" s="306">
        <f t="shared" ca="1" si="409"/>
        <v>1.2256387177105694</v>
      </c>
      <c r="W951" s="304">
        <f t="shared" ca="1" si="410"/>
        <v>62.24120252133995</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2.0325880094815902</v>
      </c>
      <c r="AH951" s="304">
        <f t="shared" ca="1" si="434"/>
        <v>-7.7250729015454018</v>
      </c>
    </row>
    <row r="952" spans="1:34" x14ac:dyDescent="0.2">
      <c r="A952" s="347">
        <f t="shared" ca="1" si="412"/>
        <v>1E-4</v>
      </c>
      <c r="B952" s="304">
        <f t="shared" ca="1" si="413"/>
        <v>33.725100000001</v>
      </c>
      <c r="D952" s="306">
        <f t="shared" ca="1" si="414"/>
        <v>-0.7969195508500192</v>
      </c>
      <c r="E952" s="307">
        <f t="shared" ca="1" si="415"/>
        <v>-2.1261060024869645</v>
      </c>
      <c r="F952" s="304">
        <f t="shared" ca="1" si="416"/>
        <v>2.2705522465554711</v>
      </c>
      <c r="G952" s="306">
        <f t="shared" ca="1" si="417"/>
        <v>11.948685246553573</v>
      </c>
      <c r="H952" s="307">
        <f t="shared" ca="1" si="418"/>
        <v>-115.21013949816415</v>
      </c>
      <c r="I952" s="304">
        <f t="shared" ca="1" si="419"/>
        <v>115.82809383870413</v>
      </c>
      <c r="J952" s="306">
        <f t="shared" ca="1" si="420"/>
        <v>796.64854631425544</v>
      </c>
      <c r="K952" s="307">
        <f t="shared" ca="1" si="421"/>
        <v>-5.2241841833573597</v>
      </c>
      <c r="L952" s="304">
        <f t="shared" ca="1" si="406"/>
        <v>796.66567545300836</v>
      </c>
      <c r="M952" s="306">
        <f t="shared" ca="1" si="422"/>
        <v>-1.467453696871422</v>
      </c>
      <c r="N952" s="304">
        <f t="shared" ca="1" si="423"/>
        <v>-84.078903461602536</v>
      </c>
      <c r="P952" s="310">
        <f t="shared" ca="1" si="424"/>
        <v>23</v>
      </c>
      <c r="Q952" s="304">
        <f t="shared" ca="1" si="425"/>
        <v>0</v>
      </c>
      <c r="R952" s="306">
        <f t="shared" ca="1" si="426"/>
        <v>0</v>
      </c>
      <c r="S952" s="307">
        <f t="shared" ca="1" si="427"/>
        <v>8.0569999999999986</v>
      </c>
      <c r="T952" s="304">
        <f t="shared" ca="1" si="407"/>
        <v>79.039169999999984</v>
      </c>
      <c r="U952" s="311">
        <f t="shared" ca="1" si="408"/>
        <v>0</v>
      </c>
      <c r="V952" s="306">
        <f t="shared" ca="1" si="409"/>
        <v>1.2256401297702524</v>
      </c>
      <c r="W952" s="304">
        <f t="shared" ca="1" si="410"/>
        <v>62.241492672254914</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2.0325528810720019</v>
      </c>
      <c r="AH952" s="304">
        <f t="shared" ca="1" si="434"/>
        <v>-7.7251089141541467</v>
      </c>
    </row>
    <row r="953" spans="1:34" x14ac:dyDescent="0.2">
      <c r="A953" s="347">
        <f t="shared" ca="1" si="412"/>
        <v>1E-4</v>
      </c>
      <c r="B953" s="304">
        <f t="shared" ca="1" si="413"/>
        <v>33.725200000001003</v>
      </c>
      <c r="D953" s="306">
        <f t="shared" ca="1" si="414"/>
        <v>-0.79691655237350423</v>
      </c>
      <c r="E953" s="307">
        <f t="shared" ca="1" si="415"/>
        <v>-2.1260694860692277</v>
      </c>
      <c r="F953" s="304">
        <f t="shared" ca="1" si="416"/>
        <v>2.2705170008263629</v>
      </c>
      <c r="G953" s="306">
        <f t="shared" ca="1" si="417"/>
        <v>11.948605554898336</v>
      </c>
      <c r="H953" s="307">
        <f t="shared" ca="1" si="418"/>
        <v>-115.21035210511276</v>
      </c>
      <c r="I953" s="304">
        <f t="shared" ca="1" si="419"/>
        <v>115.82829709052365</v>
      </c>
      <c r="J953" s="306">
        <f t="shared" ca="1" si="420"/>
        <v>796.64854631425544</v>
      </c>
      <c r="K953" s="307">
        <f t="shared" ca="1" si="421"/>
        <v>-5.2357052079375235</v>
      </c>
      <c r="L953" s="304">
        <f t="shared" ca="1" si="406"/>
        <v>796.66575108613836</v>
      </c>
      <c r="M953" s="306">
        <f t="shared" ca="1" si="422"/>
        <v>-1.467454570567825</v>
      </c>
      <c r="N953" s="304">
        <f t="shared" ca="1" si="423"/>
        <v>-84.078953520719011</v>
      </c>
      <c r="P953" s="310">
        <f t="shared" ca="1" si="424"/>
        <v>23</v>
      </c>
      <c r="Q953" s="304">
        <f t="shared" ca="1" si="425"/>
        <v>0</v>
      </c>
      <c r="R953" s="306">
        <f t="shared" ca="1" si="426"/>
        <v>0</v>
      </c>
      <c r="S953" s="307">
        <f t="shared" ca="1" si="427"/>
        <v>8.0569999999999986</v>
      </c>
      <c r="T953" s="304">
        <f t="shared" ca="1" si="407"/>
        <v>79.039169999999984</v>
      </c>
      <c r="U953" s="311">
        <f t="shared" ca="1" si="408"/>
        <v>0</v>
      </c>
      <c r="V953" s="306">
        <f t="shared" ca="1" si="409"/>
        <v>1.2256415418341688</v>
      </c>
      <c r="W953" s="304">
        <f t="shared" ca="1" si="410"/>
        <v>62.24178282049624</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2.032517752977812</v>
      </c>
      <c r="AH953" s="304">
        <f t="shared" ca="1" si="434"/>
        <v>-7.7251449264310441</v>
      </c>
    </row>
    <row r="954" spans="1:34" x14ac:dyDescent="0.2">
      <c r="A954" s="347">
        <f t="shared" ca="1" si="412"/>
        <v>1E-4</v>
      </c>
      <c r="B954" s="304">
        <f t="shared" ca="1" si="413"/>
        <v>33.725300000001006</v>
      </c>
      <c r="D954" s="306">
        <f t="shared" ca="1" si="414"/>
        <v>-0.79691355386789442</v>
      </c>
      <c r="E954" s="307">
        <f t="shared" ca="1" si="415"/>
        <v>-2.1260329699880209</v>
      </c>
      <c r="F954" s="304">
        <f t="shared" ca="1" si="416"/>
        <v>2.2704817554462848</v>
      </c>
      <c r="G954" s="306">
        <f t="shared" ca="1" si="417"/>
        <v>11.948525863542949</v>
      </c>
      <c r="H954" s="307">
        <f t="shared" ca="1" si="418"/>
        <v>-115.21056470840976</v>
      </c>
      <c r="I954" s="304">
        <f t="shared" ca="1" si="419"/>
        <v>115.82850033883038</v>
      </c>
      <c r="J954" s="306">
        <f t="shared" ca="1" si="420"/>
        <v>796.64854631425544</v>
      </c>
      <c r="K954" s="307">
        <f t="shared" ca="1" si="421"/>
        <v>-5.2472262537781997</v>
      </c>
      <c r="L954" s="304">
        <f t="shared" ca="1" si="406"/>
        <v>796.66582688601295</v>
      </c>
      <c r="M954" s="306">
        <f t="shared" ca="1" si="422"/>
        <v>-1.4674554442553347</v>
      </c>
      <c r="N954" s="304">
        <f t="shared" ca="1" si="423"/>
        <v>-84.079003579325928</v>
      </c>
      <c r="P954" s="310">
        <f t="shared" ca="1" si="424"/>
        <v>23</v>
      </c>
      <c r="Q954" s="304">
        <f t="shared" ca="1" si="425"/>
        <v>0</v>
      </c>
      <c r="R954" s="306">
        <f t="shared" ca="1" si="426"/>
        <v>0</v>
      </c>
      <c r="S954" s="307">
        <f t="shared" ca="1" si="427"/>
        <v>8.0569999999999986</v>
      </c>
      <c r="T954" s="304">
        <f t="shared" ca="1" si="407"/>
        <v>79.039169999999984</v>
      </c>
      <c r="U954" s="311">
        <f t="shared" ca="1" si="408"/>
        <v>0</v>
      </c>
      <c r="V954" s="306">
        <f t="shared" ca="1" si="409"/>
        <v>1.2256429539023177</v>
      </c>
      <c r="W954" s="304">
        <f t="shared" ca="1" si="410"/>
        <v>62.242072966063873</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2.0324826251990142</v>
      </c>
      <c r="AH954" s="304">
        <f t="shared" ca="1" si="434"/>
        <v>-7.7251809383761021</v>
      </c>
    </row>
    <row r="955" spans="1:34" x14ac:dyDescent="0.2">
      <c r="A955" s="347">
        <f t="shared" ca="1" si="412"/>
        <v>1E-4</v>
      </c>
      <c r="B955" s="304">
        <f t="shared" ca="1" si="413"/>
        <v>33.725400000001009</v>
      </c>
      <c r="D955" s="306">
        <f t="shared" ca="1" si="414"/>
        <v>-0.79691055533318866</v>
      </c>
      <c r="E955" s="307">
        <f t="shared" ca="1" si="415"/>
        <v>-2.1259964542433547</v>
      </c>
      <c r="F955" s="304">
        <f t="shared" ca="1" si="416"/>
        <v>2.2704465104152458</v>
      </c>
      <c r="G955" s="306">
        <f t="shared" ca="1" si="417"/>
        <v>11.948446172487415</v>
      </c>
      <c r="H955" s="307">
        <f t="shared" ca="1" si="418"/>
        <v>-115.21077730805519</v>
      </c>
      <c r="I955" s="304">
        <f t="shared" ca="1" si="419"/>
        <v>115.82870358362436</v>
      </c>
      <c r="J955" s="306">
        <f t="shared" ca="1" si="420"/>
        <v>796.64854631425544</v>
      </c>
      <c r="K955" s="307">
        <f t="shared" ca="1" si="421"/>
        <v>-5.2587473208790234</v>
      </c>
      <c r="L955" s="304">
        <f t="shared" ca="1" si="406"/>
        <v>796.66590285263328</v>
      </c>
      <c r="M955" s="306">
        <f t="shared" ca="1" si="422"/>
        <v>-1.4674563179339513</v>
      </c>
      <c r="N955" s="304">
        <f t="shared" ca="1" si="423"/>
        <v>-84.0790536374233</v>
      </c>
      <c r="P955" s="310">
        <f t="shared" ca="1" si="424"/>
        <v>23</v>
      </c>
      <c r="Q955" s="304">
        <f t="shared" ca="1" si="425"/>
        <v>0</v>
      </c>
      <c r="R955" s="306">
        <f t="shared" ca="1" si="426"/>
        <v>0</v>
      </c>
      <c r="S955" s="307">
        <f t="shared" ca="1" si="427"/>
        <v>8.0569999999999986</v>
      </c>
      <c r="T955" s="304">
        <f t="shared" ca="1" si="407"/>
        <v>79.039169999999984</v>
      </c>
      <c r="U955" s="311">
        <f t="shared" ca="1" si="408"/>
        <v>0</v>
      </c>
      <c r="V955" s="306">
        <f t="shared" ca="1" si="409"/>
        <v>1.2256443659747001</v>
      </c>
      <c r="W955" s="304">
        <f t="shared" ca="1" si="410"/>
        <v>62.242363108957839</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2.0324474977356157</v>
      </c>
      <c r="AH955" s="304">
        <f t="shared" ca="1" si="434"/>
        <v>-7.7252169499893117</v>
      </c>
    </row>
    <row r="956" spans="1:34" x14ac:dyDescent="0.2">
      <c r="A956" s="347">
        <f t="shared" ca="1" si="412"/>
        <v>1E-4</v>
      </c>
      <c r="B956" s="304">
        <f t="shared" ca="1" si="413"/>
        <v>33.725500000001013</v>
      </c>
      <c r="D956" s="306">
        <f t="shared" ca="1" si="414"/>
        <v>-0.79690755676938807</v>
      </c>
      <c r="E956" s="307">
        <f t="shared" ca="1" si="415"/>
        <v>-2.1259599388352219</v>
      </c>
      <c r="F956" s="304">
        <f t="shared" ca="1" si="416"/>
        <v>2.2704112657332409</v>
      </c>
      <c r="G956" s="306">
        <f t="shared" ca="1" si="417"/>
        <v>11.948366481731739</v>
      </c>
      <c r="H956" s="307">
        <f t="shared" ca="1" si="418"/>
        <v>-115.21098990404907</v>
      </c>
      <c r="I956" s="304">
        <f t="shared" ca="1" si="419"/>
        <v>115.82890682490562</v>
      </c>
      <c r="J956" s="306">
        <f t="shared" ca="1" si="420"/>
        <v>796.64854631425544</v>
      </c>
      <c r="K956" s="307">
        <f t="shared" ca="1" si="421"/>
        <v>-5.2702684092396286</v>
      </c>
      <c r="L956" s="304">
        <f t="shared" ca="1" si="406"/>
        <v>796.66597898600003</v>
      </c>
      <c r="M956" s="306">
        <f t="shared" ca="1" si="422"/>
        <v>-1.4674571916036747</v>
      </c>
      <c r="N956" s="304">
        <f t="shared" ca="1" si="423"/>
        <v>-84.079103695011142</v>
      </c>
      <c r="P956" s="310">
        <f t="shared" ca="1" si="424"/>
        <v>23</v>
      </c>
      <c r="Q956" s="304">
        <f t="shared" ca="1" si="425"/>
        <v>0</v>
      </c>
      <c r="R956" s="306">
        <f t="shared" ca="1" si="426"/>
        <v>0</v>
      </c>
      <c r="S956" s="307">
        <f t="shared" ca="1" si="427"/>
        <v>8.0569999999999986</v>
      </c>
      <c r="T956" s="304">
        <f t="shared" ca="1" si="407"/>
        <v>79.039169999999984</v>
      </c>
      <c r="U956" s="311">
        <f t="shared" ca="1" si="408"/>
        <v>0</v>
      </c>
      <c r="V956" s="306">
        <f t="shared" ca="1" si="409"/>
        <v>1.2256457780513152</v>
      </c>
      <c r="W956" s="304">
        <f t="shared" ca="1" si="410"/>
        <v>62.242653249178119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2.032412370587612</v>
      </c>
      <c r="AH956" s="304">
        <f t="shared" ca="1" si="434"/>
        <v>-7.7252529612706775</v>
      </c>
    </row>
    <row r="957" spans="1:34" x14ac:dyDescent="0.2">
      <c r="A957" s="347">
        <f t="shared" ca="1" si="412"/>
        <v>1E-4</v>
      </c>
      <c r="B957" s="304">
        <f t="shared" ca="1" si="413"/>
        <v>33.725600000001016</v>
      </c>
      <c r="D957" s="306">
        <f t="shared" ca="1" si="414"/>
        <v>-0.79690455817649375</v>
      </c>
      <c r="E957" s="307">
        <f t="shared" ca="1" si="415"/>
        <v>-2.1259234237636262</v>
      </c>
      <c r="F957" s="304">
        <f t="shared" ca="1" si="416"/>
        <v>2.2703760214002728</v>
      </c>
      <c r="G957" s="306">
        <f t="shared" ca="1" si="417"/>
        <v>11.948286791275921</v>
      </c>
      <c r="H957" s="307">
        <f t="shared" ca="1" si="418"/>
        <v>-115.21120249639145</v>
      </c>
      <c r="I957" s="304">
        <f t="shared" ca="1" si="419"/>
        <v>115.8291100626742</v>
      </c>
      <c r="J957" s="306">
        <f t="shared" ca="1" si="420"/>
        <v>796.64854631425544</v>
      </c>
      <c r="K957" s="307">
        <f t="shared" ca="1" si="421"/>
        <v>-5.2817895188596502</v>
      </c>
      <c r="L957" s="304">
        <f t="shared" ca="1" si="406"/>
        <v>796.66605528611422</v>
      </c>
      <c r="M957" s="306">
        <f t="shared" ca="1" si="422"/>
        <v>-1.4674580652645053</v>
      </c>
      <c r="N957" s="304">
        <f t="shared" ca="1" si="423"/>
        <v>-84.079153752089468</v>
      </c>
      <c r="P957" s="310">
        <f t="shared" ca="1" si="424"/>
        <v>23</v>
      </c>
      <c r="Q957" s="304">
        <f t="shared" ca="1" si="425"/>
        <v>0</v>
      </c>
      <c r="R957" s="306">
        <f t="shared" ca="1" si="426"/>
        <v>0</v>
      </c>
      <c r="S957" s="307">
        <f t="shared" ca="1" si="427"/>
        <v>8.0569999999999986</v>
      </c>
      <c r="T957" s="304">
        <f t="shared" ca="1" si="407"/>
        <v>79.039169999999984</v>
      </c>
      <c r="U957" s="311">
        <f t="shared" ca="1" si="408"/>
        <v>0</v>
      </c>
      <c r="V957" s="306">
        <f t="shared" ca="1" si="409"/>
        <v>1.2256471901321633</v>
      </c>
      <c r="W957" s="304">
        <f t="shared" ca="1" si="410"/>
        <v>62.242943386724768</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2.0323772437550067</v>
      </c>
      <c r="AH957" s="304">
        <f t="shared" ca="1" si="434"/>
        <v>-7.7252889722201976</v>
      </c>
    </row>
    <row r="958" spans="1:34" x14ac:dyDescent="0.2">
      <c r="A958" s="347">
        <f t="shared" ca="1" si="412"/>
        <v>1E-4</v>
      </c>
      <c r="B958" s="304">
        <f t="shared" ca="1" si="413"/>
        <v>33.725700000001019</v>
      </c>
      <c r="D958" s="306">
        <f t="shared" ca="1" si="414"/>
        <v>-0.7969015595545067</v>
      </c>
      <c r="E958" s="307">
        <f t="shared" ca="1" si="415"/>
        <v>-2.1258869090285613</v>
      </c>
      <c r="F958" s="304">
        <f t="shared" ca="1" si="416"/>
        <v>2.2703407774163362</v>
      </c>
      <c r="G958" s="306">
        <f t="shared" ca="1" si="417"/>
        <v>11.948207101119966</v>
      </c>
      <c r="H958" s="307">
        <f t="shared" ca="1" si="418"/>
        <v>-115.21141508508235</v>
      </c>
      <c r="I958" s="304">
        <f t="shared" ca="1" si="419"/>
        <v>115.82931329693012</v>
      </c>
      <c r="J958" s="306">
        <f t="shared" ca="1" si="420"/>
        <v>796.64854631425544</v>
      </c>
      <c r="K958" s="307">
        <f t="shared" ca="1" si="421"/>
        <v>-5.2933106497387241</v>
      </c>
      <c r="L958" s="304">
        <f t="shared" ca="1" si="406"/>
        <v>796.66613175297664</v>
      </c>
      <c r="M958" s="306">
        <f t="shared" ca="1" si="422"/>
        <v>-1.467458938916443</v>
      </c>
      <c r="N958" s="304">
        <f t="shared" ca="1" si="423"/>
        <v>-84.079203808658264</v>
      </c>
      <c r="P958" s="310">
        <f t="shared" ca="1" si="424"/>
        <v>23</v>
      </c>
      <c r="Q958" s="304">
        <f t="shared" ca="1" si="425"/>
        <v>0</v>
      </c>
      <c r="R958" s="306">
        <f t="shared" ca="1" si="426"/>
        <v>0</v>
      </c>
      <c r="S958" s="307">
        <f t="shared" ca="1" si="427"/>
        <v>8.0569999999999986</v>
      </c>
      <c r="T958" s="304">
        <f t="shared" ca="1" si="407"/>
        <v>79.039169999999984</v>
      </c>
      <c r="U958" s="311">
        <f t="shared" ca="1" si="408"/>
        <v>0</v>
      </c>
      <c r="V958" s="306">
        <f t="shared" ca="1" si="409"/>
        <v>1.2256486022172446</v>
      </c>
      <c r="W958" s="304">
        <f t="shared" ca="1" si="410"/>
        <v>62.243233521597737</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2.0323421172377962</v>
      </c>
      <c r="AH958" s="304">
        <f t="shared" ca="1" si="434"/>
        <v>-7.7253249828378774</v>
      </c>
    </row>
    <row r="959" spans="1:34" x14ac:dyDescent="0.2">
      <c r="A959" s="347">
        <f t="shared" ca="1" si="412"/>
        <v>1E-4</v>
      </c>
      <c r="B959" s="304">
        <f t="shared" ca="1" si="413"/>
        <v>33.725800000001023</v>
      </c>
      <c r="D959" s="306">
        <f t="shared" ca="1" si="414"/>
        <v>-0.79689856090342814</v>
      </c>
      <c r="E959" s="307">
        <f t="shared" ca="1" si="415"/>
        <v>-2.1258503946300316</v>
      </c>
      <c r="F959" s="304">
        <f t="shared" ca="1" si="416"/>
        <v>2.2703055337814373</v>
      </c>
      <c r="G959" s="306">
        <f t="shared" ca="1" si="417"/>
        <v>11.948127411263876</v>
      </c>
      <c r="H959" s="307">
        <f t="shared" ca="1" si="418"/>
        <v>-115.21162767012181</v>
      </c>
      <c r="I959" s="304">
        <f t="shared" ca="1" si="419"/>
        <v>115.82951652767343</v>
      </c>
      <c r="J959" s="306">
        <f t="shared" ca="1" si="420"/>
        <v>796.64854631425544</v>
      </c>
      <c r="K959" s="307">
        <f t="shared" ca="1" si="421"/>
        <v>-5.3048318018764844</v>
      </c>
      <c r="L959" s="304">
        <f t="shared" ca="1" si="406"/>
        <v>796.6662083865881</v>
      </c>
      <c r="M959" s="306">
        <f t="shared" ca="1" si="422"/>
        <v>-1.467459812559488</v>
      </c>
      <c r="N959" s="304">
        <f t="shared" ca="1" si="423"/>
        <v>-84.079253864717543</v>
      </c>
      <c r="P959" s="310">
        <f t="shared" ca="1" si="424"/>
        <v>23</v>
      </c>
      <c r="Q959" s="304">
        <f t="shared" ca="1" si="425"/>
        <v>0</v>
      </c>
      <c r="R959" s="306">
        <f t="shared" ca="1" si="426"/>
        <v>0</v>
      </c>
      <c r="S959" s="307">
        <f t="shared" ca="1" si="427"/>
        <v>8.0569999999999986</v>
      </c>
      <c r="T959" s="304">
        <f t="shared" ca="1" si="407"/>
        <v>79.039169999999984</v>
      </c>
      <c r="U959" s="311">
        <f t="shared" ca="1" si="408"/>
        <v>0</v>
      </c>
      <c r="V959" s="306">
        <f t="shared" ca="1" si="409"/>
        <v>1.2256500143065583</v>
      </c>
      <c r="W959" s="304">
        <f t="shared" ca="1" si="410"/>
        <v>62.243523653797034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2.0323069910359832</v>
      </c>
      <c r="AH959" s="304">
        <f t="shared" ca="1" si="434"/>
        <v>-7.7253609931237124</v>
      </c>
    </row>
    <row r="960" spans="1:34" x14ac:dyDescent="0.2">
      <c r="A960" s="347">
        <f t="shared" ca="1" si="412"/>
        <v>1E-4</v>
      </c>
      <c r="B960" s="304">
        <f t="shared" ca="1" si="413"/>
        <v>33.725900000001026</v>
      </c>
      <c r="D960" s="306">
        <f t="shared" ca="1" si="414"/>
        <v>-0.7968955622232583</v>
      </c>
      <c r="E960" s="307">
        <f t="shared" ca="1" si="415"/>
        <v>-2.1258138805680398</v>
      </c>
      <c r="F960" s="304">
        <f t="shared" ca="1" si="416"/>
        <v>2.2702702904955769</v>
      </c>
      <c r="G960" s="306">
        <f t="shared" ca="1" si="417"/>
        <v>11.948047721707653</v>
      </c>
      <c r="H960" s="307">
        <f t="shared" ca="1" si="418"/>
        <v>-115.21184025150987</v>
      </c>
      <c r="I960" s="304">
        <f t="shared" ca="1" si="419"/>
        <v>115.82971975490415</v>
      </c>
      <c r="J960" s="306">
        <f t="shared" ca="1" si="420"/>
        <v>796.64854631425544</v>
      </c>
      <c r="K960" s="307">
        <f t="shared" ca="1" si="421"/>
        <v>-5.316352975272566</v>
      </c>
      <c r="L960" s="304">
        <f t="shared" ca="1" si="406"/>
        <v>796.66628518694961</v>
      </c>
      <c r="M960" s="306">
        <f t="shared" ca="1" si="422"/>
        <v>-1.4674606861936406</v>
      </c>
      <c r="N960" s="304">
        <f t="shared" ca="1" si="423"/>
        <v>-84.079303920267321</v>
      </c>
      <c r="P960" s="310">
        <f t="shared" ca="1" si="424"/>
        <v>23</v>
      </c>
      <c r="Q960" s="304">
        <f t="shared" ca="1" si="425"/>
        <v>0</v>
      </c>
      <c r="R960" s="306">
        <f t="shared" ca="1" si="426"/>
        <v>0</v>
      </c>
      <c r="S960" s="307">
        <f t="shared" ca="1" si="427"/>
        <v>8.0569999999999986</v>
      </c>
      <c r="T960" s="304">
        <f t="shared" ca="1" si="407"/>
        <v>79.039169999999984</v>
      </c>
      <c r="U960" s="311">
        <f t="shared" ca="1" si="408"/>
        <v>0</v>
      </c>
      <c r="V960" s="306">
        <f t="shared" ca="1" si="409"/>
        <v>1.2256514264001048</v>
      </c>
      <c r="W960" s="304">
        <f t="shared" ca="1" si="410"/>
        <v>62.243813783322679</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2.0322718651495668</v>
      </c>
      <c r="AH960" s="304">
        <f t="shared" ca="1" si="434"/>
        <v>-7.7253970030777017</v>
      </c>
    </row>
    <row r="961" spans="1:34" x14ac:dyDescent="0.2">
      <c r="A961" s="347">
        <f t="shared" ca="1" si="412"/>
        <v>1E-4</v>
      </c>
      <c r="B961" s="304">
        <f t="shared" ca="1" si="413"/>
        <v>33.726000000001029</v>
      </c>
      <c r="D961" s="306">
        <f t="shared" ca="1" si="414"/>
        <v>-0.79689256351399773</v>
      </c>
      <c r="E961" s="307">
        <f t="shared" ca="1" si="415"/>
        <v>-2.1257773668425797</v>
      </c>
      <c r="F961" s="304">
        <f t="shared" ca="1" si="416"/>
        <v>2.2702350475587507</v>
      </c>
      <c r="G961" s="306">
        <f t="shared" ca="1" si="417"/>
        <v>11.947968032451302</v>
      </c>
      <c r="H961" s="307">
        <f t="shared" ca="1" si="418"/>
        <v>-115.21205282924656</v>
      </c>
      <c r="I961" s="304">
        <f t="shared" ca="1" si="419"/>
        <v>115.82992297862231</v>
      </c>
      <c r="J961" s="306">
        <f t="shared" ca="1" si="420"/>
        <v>796.64854631425544</v>
      </c>
      <c r="K961" s="307">
        <f t="shared" ca="1" si="421"/>
        <v>-5.3278741699266039</v>
      </c>
      <c r="L961" s="304">
        <f t="shared" ca="1" si="406"/>
        <v>796.66636215406197</v>
      </c>
      <c r="M961" s="306">
        <f t="shared" ca="1" si="422"/>
        <v>-1.4674615598189007</v>
      </c>
      <c r="N961" s="304">
        <f t="shared" ca="1" si="423"/>
        <v>-84.079353975307598</v>
      </c>
      <c r="P961" s="310">
        <f t="shared" ca="1" si="424"/>
        <v>23</v>
      </c>
      <c r="Q961" s="304">
        <f t="shared" ca="1" si="425"/>
        <v>0</v>
      </c>
      <c r="R961" s="306">
        <f t="shared" ca="1" si="426"/>
        <v>0</v>
      </c>
      <c r="S961" s="307">
        <f t="shared" ca="1" si="427"/>
        <v>8.0569999999999986</v>
      </c>
      <c r="T961" s="304">
        <f t="shared" ca="1" si="407"/>
        <v>79.039169999999984</v>
      </c>
      <c r="U961" s="311">
        <f t="shared" ca="1" si="408"/>
        <v>0</v>
      </c>
      <c r="V961" s="306">
        <f t="shared" ca="1" si="409"/>
        <v>1.2256528384978844</v>
      </c>
      <c r="W961" s="304">
        <f t="shared" ca="1" si="410"/>
        <v>62.244103910174672</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2.0322367395785479</v>
      </c>
      <c r="AH961" s="304">
        <f t="shared" ca="1" si="434"/>
        <v>-7.7254330126998498</v>
      </c>
    </row>
    <row r="962" spans="1:34" x14ac:dyDescent="0.2">
      <c r="A962" s="347">
        <f t="shared" ca="1" si="412"/>
        <v>1E-4</v>
      </c>
      <c r="B962" s="304">
        <f t="shared" ca="1" si="413"/>
        <v>33.726100000001033</v>
      </c>
      <c r="D962" s="306">
        <f t="shared" ca="1" si="414"/>
        <v>-0.79688956477564787</v>
      </c>
      <c r="E962" s="307">
        <f t="shared" ca="1" si="415"/>
        <v>-2.1257408534536522</v>
      </c>
      <c r="F962" s="304">
        <f t="shared" ca="1" si="416"/>
        <v>2.2701998049709595</v>
      </c>
      <c r="G962" s="306">
        <f t="shared" ca="1" si="417"/>
        <v>11.947888343494824</v>
      </c>
      <c r="H962" s="307">
        <f t="shared" ca="1" si="418"/>
        <v>-115.2122654033319</v>
      </c>
      <c r="I962" s="304">
        <f t="shared" ca="1" si="419"/>
        <v>115.83012619882794</v>
      </c>
      <c r="J962" s="306">
        <f t="shared" ca="1" si="420"/>
        <v>796.64854631425544</v>
      </c>
      <c r="K962" s="307">
        <f t="shared" ca="1" si="421"/>
        <v>-5.339395385838233</v>
      </c>
      <c r="L962" s="304">
        <f t="shared" ca="1" si="406"/>
        <v>796.66643928792598</v>
      </c>
      <c r="M962" s="306">
        <f t="shared" ca="1" si="422"/>
        <v>-1.4674624334352684</v>
      </c>
      <c r="N962" s="304">
        <f t="shared" ca="1" si="423"/>
        <v>-84.079404029838386</v>
      </c>
      <c r="P962" s="310">
        <f t="shared" ca="1" si="424"/>
        <v>23</v>
      </c>
      <c r="Q962" s="304">
        <f t="shared" ca="1" si="425"/>
        <v>0</v>
      </c>
      <c r="R962" s="306">
        <f t="shared" ca="1" si="426"/>
        <v>0</v>
      </c>
      <c r="S962" s="307">
        <f t="shared" ca="1" si="427"/>
        <v>8.0569999999999986</v>
      </c>
      <c r="T962" s="304">
        <f t="shared" ca="1" si="407"/>
        <v>79.039169999999984</v>
      </c>
      <c r="U962" s="311">
        <f t="shared" ca="1" si="408"/>
        <v>0</v>
      </c>
      <c r="V962" s="306">
        <f t="shared" ca="1" si="409"/>
        <v>1.2256542505998971</v>
      </c>
      <c r="W962" s="304">
        <f t="shared" ca="1" si="410"/>
        <v>62.244394034353043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2.0322016143229256</v>
      </c>
      <c r="AH962" s="304">
        <f t="shared" ca="1" si="434"/>
        <v>-7.7254690219901558</v>
      </c>
    </row>
    <row r="963" spans="1:34" x14ac:dyDescent="0.2">
      <c r="A963" s="347">
        <f t="shared" ca="1" si="412"/>
        <v>1E-4</v>
      </c>
      <c r="B963" s="304">
        <f t="shared" ca="1" si="413"/>
        <v>33.726200000001036</v>
      </c>
      <c r="D963" s="306">
        <f t="shared" ca="1" si="414"/>
        <v>-0.79688656600821117</v>
      </c>
      <c r="E963" s="307">
        <f t="shared" ca="1" si="415"/>
        <v>-2.1257043404012546</v>
      </c>
      <c r="F963" s="304">
        <f t="shared" ca="1" si="416"/>
        <v>2.2701645627322025</v>
      </c>
      <c r="G963" s="306">
        <f t="shared" ca="1" si="417"/>
        <v>11.947808654838223</v>
      </c>
      <c r="H963" s="307">
        <f t="shared" ca="1" si="418"/>
        <v>-115.21247797376594</v>
      </c>
      <c r="I963" s="304">
        <f t="shared" ca="1" si="419"/>
        <v>115.83032941552108</v>
      </c>
      <c r="J963" s="306">
        <f t="shared" ca="1" si="420"/>
        <v>796.64854631425544</v>
      </c>
      <c r="K963" s="307">
        <f t="shared" ca="1" si="421"/>
        <v>-5.3509166230070884</v>
      </c>
      <c r="L963" s="304">
        <f t="shared" ca="1" si="406"/>
        <v>796.66651658854278</v>
      </c>
      <c r="M963" s="306">
        <f t="shared" ca="1" si="422"/>
        <v>-1.4674633070427441</v>
      </c>
      <c r="N963" s="304">
        <f t="shared" ca="1" si="423"/>
        <v>-84.079454083859687</v>
      </c>
      <c r="P963" s="310">
        <f t="shared" ca="1" si="424"/>
        <v>23</v>
      </c>
      <c r="Q963" s="304">
        <f t="shared" ca="1" si="425"/>
        <v>0</v>
      </c>
      <c r="R963" s="306">
        <f t="shared" ca="1" si="426"/>
        <v>0</v>
      </c>
      <c r="S963" s="307">
        <f t="shared" ca="1" si="427"/>
        <v>8.0569999999999986</v>
      </c>
      <c r="T963" s="304">
        <f t="shared" ca="1" si="407"/>
        <v>79.039169999999984</v>
      </c>
      <c r="U963" s="311">
        <f t="shared" ca="1" si="408"/>
        <v>0</v>
      </c>
      <c r="V963" s="306">
        <f t="shared" ca="1" si="409"/>
        <v>1.2256556627061421</v>
      </c>
      <c r="W963" s="304">
        <f t="shared" ca="1" si="410"/>
        <v>62.24468415585774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2.0321664893826954</v>
      </c>
      <c r="AH963" s="304">
        <f t="shared" ca="1" si="434"/>
        <v>-7.7255050309486224</v>
      </c>
    </row>
    <row r="964" spans="1:34" x14ac:dyDescent="0.2">
      <c r="A964" s="347">
        <f t="shared" ca="1" si="412"/>
        <v>1E-4</v>
      </c>
      <c r="B964" s="304">
        <f t="shared" ca="1" si="413"/>
        <v>33.726300000001039</v>
      </c>
      <c r="D964" s="306">
        <f t="shared" ca="1" si="414"/>
        <v>-0.79688356721168552</v>
      </c>
      <c r="E964" s="307">
        <f t="shared" ca="1" si="415"/>
        <v>-2.1256678276853931</v>
      </c>
      <c r="F964" s="304">
        <f t="shared" ca="1" si="416"/>
        <v>2.2701293208424844</v>
      </c>
      <c r="G964" s="306">
        <f t="shared" ca="1" si="417"/>
        <v>11.947728966481503</v>
      </c>
      <c r="H964" s="307">
        <f t="shared" ca="1" si="418"/>
        <v>-115.21269054054871</v>
      </c>
      <c r="I964" s="304">
        <f t="shared" ca="1" si="419"/>
        <v>115.83053262870176</v>
      </c>
      <c r="J964" s="306">
        <f t="shared" ca="1" si="420"/>
        <v>796.64854631425544</v>
      </c>
      <c r="K964" s="307">
        <f t="shared" ca="1" si="421"/>
        <v>-5.362437881432804</v>
      </c>
      <c r="L964" s="304">
        <f t="shared" ref="L964:L1004" ca="1" si="435">SQRT(pos_x^2+pos_z^2)</f>
        <v>796.66659405591281</v>
      </c>
      <c r="M964" s="306">
        <f t="shared" ca="1" si="422"/>
        <v>-1.4674641806413278</v>
      </c>
      <c r="N964" s="304">
        <f t="shared" ca="1" si="423"/>
        <v>-84.079504137371529</v>
      </c>
      <c r="P964" s="310">
        <f t="shared" ca="1" si="424"/>
        <v>23</v>
      </c>
      <c r="Q964" s="304">
        <f t="shared" ca="1" si="425"/>
        <v>0</v>
      </c>
      <c r="R964" s="306">
        <f t="shared" ca="1" si="426"/>
        <v>0</v>
      </c>
      <c r="S964" s="307">
        <f t="shared" ca="1" si="427"/>
        <v>8.0569999999999986</v>
      </c>
      <c r="T964" s="304">
        <f t="shared" ref="T964:T1004" ca="1" si="436">m*g</f>
        <v>79.039169999999984</v>
      </c>
      <c r="U964" s="311">
        <f t="shared" ref="U964:U1004" ca="1" si="437">IF(pos_xz&lt;L_rampe,Poids*COS(Beta),0)</f>
        <v>0</v>
      </c>
      <c r="V964" s="306">
        <f t="shared" ref="V964:V1004" ca="1" si="438">Rho_moyen*(20000-Alt_rampe-pos_z)/(20000+Alt_rampe+pos_z)</f>
        <v>1.2256570748166198</v>
      </c>
      <c r="W964" s="304">
        <f t="shared" ref="W964:W1003" ca="1" si="439">1/2*Rho*Sref*Cx*vit_xz^2</f>
        <v>62.244974274688801</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2.0321313647578654</v>
      </c>
      <c r="AH964" s="304">
        <f t="shared" ca="1" si="434"/>
        <v>-7.7255410395752451</v>
      </c>
    </row>
    <row r="965" spans="1:34" x14ac:dyDescent="0.2">
      <c r="A965" s="347">
        <f t="shared" ref="A965:A1004" ca="1" si="441">IF(B964+0.01&lt;=T_ini+ROUNDUP(Temps_fin_propu,0), 0.01, IF(K964&gt;0, 0.1, 0.0001))</f>
        <v>1E-4</v>
      </c>
      <c r="B965" s="304">
        <f t="shared" ref="B965:B1004" ca="1" si="442">B964+pas</f>
        <v>33.726400000001043</v>
      </c>
      <c r="D965" s="306">
        <f t="shared" ref="D965:D1004" ca="1" si="443">IF(AND(L964&lt;L_rampe,Poussee&lt;Poids*SIN(M964)),0,(-W964+Poussee)/m*COS(M964)-U964/m*SIN(M964))</f>
        <v>-0.79688056838607302</v>
      </c>
      <c r="E965" s="307">
        <f t="shared" ref="E965:E1004" ca="1" si="444">IF(AND(L964&lt;L_rampe,Poussee&lt;Poids*SIN(M964)),0,(-W964+Poussee)/m*SIN(M964)+U964/m*COS(M964)-Poids/m)</f>
        <v>-2.1256313153060615</v>
      </c>
      <c r="F965" s="304">
        <f t="shared" ref="F965:F1004" ca="1" si="445">SQRT(acc_x^2+acc_z^2)</f>
        <v>2.2700940793018001</v>
      </c>
      <c r="G965" s="306">
        <f t="shared" ref="G965:G1004" ca="1" si="446">G964+acc_x*pas</f>
        <v>11.947649278424663</v>
      </c>
      <c r="H965" s="307">
        <f t="shared" ref="H965:H1004" ca="1" si="447">H964+acc_z*pas</f>
        <v>-115.21290310368023</v>
      </c>
      <c r="I965" s="304">
        <f t="shared" ref="I965:I1004" ca="1" si="448">SQRT(vit_x^2+vit_z^2)</f>
        <v>115.83073583837</v>
      </c>
      <c r="J965" s="306">
        <f t="shared" ref="J965:J1004" ca="1" si="449">J964+0.5*(vit_x+G964)*pas*(K964&gt;=0)</f>
        <v>796.64854631425544</v>
      </c>
      <c r="K965" s="307">
        <f t="shared" ref="K965:K1004" ca="1" si="450">K964+0.5*(vit_z+H964)*pas</f>
        <v>-5.3739591611150157</v>
      </c>
      <c r="L965" s="304">
        <f t="shared" ca="1" si="435"/>
        <v>796.66667169003733</v>
      </c>
      <c r="M965" s="306">
        <f t="shared" ref="M965:M1004" ca="1" si="451">IF(AND(L964&gt;L_rampe,G965&gt;0),ATAN2(G965,H965),$M$4)</f>
        <v>-1.4674650542310197</v>
      </c>
      <c r="N965" s="304">
        <f t="shared" ref="N965:N1004" ca="1" si="452">DEGREES(Beta)</f>
        <v>-84.079554190373898</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8.0569999999999986</v>
      </c>
      <c r="T965" s="304">
        <f t="shared" ca="1" si="436"/>
        <v>79.039169999999984</v>
      </c>
      <c r="U965" s="311">
        <f t="shared" ca="1" si="437"/>
        <v>0</v>
      </c>
      <c r="V965" s="306">
        <f t="shared" ca="1" si="438"/>
        <v>1.2256584869313307</v>
      </c>
      <c r="W965" s="304">
        <f t="shared" ca="1" si="439"/>
        <v>62.245264390846238</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2.0320962404484302</v>
      </c>
      <c r="AH965" s="304">
        <f t="shared" ref="AH965:AH1004" ca="1" si="463">IF(AND(L964&lt;L_rampe,Poussee&lt;Poids*SIN(M964)), g*SIN(M964), (-W964+Poussee)/m)</f>
        <v>-7.7255770478700274</v>
      </c>
    </row>
    <row r="966" spans="1:34" x14ac:dyDescent="0.2">
      <c r="A966" s="347">
        <f t="shared" ca="1" si="441"/>
        <v>1E-4</v>
      </c>
      <c r="B966" s="304">
        <f t="shared" ca="1" si="442"/>
        <v>33.726500000001046</v>
      </c>
      <c r="D966" s="306">
        <f t="shared" ca="1" si="443"/>
        <v>-0.79687756953137412</v>
      </c>
      <c r="E966" s="307">
        <f t="shared" ca="1" si="444"/>
        <v>-2.125594803263259</v>
      </c>
      <c r="F966" s="304">
        <f t="shared" ca="1" si="445"/>
        <v>2.2700588381101499</v>
      </c>
      <c r="G966" s="306">
        <f t="shared" ca="1" si="446"/>
        <v>11.94756959066771</v>
      </c>
      <c r="H966" s="307">
        <f t="shared" ca="1" si="447"/>
        <v>-115.21311566316056</v>
      </c>
      <c r="I966" s="304">
        <f t="shared" ca="1" si="448"/>
        <v>115.83093904452585</v>
      </c>
      <c r="J966" s="306">
        <f t="shared" ca="1" si="449"/>
        <v>796.64854631425544</v>
      </c>
      <c r="K966" s="307">
        <f t="shared" ca="1" si="450"/>
        <v>-5.3854804620533576</v>
      </c>
      <c r="L966" s="304">
        <f t="shared" ca="1" si="435"/>
        <v>796.66674949091703</v>
      </c>
      <c r="M966" s="306">
        <f t="shared" ca="1" si="451"/>
        <v>-1.4674659278118198</v>
      </c>
      <c r="N966" s="304">
        <f t="shared" ca="1" si="452"/>
        <v>-84.079604242866807</v>
      </c>
      <c r="P966" s="310">
        <f t="shared" ca="1" si="453"/>
        <v>23</v>
      </c>
      <c r="Q966" s="304">
        <f t="shared" ca="1" si="454"/>
        <v>0</v>
      </c>
      <c r="R966" s="306">
        <f t="shared" ca="1" si="455"/>
        <v>0</v>
      </c>
      <c r="S966" s="307">
        <f t="shared" ca="1" si="456"/>
        <v>8.0569999999999986</v>
      </c>
      <c r="T966" s="304">
        <f t="shared" ca="1" si="436"/>
        <v>79.039169999999984</v>
      </c>
      <c r="U966" s="311">
        <f t="shared" ca="1" si="437"/>
        <v>0</v>
      </c>
      <c r="V966" s="306">
        <f t="shared" ca="1" si="438"/>
        <v>1.2256598990502736</v>
      </c>
      <c r="W966" s="304">
        <f t="shared" ca="1" si="439"/>
        <v>62.245554504330002</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2.0320611164543916</v>
      </c>
      <c r="AH966" s="304">
        <f t="shared" ca="1" si="463"/>
        <v>-7.7256130558329712</v>
      </c>
    </row>
    <row r="967" spans="1:34" x14ac:dyDescent="0.2">
      <c r="A967" s="347">
        <f t="shared" ca="1" si="441"/>
        <v>1E-4</v>
      </c>
      <c r="B967" s="304">
        <f t="shared" ca="1" si="442"/>
        <v>33.726600000001049</v>
      </c>
      <c r="D967" s="306">
        <f t="shared" ca="1" si="443"/>
        <v>-0.79687457064759004</v>
      </c>
      <c r="E967" s="307">
        <f t="shared" ca="1" si="444"/>
        <v>-2.1255582915569935</v>
      </c>
      <c r="F967" s="304">
        <f t="shared" ca="1" si="445"/>
        <v>2.2700235972675404</v>
      </c>
      <c r="G967" s="306">
        <f t="shared" ca="1" si="446"/>
        <v>11.947489903210645</v>
      </c>
      <c r="H967" s="307">
        <f t="shared" ca="1" si="447"/>
        <v>-115.21332821898972</v>
      </c>
      <c r="I967" s="304">
        <f t="shared" ca="1" si="448"/>
        <v>115.83114224716931</v>
      </c>
      <c r="J967" s="306">
        <f t="shared" ca="1" si="449"/>
        <v>796.64854631425544</v>
      </c>
      <c r="K967" s="307">
        <f t="shared" ca="1" si="450"/>
        <v>-5.3970017842474656</v>
      </c>
      <c r="L967" s="304">
        <f t="shared" ca="1" si="435"/>
        <v>796.6668274585528</v>
      </c>
      <c r="M967" s="306">
        <f t="shared" ca="1" si="451"/>
        <v>-1.4674668013837282</v>
      </c>
      <c r="N967" s="304">
        <f t="shared" ca="1" si="452"/>
        <v>-84.079654294850258</v>
      </c>
      <c r="P967" s="310">
        <f t="shared" ca="1" si="453"/>
        <v>23</v>
      </c>
      <c r="Q967" s="304">
        <f t="shared" ca="1" si="454"/>
        <v>0</v>
      </c>
      <c r="R967" s="306">
        <f t="shared" ca="1" si="455"/>
        <v>0</v>
      </c>
      <c r="S967" s="307">
        <f t="shared" ca="1" si="456"/>
        <v>8.0569999999999986</v>
      </c>
      <c r="T967" s="304">
        <f t="shared" ca="1" si="436"/>
        <v>79.039169999999984</v>
      </c>
      <c r="U967" s="311">
        <f t="shared" ca="1" si="437"/>
        <v>0</v>
      </c>
      <c r="V967" s="306">
        <f t="shared" ca="1" si="438"/>
        <v>1.2256613111734496</v>
      </c>
      <c r="W967" s="304">
        <f t="shared" ca="1" si="439"/>
        <v>62.24584461514015</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2.0320259927757505</v>
      </c>
      <c r="AH967" s="304">
        <f t="shared" ca="1" si="463"/>
        <v>-7.7256490634640702</v>
      </c>
    </row>
    <row r="968" spans="1:34" x14ac:dyDescent="0.2">
      <c r="A968" s="347">
        <f t="shared" ca="1" si="441"/>
        <v>1E-4</v>
      </c>
      <c r="B968" s="304">
        <f t="shared" ca="1" si="442"/>
        <v>33.726700000001053</v>
      </c>
      <c r="D968" s="306">
        <f t="shared" ca="1" si="443"/>
        <v>-0.79687157173472301</v>
      </c>
      <c r="E968" s="307">
        <f t="shared" ca="1" si="444"/>
        <v>-2.1255217801872552</v>
      </c>
      <c r="F968" s="304">
        <f t="shared" ca="1" si="445"/>
        <v>2.2699883567739652</v>
      </c>
      <c r="G968" s="306">
        <f t="shared" ca="1" si="446"/>
        <v>11.947410216053472</v>
      </c>
      <c r="H968" s="307">
        <f t="shared" ca="1" si="447"/>
        <v>-115.21354077116773</v>
      </c>
      <c r="I968" s="304">
        <f t="shared" ca="1" si="448"/>
        <v>115.83134544630045</v>
      </c>
      <c r="J968" s="306">
        <f t="shared" ca="1" si="449"/>
        <v>796.64854631425544</v>
      </c>
      <c r="K968" s="307">
        <f t="shared" ca="1" si="450"/>
        <v>-5.4085231276969736</v>
      </c>
      <c r="L968" s="304">
        <f t="shared" ca="1" si="435"/>
        <v>796.66690559294557</v>
      </c>
      <c r="M968" s="306">
        <f t="shared" ca="1" si="451"/>
        <v>-1.4674676749467452</v>
      </c>
      <c r="N968" s="304">
        <f t="shared" ca="1" si="452"/>
        <v>-84.079704346324277</v>
      </c>
      <c r="P968" s="310">
        <f t="shared" ca="1" si="453"/>
        <v>23</v>
      </c>
      <c r="Q968" s="304">
        <f t="shared" ca="1" si="454"/>
        <v>0</v>
      </c>
      <c r="R968" s="306">
        <f t="shared" ca="1" si="455"/>
        <v>0</v>
      </c>
      <c r="S968" s="307">
        <f t="shared" ca="1" si="456"/>
        <v>8.0569999999999986</v>
      </c>
      <c r="T968" s="304">
        <f t="shared" ca="1" si="436"/>
        <v>79.039169999999984</v>
      </c>
      <c r="U968" s="311">
        <f t="shared" ca="1" si="437"/>
        <v>0</v>
      </c>
      <c r="V968" s="306">
        <f t="shared" ca="1" si="438"/>
        <v>1.2256627233008581</v>
      </c>
      <c r="W968" s="304">
        <f t="shared" ca="1" si="439"/>
        <v>62.246134723276668</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2.0319908694125051</v>
      </c>
      <c r="AH968" s="304">
        <f t="shared" ca="1" si="463"/>
        <v>-7.7256850707633316</v>
      </c>
    </row>
    <row r="969" spans="1:34" x14ac:dyDescent="0.2">
      <c r="A969" s="347">
        <f t="shared" ca="1" si="441"/>
        <v>1E-4</v>
      </c>
      <c r="B969" s="304">
        <f t="shared" ca="1" si="442"/>
        <v>33.726800000001056</v>
      </c>
      <c r="D969" s="306">
        <f t="shared" ca="1" si="443"/>
        <v>-0.79686857279277168</v>
      </c>
      <c r="E969" s="307">
        <f t="shared" ca="1" si="444"/>
        <v>-2.1254852691540478</v>
      </c>
      <c r="F969" s="304">
        <f t="shared" ca="1" si="445"/>
        <v>2.2699531166294258</v>
      </c>
      <c r="G969" s="306">
        <f t="shared" ca="1" si="446"/>
        <v>11.947330529196192</v>
      </c>
      <c r="H969" s="307">
        <f t="shared" ca="1" si="447"/>
        <v>-115.21375331969465</v>
      </c>
      <c r="I969" s="304">
        <f t="shared" ca="1" si="448"/>
        <v>115.83154864191928</v>
      </c>
      <c r="J969" s="306">
        <f t="shared" ca="1" si="449"/>
        <v>796.64854631425544</v>
      </c>
      <c r="K969" s="307">
        <f t="shared" ca="1" si="450"/>
        <v>-5.4200444924015168</v>
      </c>
      <c r="L969" s="304">
        <f t="shared" ca="1" si="435"/>
        <v>796.66698389409623</v>
      </c>
      <c r="M969" s="306">
        <f t="shared" ca="1" si="451"/>
        <v>-1.4674685485008707</v>
      </c>
      <c r="N969" s="304">
        <f t="shared" ca="1" si="452"/>
        <v>-84.079754397288838</v>
      </c>
      <c r="P969" s="310">
        <f t="shared" ca="1" si="453"/>
        <v>23</v>
      </c>
      <c r="Q969" s="304">
        <f t="shared" ca="1" si="454"/>
        <v>0</v>
      </c>
      <c r="R969" s="306">
        <f t="shared" ca="1" si="455"/>
        <v>0</v>
      </c>
      <c r="S969" s="307">
        <f t="shared" ca="1" si="456"/>
        <v>8.0569999999999986</v>
      </c>
      <c r="T969" s="304">
        <f t="shared" ca="1" si="436"/>
        <v>79.039169999999984</v>
      </c>
      <c r="U969" s="311">
        <f t="shared" ca="1" si="437"/>
        <v>0</v>
      </c>
      <c r="V969" s="306">
        <f t="shared" ca="1" si="438"/>
        <v>1.2256641354324991</v>
      </c>
      <c r="W969" s="304">
        <f t="shared" ca="1" si="439"/>
        <v>62.246424828739563</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2.0319557463646571</v>
      </c>
      <c r="AH969" s="304">
        <f t="shared" ca="1" si="463"/>
        <v>-7.7257210777307534</v>
      </c>
    </row>
    <row r="970" spans="1:34" x14ac:dyDescent="0.2">
      <c r="A970" s="347">
        <f t="shared" ca="1" si="441"/>
        <v>1E-4</v>
      </c>
      <c r="B970" s="304">
        <f t="shared" ca="1" si="442"/>
        <v>33.726900000001059</v>
      </c>
      <c r="D970" s="306">
        <f t="shared" ca="1" si="443"/>
        <v>-0.7968655738217395</v>
      </c>
      <c r="E970" s="307">
        <f t="shared" ca="1" si="444"/>
        <v>-2.1254487584573694</v>
      </c>
      <c r="F970" s="304">
        <f t="shared" ca="1" si="445"/>
        <v>2.2699178768339228</v>
      </c>
      <c r="G970" s="306">
        <f t="shared" ca="1" si="446"/>
        <v>11.947250842638809</v>
      </c>
      <c r="H970" s="307">
        <f t="shared" ca="1" si="447"/>
        <v>-115.2139658645705</v>
      </c>
      <c r="I970" s="304">
        <f t="shared" ca="1" si="448"/>
        <v>115.83175183402585</v>
      </c>
      <c r="J970" s="306">
        <f t="shared" ca="1" si="449"/>
        <v>796.64854631425544</v>
      </c>
      <c r="K970" s="307">
        <f t="shared" ca="1" si="450"/>
        <v>-5.4315658783607299</v>
      </c>
      <c r="L970" s="304">
        <f t="shared" ca="1" si="435"/>
        <v>796.66706236200548</v>
      </c>
      <c r="M970" s="306">
        <f t="shared" ca="1" si="451"/>
        <v>-1.4674694220461051</v>
      </c>
      <c r="N970" s="304">
        <f t="shared" ca="1" si="452"/>
        <v>-84.079804447743982</v>
      </c>
      <c r="P970" s="310">
        <f t="shared" ca="1" si="453"/>
        <v>23</v>
      </c>
      <c r="Q970" s="304">
        <f t="shared" ca="1" si="454"/>
        <v>0</v>
      </c>
      <c r="R970" s="306">
        <f t="shared" ca="1" si="455"/>
        <v>0</v>
      </c>
      <c r="S970" s="307">
        <f t="shared" ca="1" si="456"/>
        <v>8.0569999999999986</v>
      </c>
      <c r="T970" s="304">
        <f t="shared" ca="1" si="436"/>
        <v>79.039169999999984</v>
      </c>
      <c r="U970" s="311">
        <f t="shared" ca="1" si="437"/>
        <v>0</v>
      </c>
      <c r="V970" s="306">
        <f t="shared" ca="1" si="438"/>
        <v>1.2256655475683724</v>
      </c>
      <c r="W970" s="304">
        <f t="shared" ca="1" si="439"/>
        <v>62.246714931528814</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2.031920623632204</v>
      </c>
      <c r="AH970" s="304">
        <f t="shared" ca="1" si="463"/>
        <v>-7.7257570843663368</v>
      </c>
    </row>
    <row r="971" spans="1:34" x14ac:dyDescent="0.2">
      <c r="A971" s="347">
        <f t="shared" ca="1" si="441"/>
        <v>1E-4</v>
      </c>
      <c r="B971" s="304">
        <f t="shared" ca="1" si="442"/>
        <v>33.727000000001063</v>
      </c>
      <c r="D971" s="306">
        <f t="shared" ca="1" si="443"/>
        <v>-0.79686257482162459</v>
      </c>
      <c r="E971" s="307">
        <f t="shared" ca="1" si="444"/>
        <v>-2.1254122480972235</v>
      </c>
      <c r="F971" s="304">
        <f t="shared" ca="1" si="445"/>
        <v>2.2698826373874579</v>
      </c>
      <c r="G971" s="306">
        <f t="shared" ca="1" si="446"/>
        <v>11.947171156381327</v>
      </c>
      <c r="H971" s="307">
        <f t="shared" ca="1" si="447"/>
        <v>-115.21417840579531</v>
      </c>
      <c r="I971" s="304">
        <f t="shared" ca="1" si="448"/>
        <v>115.83195502262016</v>
      </c>
      <c r="J971" s="306">
        <f t="shared" ca="1" si="449"/>
        <v>796.64854631425544</v>
      </c>
      <c r="K971" s="307">
        <f t="shared" ca="1" si="450"/>
        <v>-5.443087285574248</v>
      </c>
      <c r="L971" s="304">
        <f t="shared" ca="1" si="435"/>
        <v>796.66714099667422</v>
      </c>
      <c r="M971" s="306">
        <f t="shared" ca="1" si="451"/>
        <v>-1.4674702955824486</v>
      </c>
      <c r="N971" s="304">
        <f t="shared" ca="1" si="452"/>
        <v>-84.079854497689723</v>
      </c>
      <c r="P971" s="310">
        <f t="shared" ca="1" si="453"/>
        <v>23</v>
      </c>
      <c r="Q971" s="304">
        <f t="shared" ca="1" si="454"/>
        <v>0</v>
      </c>
      <c r="R971" s="306">
        <f t="shared" ca="1" si="455"/>
        <v>0</v>
      </c>
      <c r="S971" s="307">
        <f t="shared" ca="1" si="456"/>
        <v>8.0569999999999986</v>
      </c>
      <c r="T971" s="304">
        <f t="shared" ca="1" si="436"/>
        <v>79.039169999999984</v>
      </c>
      <c r="U971" s="311">
        <f t="shared" ca="1" si="437"/>
        <v>0</v>
      </c>
      <c r="V971" s="306">
        <f t="shared" ca="1" si="438"/>
        <v>1.2256669597084784</v>
      </c>
      <c r="W971" s="304">
        <f t="shared" ca="1" si="439"/>
        <v>62.247005031644441</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2.0318855012151484</v>
      </c>
      <c r="AH971" s="304">
        <f t="shared" ca="1" si="463"/>
        <v>-7.7257930906700789</v>
      </c>
    </row>
    <row r="972" spans="1:34" x14ac:dyDescent="0.2">
      <c r="A972" s="347">
        <f t="shared" ca="1" si="441"/>
        <v>1E-4</v>
      </c>
      <c r="B972" s="304">
        <f t="shared" ca="1" si="442"/>
        <v>33.727100000001066</v>
      </c>
      <c r="D972" s="306">
        <f t="shared" ca="1" si="443"/>
        <v>-0.79685957579242739</v>
      </c>
      <c r="E972" s="307">
        <f t="shared" ca="1" si="444"/>
        <v>-2.1253757380736058</v>
      </c>
      <c r="F972" s="304">
        <f t="shared" ca="1" si="445"/>
        <v>2.2698473982900289</v>
      </c>
      <c r="G972" s="306">
        <f t="shared" ca="1" si="446"/>
        <v>11.947091470423747</v>
      </c>
      <c r="H972" s="307">
        <f t="shared" ca="1" si="447"/>
        <v>-115.21439094336911</v>
      </c>
      <c r="I972" s="304">
        <f t="shared" ca="1" si="448"/>
        <v>115.83215820770226</v>
      </c>
      <c r="J972" s="306">
        <f t="shared" ca="1" si="449"/>
        <v>796.64854631425544</v>
      </c>
      <c r="K972" s="307">
        <f t="shared" ca="1" si="450"/>
        <v>-5.4546087140417061</v>
      </c>
      <c r="L972" s="304">
        <f t="shared" ca="1" si="435"/>
        <v>796.66721979810347</v>
      </c>
      <c r="M972" s="306">
        <f t="shared" ca="1" si="451"/>
        <v>-1.4674711691099009</v>
      </c>
      <c r="N972" s="304">
        <f t="shared" ca="1" si="452"/>
        <v>-84.079904547126034</v>
      </c>
      <c r="P972" s="310">
        <f t="shared" ca="1" si="453"/>
        <v>23</v>
      </c>
      <c r="Q972" s="304">
        <f t="shared" ca="1" si="454"/>
        <v>0</v>
      </c>
      <c r="R972" s="306">
        <f t="shared" ca="1" si="455"/>
        <v>0</v>
      </c>
      <c r="S972" s="307">
        <f t="shared" ca="1" si="456"/>
        <v>8.0569999999999986</v>
      </c>
      <c r="T972" s="304">
        <f t="shared" ca="1" si="436"/>
        <v>79.039169999999984</v>
      </c>
      <c r="U972" s="311">
        <f t="shared" ca="1" si="437"/>
        <v>0</v>
      </c>
      <c r="V972" s="306">
        <f t="shared" ca="1" si="438"/>
        <v>1.2256683718528167</v>
      </c>
      <c r="W972" s="304">
        <f t="shared" ca="1" si="439"/>
        <v>62.247295129086446</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2.0318503791134912</v>
      </c>
      <c r="AH972" s="304">
        <f t="shared" ca="1" si="463"/>
        <v>-7.7258290966419825</v>
      </c>
    </row>
    <row r="973" spans="1:34" x14ac:dyDescent="0.2">
      <c r="A973" s="347">
        <f t="shared" ca="1" si="441"/>
        <v>1E-4</v>
      </c>
      <c r="B973" s="304">
        <f t="shared" ca="1" si="442"/>
        <v>33.727200000001069</v>
      </c>
      <c r="D973" s="306">
        <f t="shared" ca="1" si="443"/>
        <v>-0.79685657673415156</v>
      </c>
      <c r="E973" s="307">
        <f t="shared" ca="1" si="444"/>
        <v>-2.125339228386518</v>
      </c>
      <c r="F973" s="304">
        <f t="shared" ca="1" si="445"/>
        <v>2.2698121595416372</v>
      </c>
      <c r="G973" s="306">
        <f t="shared" ca="1" si="446"/>
        <v>11.947011784766072</v>
      </c>
      <c r="H973" s="307">
        <f t="shared" ca="1" si="447"/>
        <v>-115.21460347729194</v>
      </c>
      <c r="I973" s="304">
        <f t="shared" ca="1" si="448"/>
        <v>115.83236138927218</v>
      </c>
      <c r="J973" s="306">
        <f t="shared" ca="1" si="449"/>
        <v>796.64854631425544</v>
      </c>
      <c r="K973" s="307">
        <f t="shared" ca="1" si="450"/>
        <v>-5.4661301637627391</v>
      </c>
      <c r="L973" s="304">
        <f t="shared" ca="1" si="435"/>
        <v>796.66729876629404</v>
      </c>
      <c r="M973" s="306">
        <f t="shared" ca="1" si="451"/>
        <v>-1.4674720426284624</v>
      </c>
      <c r="N973" s="304">
        <f t="shared" ca="1" si="452"/>
        <v>-84.079954596052929</v>
      </c>
      <c r="P973" s="310">
        <f t="shared" ca="1" si="453"/>
        <v>23</v>
      </c>
      <c r="Q973" s="304">
        <f t="shared" ca="1" si="454"/>
        <v>0</v>
      </c>
      <c r="R973" s="306">
        <f t="shared" ca="1" si="455"/>
        <v>0</v>
      </c>
      <c r="S973" s="307">
        <f t="shared" ca="1" si="456"/>
        <v>8.0569999999999986</v>
      </c>
      <c r="T973" s="304">
        <f t="shared" ca="1" si="436"/>
        <v>79.039169999999984</v>
      </c>
      <c r="U973" s="311">
        <f t="shared" ca="1" si="437"/>
        <v>0</v>
      </c>
      <c r="V973" s="306">
        <f t="shared" ca="1" si="438"/>
        <v>1.2256697840013879</v>
      </c>
      <c r="W973" s="304">
        <f t="shared" ca="1" si="439"/>
        <v>62.247585223854841</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2.0318152573272323</v>
      </c>
      <c r="AH973" s="304">
        <f t="shared" ca="1" si="463"/>
        <v>-7.7258651022820475</v>
      </c>
    </row>
    <row r="974" spans="1:34" x14ac:dyDescent="0.2">
      <c r="A974" s="347">
        <f t="shared" ca="1" si="441"/>
        <v>1E-4</v>
      </c>
      <c r="B974" s="304">
        <f t="shared" ca="1" si="442"/>
        <v>33.727300000001073</v>
      </c>
      <c r="D974" s="306">
        <f t="shared" ca="1" si="443"/>
        <v>-0.7968535776467971</v>
      </c>
      <c r="E974" s="307">
        <f t="shared" ca="1" si="444"/>
        <v>-2.1253027190359575</v>
      </c>
      <c r="F974" s="304">
        <f t="shared" ca="1" si="445"/>
        <v>2.2697769211422814</v>
      </c>
      <c r="G974" s="306">
        <f t="shared" ca="1" si="446"/>
        <v>11.946932099408308</v>
      </c>
      <c r="H974" s="307">
        <f t="shared" ca="1" si="447"/>
        <v>-115.21481600756385</v>
      </c>
      <c r="I974" s="304">
        <f t="shared" ca="1" si="448"/>
        <v>115.83256456732997</v>
      </c>
      <c r="J974" s="306">
        <f t="shared" ca="1" si="449"/>
        <v>796.64854631425544</v>
      </c>
      <c r="K974" s="307">
        <f t="shared" ca="1" si="450"/>
        <v>-5.4776516347369819</v>
      </c>
      <c r="L974" s="304">
        <f t="shared" ca="1" si="435"/>
        <v>796.66737790124682</v>
      </c>
      <c r="M974" s="306">
        <f t="shared" ca="1" si="451"/>
        <v>-1.4674729161381332</v>
      </c>
      <c r="N974" s="304">
        <f t="shared" ca="1" si="452"/>
        <v>-84.080004644470435</v>
      </c>
      <c r="P974" s="310">
        <f t="shared" ca="1" si="453"/>
        <v>23</v>
      </c>
      <c r="Q974" s="304">
        <f t="shared" ca="1" si="454"/>
        <v>0</v>
      </c>
      <c r="R974" s="306">
        <f t="shared" ca="1" si="455"/>
        <v>0</v>
      </c>
      <c r="S974" s="307">
        <f t="shared" ca="1" si="456"/>
        <v>8.0569999999999986</v>
      </c>
      <c r="T974" s="304">
        <f t="shared" ca="1" si="436"/>
        <v>79.039169999999984</v>
      </c>
      <c r="U974" s="311">
        <f t="shared" ca="1" si="437"/>
        <v>0</v>
      </c>
      <c r="V974" s="306">
        <f t="shared" ca="1" si="438"/>
        <v>1.2256711961541911</v>
      </c>
      <c r="W974" s="304">
        <f t="shared" ca="1" si="439"/>
        <v>62.247875315949628</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2.0317801358563647</v>
      </c>
      <c r="AH974" s="304">
        <f t="shared" ca="1" si="463"/>
        <v>-7.7259011075902757</v>
      </c>
    </row>
    <row r="975" spans="1:34" x14ac:dyDescent="0.2">
      <c r="A975" s="347">
        <f t="shared" ca="1" si="441"/>
        <v>1E-4</v>
      </c>
      <c r="B975" s="304">
        <f t="shared" ca="1" si="442"/>
        <v>33.727400000001076</v>
      </c>
      <c r="D975" s="306">
        <f t="shared" ca="1" si="443"/>
        <v>-0.79685057853036456</v>
      </c>
      <c r="E975" s="307">
        <f t="shared" ca="1" si="444"/>
        <v>-2.125266210021926</v>
      </c>
      <c r="F975" s="304">
        <f t="shared" ca="1" si="445"/>
        <v>2.2697416830919632</v>
      </c>
      <c r="G975" s="306">
        <f t="shared" ca="1" si="446"/>
        <v>11.946852414350454</v>
      </c>
      <c r="H975" s="307">
        <f t="shared" ca="1" si="447"/>
        <v>-115.21502853418485</v>
      </c>
      <c r="I975" s="304">
        <f t="shared" ca="1" si="448"/>
        <v>115.83276774187561</v>
      </c>
      <c r="J975" s="306">
        <f t="shared" ca="1" si="449"/>
        <v>796.64854631425544</v>
      </c>
      <c r="K975" s="307">
        <f t="shared" ca="1" si="450"/>
        <v>-5.4891731269640696</v>
      </c>
      <c r="L975" s="304">
        <f t="shared" ca="1" si="435"/>
        <v>796.66745720296262</v>
      </c>
      <c r="M975" s="306">
        <f t="shared" ca="1" si="451"/>
        <v>-1.4674737896389136</v>
      </c>
      <c r="N975" s="304">
        <f t="shared" ca="1" si="452"/>
        <v>-84.080054692378539</v>
      </c>
      <c r="P975" s="310">
        <f t="shared" ca="1" si="453"/>
        <v>23</v>
      </c>
      <c r="Q975" s="304">
        <f t="shared" ca="1" si="454"/>
        <v>0</v>
      </c>
      <c r="R975" s="306">
        <f t="shared" ca="1" si="455"/>
        <v>0</v>
      </c>
      <c r="S975" s="307">
        <f t="shared" ca="1" si="456"/>
        <v>8.0569999999999986</v>
      </c>
      <c r="T975" s="304">
        <f t="shared" ca="1" si="436"/>
        <v>79.039169999999984</v>
      </c>
      <c r="U975" s="311">
        <f t="shared" ca="1" si="437"/>
        <v>0</v>
      </c>
      <c r="V975" s="306">
        <f t="shared" ca="1" si="438"/>
        <v>1.2256726083112266</v>
      </c>
      <c r="W975" s="304">
        <f t="shared" ca="1" si="439"/>
        <v>62.24816540537077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2.0317450147008937</v>
      </c>
      <c r="AH975" s="304">
        <f t="shared" ca="1" si="463"/>
        <v>-7.7259371125666672</v>
      </c>
    </row>
    <row r="976" spans="1:34" x14ac:dyDescent="0.2">
      <c r="A976" s="347">
        <f t="shared" ca="1" si="441"/>
        <v>1E-4</v>
      </c>
      <c r="B976" s="304">
        <f t="shared" ca="1" si="442"/>
        <v>33.727500000001079</v>
      </c>
      <c r="D976" s="306">
        <f t="shared" ca="1" si="443"/>
        <v>-0.79684757938485329</v>
      </c>
      <c r="E976" s="307">
        <f t="shared" ca="1" si="444"/>
        <v>-2.1252297013444243</v>
      </c>
      <c r="F976" s="304">
        <f t="shared" ca="1" si="445"/>
        <v>2.2697064453906837</v>
      </c>
      <c r="G976" s="306">
        <f t="shared" ca="1" si="446"/>
        <v>11.946772729592515</v>
      </c>
      <c r="H976" s="307">
        <f t="shared" ca="1" si="447"/>
        <v>-115.21524105715498</v>
      </c>
      <c r="I976" s="304">
        <f t="shared" ca="1" si="448"/>
        <v>115.83297091290919</v>
      </c>
      <c r="J976" s="306">
        <f t="shared" ca="1" si="449"/>
        <v>796.64854631425544</v>
      </c>
      <c r="K976" s="307">
        <f t="shared" ca="1" si="450"/>
        <v>-5.500694640443637</v>
      </c>
      <c r="L976" s="304">
        <f t="shared" ca="1" si="435"/>
        <v>796.66753667144235</v>
      </c>
      <c r="M976" s="306">
        <f t="shared" ca="1" si="451"/>
        <v>-1.4674746631308035</v>
      </c>
      <c r="N976" s="304">
        <f t="shared" ca="1" si="452"/>
        <v>-84.080104739777283</v>
      </c>
      <c r="P976" s="310">
        <f t="shared" ca="1" si="453"/>
        <v>23</v>
      </c>
      <c r="Q976" s="304">
        <f t="shared" ca="1" si="454"/>
        <v>0</v>
      </c>
      <c r="R976" s="306">
        <f t="shared" ca="1" si="455"/>
        <v>0</v>
      </c>
      <c r="S976" s="307">
        <f t="shared" ca="1" si="456"/>
        <v>8.0569999999999986</v>
      </c>
      <c r="T976" s="304">
        <f t="shared" ca="1" si="436"/>
        <v>79.039169999999984</v>
      </c>
      <c r="U976" s="311">
        <f t="shared" ca="1" si="437"/>
        <v>0</v>
      </c>
      <c r="V976" s="306">
        <f t="shared" ca="1" si="438"/>
        <v>1.2256740204724945</v>
      </c>
      <c r="W976" s="304">
        <f t="shared" ca="1" si="439"/>
        <v>62.248455492118332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2.0317098938608256</v>
      </c>
      <c r="AH976" s="304">
        <f t="shared" ca="1" si="463"/>
        <v>-7.7259731172112174</v>
      </c>
    </row>
    <row r="977" spans="1:34" x14ac:dyDescent="0.2">
      <c r="A977" s="347">
        <f t="shared" ca="1" si="441"/>
        <v>1E-4</v>
      </c>
      <c r="B977" s="304">
        <f t="shared" ca="1" si="442"/>
        <v>33.727600000001082</v>
      </c>
      <c r="D977" s="306">
        <f t="shared" ca="1" si="443"/>
        <v>-0.79684458021026605</v>
      </c>
      <c r="E977" s="307">
        <f t="shared" ca="1" si="444"/>
        <v>-2.1251931930034473</v>
      </c>
      <c r="F977" s="304">
        <f t="shared" ca="1" si="445"/>
        <v>2.2696712080384382</v>
      </c>
      <c r="G977" s="306">
        <f t="shared" ca="1" si="446"/>
        <v>11.946693045134495</v>
      </c>
      <c r="H977" s="307">
        <f t="shared" ca="1" si="447"/>
        <v>-115.21545357647429</v>
      </c>
      <c r="I977" s="304">
        <f t="shared" ca="1" si="448"/>
        <v>115.83317408043071</v>
      </c>
      <c r="J977" s="306">
        <f t="shared" ca="1" si="449"/>
        <v>796.64854631425544</v>
      </c>
      <c r="K977" s="307">
        <f t="shared" ca="1" si="450"/>
        <v>-5.5122161751753183</v>
      </c>
      <c r="L977" s="304">
        <f t="shared" ca="1" si="435"/>
        <v>796.6676163066868</v>
      </c>
      <c r="M977" s="306">
        <f t="shared" ca="1" si="451"/>
        <v>-1.467475536613803</v>
      </c>
      <c r="N977" s="304">
        <f t="shared" ca="1" si="452"/>
        <v>-84.080154786666625</v>
      </c>
      <c r="P977" s="310">
        <f t="shared" ca="1" si="453"/>
        <v>23</v>
      </c>
      <c r="Q977" s="304">
        <f t="shared" ca="1" si="454"/>
        <v>0</v>
      </c>
      <c r="R977" s="306">
        <f t="shared" ca="1" si="455"/>
        <v>0</v>
      </c>
      <c r="S977" s="307">
        <f t="shared" ca="1" si="456"/>
        <v>8.0569999999999986</v>
      </c>
      <c r="T977" s="304">
        <f t="shared" ca="1" si="436"/>
        <v>79.039169999999984</v>
      </c>
      <c r="U977" s="311">
        <f t="shared" ca="1" si="437"/>
        <v>0</v>
      </c>
      <c r="V977" s="306">
        <f t="shared" ca="1" si="438"/>
        <v>1.2256754326379946</v>
      </c>
      <c r="W977" s="304">
        <f t="shared" ca="1" si="439"/>
        <v>62.24874557619227</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2.0316747733361469</v>
      </c>
      <c r="AH977" s="304">
        <f t="shared" ca="1" si="463"/>
        <v>-7.7260091215239344</v>
      </c>
    </row>
    <row r="978" spans="1:34" x14ac:dyDescent="0.2">
      <c r="A978" s="347">
        <f t="shared" ca="1" si="441"/>
        <v>1E-4</v>
      </c>
      <c r="B978" s="304">
        <f t="shared" ca="1" si="442"/>
        <v>33.727700000001086</v>
      </c>
      <c r="D978" s="306">
        <f t="shared" ca="1" si="443"/>
        <v>-0.79684158100660429</v>
      </c>
      <c r="E978" s="307">
        <f t="shared" ca="1" si="444"/>
        <v>-2.1251566849989985</v>
      </c>
      <c r="F978" s="304">
        <f t="shared" ca="1" si="445"/>
        <v>2.2696359710352314</v>
      </c>
      <c r="G978" s="306">
        <f t="shared" ca="1" si="446"/>
        <v>11.946613360976395</v>
      </c>
      <c r="H978" s="307">
        <f t="shared" ca="1" si="447"/>
        <v>-115.21566609214278</v>
      </c>
      <c r="I978" s="304">
        <f t="shared" ca="1" si="448"/>
        <v>115.83337724444021</v>
      </c>
      <c r="J978" s="306">
        <f t="shared" ca="1" si="449"/>
        <v>796.64854631425544</v>
      </c>
      <c r="K978" s="307">
        <f t="shared" ca="1" si="450"/>
        <v>-5.5237377311587492</v>
      </c>
      <c r="L978" s="304">
        <f t="shared" ca="1" si="435"/>
        <v>796.66769610869687</v>
      </c>
      <c r="M978" s="306">
        <f t="shared" ca="1" si="451"/>
        <v>-1.4674764100879125</v>
      </c>
      <c r="N978" s="304">
        <f t="shared" ca="1" si="452"/>
        <v>-84.080204833046608</v>
      </c>
      <c r="P978" s="310">
        <f t="shared" ca="1" si="453"/>
        <v>23</v>
      </c>
      <c r="Q978" s="304">
        <f t="shared" ca="1" si="454"/>
        <v>0</v>
      </c>
      <c r="R978" s="306">
        <f t="shared" ca="1" si="455"/>
        <v>0</v>
      </c>
      <c r="S978" s="307">
        <f t="shared" ca="1" si="456"/>
        <v>8.0569999999999986</v>
      </c>
      <c r="T978" s="304">
        <f t="shared" ca="1" si="436"/>
        <v>79.039169999999984</v>
      </c>
      <c r="U978" s="311">
        <f t="shared" ca="1" si="437"/>
        <v>0</v>
      </c>
      <c r="V978" s="306">
        <f t="shared" ca="1" si="438"/>
        <v>1.2256768448077275</v>
      </c>
      <c r="W978" s="304">
        <f t="shared" ca="1" si="439"/>
        <v>62.24903565759265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2.0316396531268675</v>
      </c>
      <c r="AH978" s="304">
        <f t="shared" ca="1" si="463"/>
        <v>-7.7260451255048137</v>
      </c>
    </row>
    <row r="979" spans="1:34" x14ac:dyDescent="0.2">
      <c r="A979" s="347">
        <f t="shared" ca="1" si="441"/>
        <v>1E-4</v>
      </c>
      <c r="B979" s="304">
        <f t="shared" ca="1" si="442"/>
        <v>33.727800000001089</v>
      </c>
      <c r="D979" s="306">
        <f t="shared" ca="1" si="443"/>
        <v>-0.79683858177386691</v>
      </c>
      <c r="E979" s="307">
        <f t="shared" ca="1" si="444"/>
        <v>-2.1251201773310715</v>
      </c>
      <c r="F979" s="304">
        <f t="shared" ca="1" si="445"/>
        <v>2.2696007343810569</v>
      </c>
      <c r="G979" s="306">
        <f t="shared" ca="1" si="446"/>
        <v>11.946533677118218</v>
      </c>
      <c r="H979" s="307">
        <f t="shared" ca="1" si="447"/>
        <v>-115.21587860416052</v>
      </c>
      <c r="I979" s="304">
        <f t="shared" ca="1" si="448"/>
        <v>115.83358040493773</v>
      </c>
      <c r="J979" s="306">
        <f t="shared" ca="1" si="449"/>
        <v>796.64854631425544</v>
      </c>
      <c r="K979" s="307">
        <f t="shared" ca="1" si="450"/>
        <v>-5.5352593083935639</v>
      </c>
      <c r="L979" s="304">
        <f t="shared" ca="1" si="435"/>
        <v>796.6677760774736</v>
      </c>
      <c r="M979" s="306">
        <f t="shared" ca="1" si="451"/>
        <v>-1.4674772835531318</v>
      </c>
      <c r="N979" s="304">
        <f t="shared" ca="1" si="452"/>
        <v>-84.080254878917231</v>
      </c>
      <c r="P979" s="310">
        <f t="shared" ca="1" si="453"/>
        <v>23</v>
      </c>
      <c r="Q979" s="304">
        <f t="shared" ca="1" si="454"/>
        <v>0</v>
      </c>
      <c r="R979" s="306">
        <f t="shared" ca="1" si="455"/>
        <v>0</v>
      </c>
      <c r="S979" s="307">
        <f t="shared" ca="1" si="456"/>
        <v>8.0569999999999986</v>
      </c>
      <c r="T979" s="304">
        <f t="shared" ca="1" si="436"/>
        <v>79.039169999999984</v>
      </c>
      <c r="U979" s="311">
        <f t="shared" ca="1" si="437"/>
        <v>0</v>
      </c>
      <c r="V979" s="306">
        <f t="shared" ca="1" si="438"/>
        <v>1.225678256981692</v>
      </c>
      <c r="W979" s="304">
        <f t="shared" ca="1" si="439"/>
        <v>62.249325736319378</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2.0316045332329811</v>
      </c>
      <c r="AH979" s="304">
        <f t="shared" ca="1" si="463"/>
        <v>-7.7260811291538616</v>
      </c>
    </row>
    <row r="980" spans="1:34" x14ac:dyDescent="0.2">
      <c r="A980" s="347">
        <f t="shared" ca="1" si="441"/>
        <v>1E-4</v>
      </c>
      <c r="B980" s="304">
        <f t="shared" ca="1" si="442"/>
        <v>33.727900000001092</v>
      </c>
      <c r="D980" s="306">
        <f t="shared" ca="1" si="443"/>
        <v>-0.79683558251205644</v>
      </c>
      <c r="E980" s="307">
        <f t="shared" ca="1" si="444"/>
        <v>-2.1250836699996789</v>
      </c>
      <c r="F980" s="304">
        <f t="shared" ca="1" si="445"/>
        <v>2.2695654980759272</v>
      </c>
      <c r="G980" s="306">
        <f t="shared" ca="1" si="446"/>
        <v>11.946453993559967</v>
      </c>
      <c r="H980" s="307">
        <f t="shared" ca="1" si="447"/>
        <v>-115.21609111252752</v>
      </c>
      <c r="I980" s="304">
        <f t="shared" ca="1" si="448"/>
        <v>115.83378356192328</v>
      </c>
      <c r="J980" s="306">
        <f t="shared" ca="1" si="449"/>
        <v>796.64854631425544</v>
      </c>
      <c r="K980" s="307">
        <f t="shared" ca="1" si="450"/>
        <v>-5.5467809068793983</v>
      </c>
      <c r="L980" s="304">
        <f t="shared" ca="1" si="435"/>
        <v>796.66785621301767</v>
      </c>
      <c r="M980" s="306">
        <f t="shared" ca="1" si="451"/>
        <v>-1.4674781570094613</v>
      </c>
      <c r="N980" s="304">
        <f t="shared" ca="1" si="452"/>
        <v>-84.080304924278494</v>
      </c>
      <c r="P980" s="310">
        <f t="shared" ca="1" si="453"/>
        <v>23</v>
      </c>
      <c r="Q980" s="304">
        <f t="shared" ca="1" si="454"/>
        <v>0</v>
      </c>
      <c r="R980" s="306">
        <f t="shared" ca="1" si="455"/>
        <v>0</v>
      </c>
      <c r="S980" s="307">
        <f t="shared" ca="1" si="456"/>
        <v>8.0569999999999986</v>
      </c>
      <c r="T980" s="304">
        <f t="shared" ca="1" si="436"/>
        <v>79.039169999999984</v>
      </c>
      <c r="U980" s="311">
        <f t="shared" ca="1" si="437"/>
        <v>0</v>
      </c>
      <c r="V980" s="306">
        <f t="shared" ca="1" si="438"/>
        <v>1.2256796691598888</v>
      </c>
      <c r="W980" s="304">
        <f t="shared" ca="1" si="439"/>
        <v>62.249615812372525</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2.0315694136544966</v>
      </c>
      <c r="AH980" s="304">
        <f t="shared" ca="1" si="463"/>
        <v>-7.7261171324710674</v>
      </c>
    </row>
    <row r="981" spans="1:34" x14ac:dyDescent="0.2">
      <c r="A981" s="347">
        <f t="shared" ca="1" si="441"/>
        <v>1E-4</v>
      </c>
      <c r="B981" s="304">
        <f t="shared" ca="1" si="442"/>
        <v>33.728000000001096</v>
      </c>
      <c r="D981" s="306">
        <f t="shared" ca="1" si="443"/>
        <v>-0.79683258322117223</v>
      </c>
      <c r="E981" s="307">
        <f t="shared" ca="1" si="444"/>
        <v>-2.1250471630048082</v>
      </c>
      <c r="F981" s="304">
        <f t="shared" ca="1" si="445"/>
        <v>2.2695302621198312</v>
      </c>
      <c r="G981" s="306">
        <f t="shared" ca="1" si="446"/>
        <v>11.946374310301644</v>
      </c>
      <c r="H981" s="307">
        <f t="shared" ca="1" si="447"/>
        <v>-115.21630361724382</v>
      </c>
      <c r="I981" s="304">
        <f t="shared" ca="1" si="448"/>
        <v>115.8339867153969</v>
      </c>
      <c r="J981" s="306">
        <f t="shared" ca="1" si="449"/>
        <v>796.64854631425544</v>
      </c>
      <c r="K981" s="307">
        <f t="shared" ca="1" si="450"/>
        <v>-5.5583025266158872</v>
      </c>
      <c r="L981" s="304">
        <f t="shared" ca="1" si="435"/>
        <v>796.66793651532998</v>
      </c>
      <c r="M981" s="306">
        <f t="shared" ca="1" si="451"/>
        <v>-1.467479030456901</v>
      </c>
      <c r="N981" s="304">
        <f t="shared" ca="1" si="452"/>
        <v>-84.080354969130411</v>
      </c>
      <c r="P981" s="310">
        <f t="shared" ca="1" si="453"/>
        <v>23</v>
      </c>
      <c r="Q981" s="304">
        <f t="shared" ca="1" si="454"/>
        <v>0</v>
      </c>
      <c r="R981" s="306">
        <f t="shared" ca="1" si="455"/>
        <v>0</v>
      </c>
      <c r="S981" s="307">
        <f t="shared" ca="1" si="456"/>
        <v>8.0569999999999986</v>
      </c>
      <c r="T981" s="304">
        <f t="shared" ca="1" si="436"/>
        <v>79.039169999999984</v>
      </c>
      <c r="U981" s="311">
        <f t="shared" ca="1" si="437"/>
        <v>0</v>
      </c>
      <c r="V981" s="306">
        <f t="shared" ca="1" si="438"/>
        <v>1.225681081342318</v>
      </c>
      <c r="W981" s="304">
        <f t="shared" ca="1" si="439"/>
        <v>62.249905885752078</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2.0315342943914052</v>
      </c>
      <c r="AH981" s="304">
        <f t="shared" ca="1" si="463"/>
        <v>-7.7261531354564399</v>
      </c>
    </row>
    <row r="982" spans="1:34" x14ac:dyDescent="0.2">
      <c r="A982" s="347">
        <f t="shared" ca="1" si="441"/>
        <v>1E-4</v>
      </c>
      <c r="B982" s="304">
        <f t="shared" ca="1" si="442"/>
        <v>33.728100000001099</v>
      </c>
      <c r="D982" s="306">
        <f t="shared" ca="1" si="443"/>
        <v>-0.79682958390121594</v>
      </c>
      <c r="E982" s="307">
        <f t="shared" ca="1" si="444"/>
        <v>-2.1250106563464639</v>
      </c>
      <c r="F982" s="304">
        <f t="shared" ca="1" si="445"/>
        <v>2.2694950265127734</v>
      </c>
      <c r="G982" s="306">
        <f t="shared" ca="1" si="446"/>
        <v>11.946294627343255</v>
      </c>
      <c r="H982" s="307">
        <f t="shared" ca="1" si="447"/>
        <v>-115.21651611830946</v>
      </c>
      <c r="I982" s="304">
        <f t="shared" ca="1" si="448"/>
        <v>115.83418986535864</v>
      </c>
      <c r="J982" s="306">
        <f t="shared" ca="1" si="449"/>
        <v>796.64854631425544</v>
      </c>
      <c r="K982" s="307">
        <f t="shared" ca="1" si="450"/>
        <v>-5.5698241676026647</v>
      </c>
      <c r="L982" s="304">
        <f t="shared" ca="1" si="435"/>
        <v>796.66801698441145</v>
      </c>
      <c r="M982" s="306">
        <f t="shared" ca="1" si="451"/>
        <v>-1.4674799038954511</v>
      </c>
      <c r="N982" s="304">
        <f t="shared" ca="1" si="452"/>
        <v>-84.080405013473012</v>
      </c>
      <c r="P982" s="310">
        <f t="shared" ca="1" si="453"/>
        <v>23</v>
      </c>
      <c r="Q982" s="304">
        <f t="shared" ca="1" si="454"/>
        <v>0</v>
      </c>
      <c r="R982" s="306">
        <f t="shared" ca="1" si="455"/>
        <v>0</v>
      </c>
      <c r="S982" s="307">
        <f t="shared" ca="1" si="456"/>
        <v>8.0569999999999986</v>
      </c>
      <c r="T982" s="304">
        <f t="shared" ca="1" si="436"/>
        <v>79.039169999999984</v>
      </c>
      <c r="U982" s="311">
        <f t="shared" ca="1" si="437"/>
        <v>0</v>
      </c>
      <c r="V982" s="306">
        <f t="shared" ca="1" si="438"/>
        <v>1.2256824935289792</v>
      </c>
      <c r="W982" s="304">
        <f t="shared" ca="1" si="439"/>
        <v>62.250195956458043</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2.0314991754437139</v>
      </c>
      <c r="AH982" s="304">
        <f t="shared" ca="1" si="463"/>
        <v>-7.7261891381099774</v>
      </c>
    </row>
    <row r="983" spans="1:34" x14ac:dyDescent="0.2">
      <c r="A983" s="347">
        <f t="shared" ca="1" si="441"/>
        <v>1E-4</v>
      </c>
      <c r="B983" s="304">
        <f t="shared" ca="1" si="442"/>
        <v>33.728200000001102</v>
      </c>
      <c r="D983" s="306">
        <f t="shared" ca="1" si="443"/>
        <v>-0.7968265845521878</v>
      </c>
      <c r="E983" s="307">
        <f t="shared" ca="1" si="444"/>
        <v>-2.1249741500246442</v>
      </c>
      <c r="F983" s="304">
        <f t="shared" ca="1" si="445"/>
        <v>2.2694597912547523</v>
      </c>
      <c r="G983" s="306">
        <f t="shared" ca="1" si="446"/>
        <v>11.946214944684799</v>
      </c>
      <c r="H983" s="307">
        <f t="shared" ca="1" si="447"/>
        <v>-115.21672861572446</v>
      </c>
      <c r="I983" s="304">
        <f t="shared" ca="1" si="448"/>
        <v>115.8343930118085</v>
      </c>
      <c r="J983" s="306">
        <f t="shared" ca="1" si="449"/>
        <v>796.64854631425544</v>
      </c>
      <c r="K983" s="307">
        <f t="shared" ca="1" si="450"/>
        <v>-5.5813458298393668</v>
      </c>
      <c r="L983" s="304">
        <f t="shared" ca="1" si="435"/>
        <v>796.66809762026287</v>
      </c>
      <c r="M983" s="306">
        <f t="shared" ca="1" si="451"/>
        <v>-1.4674807773251117</v>
      </c>
      <c r="N983" s="304">
        <f t="shared" ca="1" si="452"/>
        <v>-84.080455057306253</v>
      </c>
      <c r="P983" s="310">
        <f t="shared" ca="1" si="453"/>
        <v>23</v>
      </c>
      <c r="Q983" s="304">
        <f t="shared" ca="1" si="454"/>
        <v>0</v>
      </c>
      <c r="R983" s="306">
        <f t="shared" ca="1" si="455"/>
        <v>0</v>
      </c>
      <c r="S983" s="307">
        <f t="shared" ca="1" si="456"/>
        <v>8.0569999999999986</v>
      </c>
      <c r="T983" s="304">
        <f t="shared" ca="1" si="436"/>
        <v>79.039169999999984</v>
      </c>
      <c r="U983" s="311">
        <f t="shared" ca="1" si="437"/>
        <v>0</v>
      </c>
      <c r="V983" s="306">
        <f t="shared" ca="1" si="438"/>
        <v>1.2256839057198723</v>
      </c>
      <c r="W983" s="304">
        <f t="shared" ca="1" si="439"/>
        <v>62.250486024490399</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2.0314640568114166</v>
      </c>
      <c r="AH983" s="304">
        <f t="shared" ca="1" si="463"/>
        <v>-7.7262251404316808</v>
      </c>
    </row>
    <row r="984" spans="1:34" x14ac:dyDescent="0.2">
      <c r="A984" s="347">
        <f t="shared" ca="1" si="441"/>
        <v>1E-4</v>
      </c>
      <c r="B984" s="304">
        <f t="shared" ca="1" si="442"/>
        <v>33.728300000001106</v>
      </c>
      <c r="D984" s="306">
        <f t="shared" ca="1" si="443"/>
        <v>-0.79682358517408935</v>
      </c>
      <c r="E984" s="307">
        <f t="shared" ca="1" si="444"/>
        <v>-2.1249376440393526</v>
      </c>
      <c r="F984" s="304">
        <f t="shared" ca="1" si="445"/>
        <v>2.269424556345772</v>
      </c>
      <c r="G984" s="306">
        <f t="shared" ca="1" si="446"/>
        <v>11.946135262326282</v>
      </c>
      <c r="H984" s="307">
        <f t="shared" ca="1" si="447"/>
        <v>-115.21694110948887</v>
      </c>
      <c r="I984" s="304">
        <f t="shared" ca="1" si="448"/>
        <v>115.83459615474654</v>
      </c>
      <c r="J984" s="306">
        <f t="shared" ca="1" si="449"/>
        <v>796.64854631425544</v>
      </c>
      <c r="K984" s="307">
        <f t="shared" ca="1" si="450"/>
        <v>-5.5928675133256274</v>
      </c>
      <c r="L984" s="304">
        <f t="shared" ca="1" si="435"/>
        <v>796.66817842288515</v>
      </c>
      <c r="M984" s="306">
        <f t="shared" ca="1" si="451"/>
        <v>-1.467481650745883</v>
      </c>
      <c r="N984" s="304">
        <f t="shared" ca="1" si="452"/>
        <v>-84.080505100630191</v>
      </c>
      <c r="P984" s="310">
        <f t="shared" ca="1" si="453"/>
        <v>23</v>
      </c>
      <c r="Q984" s="304">
        <f t="shared" ca="1" si="454"/>
        <v>0</v>
      </c>
      <c r="R984" s="306">
        <f t="shared" ca="1" si="455"/>
        <v>0</v>
      </c>
      <c r="S984" s="307">
        <f t="shared" ca="1" si="456"/>
        <v>8.0569999999999986</v>
      </c>
      <c r="T984" s="304">
        <f t="shared" ca="1" si="436"/>
        <v>79.039169999999984</v>
      </c>
      <c r="U984" s="311">
        <f t="shared" ca="1" si="437"/>
        <v>0</v>
      </c>
      <c r="V984" s="306">
        <f t="shared" ca="1" si="438"/>
        <v>1.2256853179149976</v>
      </c>
      <c r="W984" s="304">
        <f t="shared" ca="1" si="439"/>
        <v>62.250776089849182</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2.0314289384945177</v>
      </c>
      <c r="AH984" s="304">
        <f t="shared" ca="1" si="463"/>
        <v>-7.7262611424215475</v>
      </c>
    </row>
    <row r="985" spans="1:34" x14ac:dyDescent="0.2">
      <c r="A985" s="347">
        <f t="shared" ca="1" si="441"/>
        <v>1E-4</v>
      </c>
      <c r="B985" s="304">
        <f t="shared" ca="1" si="442"/>
        <v>33.728400000001109</v>
      </c>
      <c r="D985" s="306">
        <f t="shared" ca="1" si="443"/>
        <v>-0.79682058576692116</v>
      </c>
      <c r="E985" s="307">
        <f t="shared" ca="1" si="444"/>
        <v>-2.1249011383905829</v>
      </c>
      <c r="F985" s="304">
        <f t="shared" ca="1" si="445"/>
        <v>2.2693893217858268</v>
      </c>
      <c r="G985" s="306">
        <f t="shared" ca="1" si="446"/>
        <v>11.946055580267705</v>
      </c>
      <c r="H985" s="307">
        <f t="shared" ca="1" si="447"/>
        <v>-115.21715359960271</v>
      </c>
      <c r="I985" s="304">
        <f t="shared" ca="1" si="448"/>
        <v>115.83479929417277</v>
      </c>
      <c r="J985" s="306">
        <f t="shared" ca="1" si="449"/>
        <v>796.64854631425544</v>
      </c>
      <c r="K985" s="307">
        <f t="shared" ca="1" si="450"/>
        <v>-5.6043892180610824</v>
      </c>
      <c r="L985" s="304">
        <f t="shared" ca="1" si="435"/>
        <v>796.66825939227931</v>
      </c>
      <c r="M985" s="306">
        <f t="shared" ca="1" si="451"/>
        <v>-1.4674825241577649</v>
      </c>
      <c r="N985" s="304">
        <f t="shared" ca="1" si="452"/>
        <v>-84.080555143444798</v>
      </c>
      <c r="P985" s="310">
        <f t="shared" ca="1" si="453"/>
        <v>23</v>
      </c>
      <c r="Q985" s="304">
        <f t="shared" ca="1" si="454"/>
        <v>0</v>
      </c>
      <c r="R985" s="306">
        <f t="shared" ca="1" si="455"/>
        <v>0</v>
      </c>
      <c r="S985" s="307">
        <f t="shared" ca="1" si="456"/>
        <v>8.0569999999999986</v>
      </c>
      <c r="T985" s="304">
        <f t="shared" ca="1" si="436"/>
        <v>79.039169999999984</v>
      </c>
      <c r="U985" s="311">
        <f t="shared" ca="1" si="437"/>
        <v>0</v>
      </c>
      <c r="V985" s="306">
        <f t="shared" ca="1" si="438"/>
        <v>1.2256867301143548</v>
      </c>
      <c r="W985" s="304">
        <f t="shared" ca="1" si="439"/>
        <v>62.251066152534378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2.0313938204930126</v>
      </c>
      <c r="AH985" s="304">
        <f t="shared" ca="1" si="463"/>
        <v>-7.7262971440795818</v>
      </c>
    </row>
    <row r="986" spans="1:34" x14ac:dyDescent="0.2">
      <c r="A986" s="347">
        <f t="shared" ca="1" si="441"/>
        <v>1E-4</v>
      </c>
      <c r="B986" s="304">
        <f t="shared" ca="1" si="442"/>
        <v>33.728500000001112</v>
      </c>
      <c r="D986" s="306">
        <f t="shared" ca="1" si="443"/>
        <v>-0.796817586330685</v>
      </c>
      <c r="E986" s="307">
        <f t="shared" ca="1" si="444"/>
        <v>-2.1248646330783387</v>
      </c>
      <c r="F986" s="304">
        <f t="shared" ca="1" si="445"/>
        <v>2.269354087574921</v>
      </c>
      <c r="G986" s="306">
        <f t="shared" ca="1" si="446"/>
        <v>11.945975898509072</v>
      </c>
      <c r="H986" s="307">
        <f t="shared" ca="1" si="447"/>
        <v>-115.21736608606602</v>
      </c>
      <c r="I986" s="304">
        <f t="shared" ca="1" si="448"/>
        <v>115.83500243008723</v>
      </c>
      <c r="J986" s="306">
        <f t="shared" ca="1" si="449"/>
        <v>796.64854631425544</v>
      </c>
      <c r="K986" s="307">
        <f t="shared" ca="1" si="450"/>
        <v>-5.6159109440453658</v>
      </c>
      <c r="L986" s="304">
        <f t="shared" ca="1" si="435"/>
        <v>796.66834052844592</v>
      </c>
      <c r="M986" s="306">
        <f t="shared" ca="1" si="451"/>
        <v>-1.4674833975607577</v>
      </c>
      <c r="N986" s="304">
        <f t="shared" ca="1" si="452"/>
        <v>-84.080605185750102</v>
      </c>
      <c r="P986" s="310">
        <f t="shared" ca="1" si="453"/>
        <v>23</v>
      </c>
      <c r="Q986" s="304">
        <f t="shared" ca="1" si="454"/>
        <v>0</v>
      </c>
      <c r="R986" s="306">
        <f t="shared" ca="1" si="455"/>
        <v>0</v>
      </c>
      <c r="S986" s="307">
        <f t="shared" ca="1" si="456"/>
        <v>8.0569999999999986</v>
      </c>
      <c r="T986" s="304">
        <f t="shared" ca="1" si="436"/>
        <v>79.039169999999984</v>
      </c>
      <c r="U986" s="311">
        <f t="shared" ca="1" si="437"/>
        <v>0</v>
      </c>
      <c r="V986" s="306">
        <f t="shared" ca="1" si="438"/>
        <v>1.2256881423179442</v>
      </c>
      <c r="W986" s="304">
        <f t="shared" ca="1" si="439"/>
        <v>62.251356212546</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2.0313587028069069</v>
      </c>
      <c r="AH986" s="304">
        <f t="shared" ca="1" si="463"/>
        <v>-7.726333145405782</v>
      </c>
    </row>
    <row r="987" spans="1:34" x14ac:dyDescent="0.2">
      <c r="A987" s="347">
        <f t="shared" ca="1" si="441"/>
        <v>1E-4</v>
      </c>
      <c r="B987" s="304">
        <f t="shared" ca="1" si="442"/>
        <v>33.728600000001116</v>
      </c>
      <c r="D987" s="306">
        <f t="shared" ca="1" si="443"/>
        <v>-0.79681458686538098</v>
      </c>
      <c r="E987" s="307">
        <f t="shared" ca="1" si="444"/>
        <v>-2.1248281281026173</v>
      </c>
      <c r="F987" s="304">
        <f t="shared" ca="1" si="445"/>
        <v>2.269318853713052</v>
      </c>
      <c r="G987" s="306">
        <f t="shared" ca="1" si="446"/>
        <v>11.945896217050386</v>
      </c>
      <c r="H987" s="307">
        <f t="shared" ca="1" si="447"/>
        <v>-115.21757856887884</v>
      </c>
      <c r="I987" s="304">
        <f t="shared" ca="1" si="448"/>
        <v>115.83520556248996</v>
      </c>
      <c r="J987" s="306">
        <f t="shared" ca="1" si="449"/>
        <v>796.64854631425544</v>
      </c>
      <c r="K987" s="307">
        <f t="shared" ca="1" si="450"/>
        <v>-5.6274326912781127</v>
      </c>
      <c r="L987" s="304">
        <f t="shared" ca="1" si="435"/>
        <v>796.66842183138601</v>
      </c>
      <c r="M987" s="306">
        <f t="shared" ca="1" si="451"/>
        <v>-1.4674842709548617</v>
      </c>
      <c r="N987" s="304">
        <f t="shared" ca="1" si="452"/>
        <v>-84.080655227546117</v>
      </c>
      <c r="P987" s="310">
        <f t="shared" ca="1" si="453"/>
        <v>23</v>
      </c>
      <c r="Q987" s="304">
        <f t="shared" ca="1" si="454"/>
        <v>0</v>
      </c>
      <c r="R987" s="306">
        <f t="shared" ca="1" si="455"/>
        <v>0</v>
      </c>
      <c r="S987" s="307">
        <f t="shared" ca="1" si="456"/>
        <v>8.0569999999999986</v>
      </c>
      <c r="T987" s="304">
        <f t="shared" ca="1" si="436"/>
        <v>79.039169999999984</v>
      </c>
      <c r="U987" s="311">
        <f t="shared" ca="1" si="437"/>
        <v>0</v>
      </c>
      <c r="V987" s="306">
        <f t="shared" ca="1" si="438"/>
        <v>1.2256895545257658</v>
      </c>
      <c r="W987" s="304">
        <f t="shared" ca="1" si="439"/>
        <v>62.251646269884056</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2.0313235854361951</v>
      </c>
      <c r="AH987" s="304">
        <f t="shared" ca="1" si="463"/>
        <v>-7.7263691464001498</v>
      </c>
    </row>
    <row r="988" spans="1:34" x14ac:dyDescent="0.2">
      <c r="A988" s="347">
        <f t="shared" ca="1" si="441"/>
        <v>1E-4</v>
      </c>
      <c r="B988" s="304">
        <f t="shared" ca="1" si="442"/>
        <v>33.728700000001119</v>
      </c>
      <c r="D988" s="306">
        <f t="shared" ca="1" si="443"/>
        <v>-0.79681158737100943</v>
      </c>
      <c r="E988" s="307">
        <f t="shared" ca="1" si="444"/>
        <v>-2.124791623463417</v>
      </c>
      <c r="F988" s="304">
        <f t="shared" ca="1" si="445"/>
        <v>2.2692836202002189</v>
      </c>
      <c r="G988" s="306">
        <f t="shared" ca="1" si="446"/>
        <v>11.945816535891648</v>
      </c>
      <c r="H988" s="307">
        <f t="shared" ca="1" si="447"/>
        <v>-115.21779104804118</v>
      </c>
      <c r="I988" s="304">
        <f t="shared" ca="1" si="448"/>
        <v>115.83540869138098</v>
      </c>
      <c r="J988" s="306">
        <f t="shared" ca="1" si="449"/>
        <v>796.64854631425544</v>
      </c>
      <c r="K988" s="307">
        <f t="shared" ca="1" si="450"/>
        <v>-5.6389544597589589</v>
      </c>
      <c r="L988" s="304">
        <f t="shared" ca="1" si="435"/>
        <v>796.66850330110049</v>
      </c>
      <c r="M988" s="306">
        <f t="shared" ca="1" si="451"/>
        <v>-1.4674851443400767</v>
      </c>
      <c r="N988" s="304">
        <f t="shared" ca="1" si="452"/>
        <v>-84.080705268832816</v>
      </c>
      <c r="P988" s="310">
        <f t="shared" ca="1" si="453"/>
        <v>23</v>
      </c>
      <c r="Q988" s="304">
        <f t="shared" ca="1" si="454"/>
        <v>0</v>
      </c>
      <c r="R988" s="306">
        <f t="shared" ca="1" si="455"/>
        <v>0</v>
      </c>
      <c r="S988" s="307">
        <f t="shared" ca="1" si="456"/>
        <v>8.0569999999999986</v>
      </c>
      <c r="T988" s="304">
        <f t="shared" ca="1" si="436"/>
        <v>79.039169999999984</v>
      </c>
      <c r="U988" s="311">
        <f t="shared" ca="1" si="437"/>
        <v>0</v>
      </c>
      <c r="V988" s="306">
        <f t="shared" ca="1" si="438"/>
        <v>1.2256909667378189</v>
      </c>
      <c r="W988" s="304">
        <f t="shared" ca="1" si="439"/>
        <v>62.251936324548517</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2.0312884683808798</v>
      </c>
      <c r="AH988" s="304">
        <f t="shared" ca="1" si="463"/>
        <v>-7.7264051470626862</v>
      </c>
    </row>
    <row r="989" spans="1:34" x14ac:dyDescent="0.2">
      <c r="A989" s="347">
        <f t="shared" ca="1" si="441"/>
        <v>1E-4</v>
      </c>
      <c r="B989" s="304">
        <f t="shared" ca="1" si="442"/>
        <v>33.728800000001122</v>
      </c>
      <c r="D989" s="306">
        <f t="shared" ca="1" si="443"/>
        <v>-0.79680858784757169</v>
      </c>
      <c r="E989" s="307">
        <f t="shared" ca="1" si="444"/>
        <v>-2.124755119160743</v>
      </c>
      <c r="F989" s="304">
        <f t="shared" ca="1" si="445"/>
        <v>2.2692483870364266</v>
      </c>
      <c r="G989" s="306">
        <f t="shared" ca="1" si="446"/>
        <v>11.945736855032864</v>
      </c>
      <c r="H989" s="307">
        <f t="shared" ca="1" si="447"/>
        <v>-115.21800352355309</v>
      </c>
      <c r="I989" s="304">
        <f t="shared" ca="1" si="448"/>
        <v>115.83561181676032</v>
      </c>
      <c r="J989" s="306">
        <f t="shared" ca="1" si="449"/>
        <v>796.64854631425544</v>
      </c>
      <c r="K989" s="307">
        <f t="shared" ca="1" si="450"/>
        <v>-5.6504762494875385</v>
      </c>
      <c r="L989" s="304">
        <f t="shared" ca="1" si="435"/>
        <v>796.66858493759025</v>
      </c>
      <c r="M989" s="306">
        <f t="shared" ca="1" si="451"/>
        <v>-1.4674860177164031</v>
      </c>
      <c r="N989" s="304">
        <f t="shared" ca="1" si="452"/>
        <v>-84.080755309610254</v>
      </c>
      <c r="P989" s="310">
        <f t="shared" ca="1" si="453"/>
        <v>23</v>
      </c>
      <c r="Q989" s="304">
        <f t="shared" ca="1" si="454"/>
        <v>0</v>
      </c>
      <c r="R989" s="306">
        <f t="shared" ca="1" si="455"/>
        <v>0</v>
      </c>
      <c r="S989" s="307">
        <f t="shared" ca="1" si="456"/>
        <v>8.0569999999999986</v>
      </c>
      <c r="T989" s="304">
        <f t="shared" ca="1" si="436"/>
        <v>79.039169999999984</v>
      </c>
      <c r="U989" s="311">
        <f t="shared" ca="1" si="437"/>
        <v>0</v>
      </c>
      <c r="V989" s="306">
        <f t="shared" ca="1" si="438"/>
        <v>1.2256923789541041</v>
      </c>
      <c r="W989" s="304">
        <f t="shared" ca="1" si="439"/>
        <v>62.252226376539433</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2.031253351640963</v>
      </c>
      <c r="AH989" s="304">
        <f t="shared" ca="1" si="463"/>
        <v>-7.7264411473933876</v>
      </c>
    </row>
    <row r="990" spans="1:34" x14ac:dyDescent="0.2">
      <c r="A990" s="347">
        <f t="shared" ca="1" si="441"/>
        <v>1E-4</v>
      </c>
      <c r="B990" s="304">
        <f t="shared" ca="1" si="442"/>
        <v>33.728900000001126</v>
      </c>
      <c r="D990" s="306">
        <f t="shared" ca="1" si="443"/>
        <v>-0.79680558829506876</v>
      </c>
      <c r="E990" s="307">
        <f t="shared" ca="1" si="444"/>
        <v>-2.1247186151945892</v>
      </c>
      <c r="F990" s="304">
        <f t="shared" ca="1" si="445"/>
        <v>2.2692131542216707</v>
      </c>
      <c r="G990" s="306">
        <f t="shared" ca="1" si="446"/>
        <v>11.945657174474034</v>
      </c>
      <c r="H990" s="307">
        <f t="shared" ca="1" si="447"/>
        <v>-115.21821599541461</v>
      </c>
      <c r="I990" s="304">
        <f t="shared" ca="1" si="448"/>
        <v>115.83581493862802</v>
      </c>
      <c r="J990" s="306">
        <f t="shared" ca="1" si="449"/>
        <v>796.64854631425544</v>
      </c>
      <c r="K990" s="307">
        <f t="shared" ca="1" si="450"/>
        <v>-5.6619980604634872</v>
      </c>
      <c r="L990" s="304">
        <f t="shared" ca="1" si="435"/>
        <v>796.668666740856</v>
      </c>
      <c r="M990" s="306">
        <f t="shared" ca="1" si="451"/>
        <v>-1.4674868910838408</v>
      </c>
      <c r="N990" s="304">
        <f t="shared" ca="1" si="452"/>
        <v>-84.080805349878389</v>
      </c>
      <c r="P990" s="310">
        <f t="shared" ca="1" si="453"/>
        <v>23</v>
      </c>
      <c r="Q990" s="304">
        <f t="shared" ca="1" si="454"/>
        <v>0</v>
      </c>
      <c r="R990" s="306">
        <f t="shared" ca="1" si="455"/>
        <v>0</v>
      </c>
      <c r="S990" s="307">
        <f t="shared" ca="1" si="456"/>
        <v>8.0569999999999986</v>
      </c>
      <c r="T990" s="304">
        <f t="shared" ca="1" si="436"/>
        <v>79.039169999999984</v>
      </c>
      <c r="U990" s="311">
        <f t="shared" ca="1" si="437"/>
        <v>0</v>
      </c>
      <c r="V990" s="306">
        <f t="shared" ca="1" si="438"/>
        <v>1.2256937911746211</v>
      </c>
      <c r="W990" s="304">
        <f t="shared" ca="1" si="439"/>
        <v>62.252516425856747</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2.0312182352164383</v>
      </c>
      <c r="AH990" s="304">
        <f t="shared" ca="1" si="463"/>
        <v>-7.7264771473922602</v>
      </c>
    </row>
    <row r="991" spans="1:34" x14ac:dyDescent="0.2">
      <c r="A991" s="347">
        <f t="shared" ca="1" si="441"/>
        <v>1E-4</v>
      </c>
      <c r="B991" s="304">
        <f t="shared" ca="1" si="442"/>
        <v>33.729000000001129</v>
      </c>
      <c r="D991" s="306">
        <f t="shared" ca="1" si="443"/>
        <v>-0.79680258871350162</v>
      </c>
      <c r="E991" s="307">
        <f t="shared" ca="1" si="444"/>
        <v>-2.1246821115649608</v>
      </c>
      <c r="F991" s="304">
        <f t="shared" ca="1" si="445"/>
        <v>2.2691779217559556</v>
      </c>
      <c r="G991" s="306">
        <f t="shared" ca="1" si="446"/>
        <v>11.945577494215163</v>
      </c>
      <c r="H991" s="307">
        <f t="shared" ca="1" si="447"/>
        <v>-115.21842846362577</v>
      </c>
      <c r="I991" s="304">
        <f t="shared" ca="1" si="448"/>
        <v>115.8360180569841</v>
      </c>
      <c r="J991" s="306">
        <f t="shared" ca="1" si="449"/>
        <v>796.64854631425544</v>
      </c>
      <c r="K991" s="307">
        <f t="shared" ca="1" si="450"/>
        <v>-5.6735198926864392</v>
      </c>
      <c r="L991" s="304">
        <f t="shared" ca="1" si="435"/>
        <v>796.66874871089874</v>
      </c>
      <c r="M991" s="306">
        <f t="shared" ca="1" si="451"/>
        <v>-1.4674877644423903</v>
      </c>
      <c r="N991" s="304">
        <f t="shared" ca="1" si="452"/>
        <v>-84.080855389637279</v>
      </c>
      <c r="P991" s="310">
        <f t="shared" ca="1" si="453"/>
        <v>23</v>
      </c>
      <c r="Q991" s="304">
        <f t="shared" ca="1" si="454"/>
        <v>0</v>
      </c>
      <c r="R991" s="306">
        <f t="shared" ca="1" si="455"/>
        <v>0</v>
      </c>
      <c r="S991" s="307">
        <f t="shared" ca="1" si="456"/>
        <v>8.0569999999999986</v>
      </c>
      <c r="T991" s="304">
        <f t="shared" ca="1" si="436"/>
        <v>79.039169999999984</v>
      </c>
      <c r="U991" s="311">
        <f t="shared" ca="1" si="437"/>
        <v>0</v>
      </c>
      <c r="V991" s="306">
        <f t="shared" ca="1" si="438"/>
        <v>1.2256952033993702</v>
      </c>
      <c r="W991" s="304">
        <f t="shared" ca="1" si="439"/>
        <v>62.252806472500517</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2.0311831191073146</v>
      </c>
      <c r="AH991" s="304">
        <f t="shared" ca="1" si="463"/>
        <v>-7.7265131470592969</v>
      </c>
    </row>
    <row r="992" spans="1:34" x14ac:dyDescent="0.2">
      <c r="A992" s="347">
        <f t="shared" ca="1" si="441"/>
        <v>1E-4</v>
      </c>
      <c r="B992" s="304">
        <f t="shared" ca="1" si="442"/>
        <v>33.729100000001132</v>
      </c>
      <c r="D992" s="306">
        <f t="shared" ca="1" si="443"/>
        <v>-0.79679958910286941</v>
      </c>
      <c r="E992" s="307">
        <f t="shared" ca="1" si="444"/>
        <v>-2.1246456082718517</v>
      </c>
      <c r="F992" s="304">
        <f t="shared" ca="1" si="445"/>
        <v>2.2691426896392763</v>
      </c>
      <c r="G992" s="306">
        <f t="shared" ca="1" si="446"/>
        <v>11.945497814256253</v>
      </c>
      <c r="H992" s="307">
        <f t="shared" ca="1" si="447"/>
        <v>-115.2186409281866</v>
      </c>
      <c r="I992" s="304">
        <f t="shared" ca="1" si="448"/>
        <v>115.83622117182863</v>
      </c>
      <c r="J992" s="306">
        <f t="shared" ca="1" si="449"/>
        <v>796.64854631425544</v>
      </c>
      <c r="K992" s="307">
        <f t="shared" ca="1" si="450"/>
        <v>-5.6850417461560294</v>
      </c>
      <c r="L992" s="304">
        <f t="shared" ca="1" si="435"/>
        <v>796.66883084771928</v>
      </c>
      <c r="M992" s="306">
        <f t="shared" ca="1" si="451"/>
        <v>-1.4674886377920511</v>
      </c>
      <c r="N992" s="304">
        <f t="shared" ca="1" si="452"/>
        <v>-84.080905428886879</v>
      </c>
      <c r="P992" s="310">
        <f t="shared" ca="1" si="453"/>
        <v>23</v>
      </c>
      <c r="Q992" s="304">
        <f t="shared" ca="1" si="454"/>
        <v>0</v>
      </c>
      <c r="R992" s="306">
        <f t="shared" ca="1" si="455"/>
        <v>0</v>
      </c>
      <c r="S992" s="307">
        <f t="shared" ca="1" si="456"/>
        <v>8.0569999999999986</v>
      </c>
      <c r="T992" s="304">
        <f t="shared" ca="1" si="436"/>
        <v>79.039169999999984</v>
      </c>
      <c r="U992" s="311">
        <f t="shared" ca="1" si="437"/>
        <v>0</v>
      </c>
      <c r="V992" s="306">
        <f t="shared" ca="1" si="438"/>
        <v>1.2256966156283509</v>
      </c>
      <c r="W992" s="304">
        <f t="shared" ca="1" si="439"/>
        <v>62.253096516470748</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2.0311480033135849</v>
      </c>
      <c r="AH992" s="304">
        <f t="shared" ca="1" si="463"/>
        <v>-7.7265491463945049</v>
      </c>
    </row>
    <row r="993" spans="1:34" x14ac:dyDescent="0.2">
      <c r="A993" s="347">
        <f t="shared" ca="1" si="441"/>
        <v>1E-4</v>
      </c>
      <c r="B993" s="304">
        <f t="shared" ca="1" si="442"/>
        <v>33.729200000001136</v>
      </c>
      <c r="D993" s="306">
        <f t="shared" ca="1" si="443"/>
        <v>-0.79679658946317755</v>
      </c>
      <c r="E993" s="307">
        <f t="shared" ca="1" si="444"/>
        <v>-2.12460910531526</v>
      </c>
      <c r="F993" s="304">
        <f t="shared" ca="1" si="445"/>
        <v>2.2691074578716321</v>
      </c>
      <c r="G993" s="306">
        <f t="shared" ca="1" si="446"/>
        <v>11.945418134597308</v>
      </c>
      <c r="H993" s="307">
        <f t="shared" ca="1" si="447"/>
        <v>-115.21885338909713</v>
      </c>
      <c r="I993" s="304">
        <f t="shared" ca="1" si="448"/>
        <v>115.83642428316159</v>
      </c>
      <c r="J993" s="306">
        <f t="shared" ca="1" si="449"/>
        <v>796.64854631425544</v>
      </c>
      <c r="K993" s="307">
        <f t="shared" ca="1" si="450"/>
        <v>-5.6965636208718937</v>
      </c>
      <c r="L993" s="304">
        <f t="shared" ca="1" si="435"/>
        <v>796.66891315131852</v>
      </c>
      <c r="M993" s="306">
        <f t="shared" ca="1" si="451"/>
        <v>-1.4674895111328239</v>
      </c>
      <c r="N993" s="304">
        <f t="shared" ca="1" si="452"/>
        <v>-84.080955467627248</v>
      </c>
      <c r="P993" s="310">
        <f t="shared" ca="1" si="453"/>
        <v>23</v>
      </c>
      <c r="Q993" s="304">
        <f t="shared" ca="1" si="454"/>
        <v>0</v>
      </c>
      <c r="R993" s="306">
        <f t="shared" ca="1" si="455"/>
        <v>0</v>
      </c>
      <c r="S993" s="307">
        <f t="shared" ca="1" si="456"/>
        <v>8.0569999999999986</v>
      </c>
      <c r="T993" s="304">
        <f t="shared" ca="1" si="436"/>
        <v>79.039169999999984</v>
      </c>
      <c r="U993" s="311">
        <f t="shared" ca="1" si="437"/>
        <v>0</v>
      </c>
      <c r="V993" s="306">
        <f t="shared" ca="1" si="438"/>
        <v>1.2256980278615632</v>
      </c>
      <c r="W993" s="304">
        <f t="shared" ca="1" si="439"/>
        <v>62.253386557767378</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2.03111288783525</v>
      </c>
      <c r="AH993" s="304">
        <f t="shared" ca="1" si="463"/>
        <v>-7.7265851453978849</v>
      </c>
    </row>
    <row r="994" spans="1:34" x14ac:dyDescent="0.2">
      <c r="A994" s="347">
        <f t="shared" ca="1" si="441"/>
        <v>1E-4</v>
      </c>
      <c r="B994" s="304">
        <f t="shared" ca="1" si="442"/>
        <v>33.729300000001139</v>
      </c>
      <c r="D994" s="306">
        <f t="shared" ca="1" si="443"/>
        <v>-0.79679358979442183</v>
      </c>
      <c r="E994" s="307">
        <f t="shared" ca="1" si="444"/>
        <v>-2.1245726026951965</v>
      </c>
      <c r="F994" s="304">
        <f t="shared" ca="1" si="445"/>
        <v>2.2690722264530327</v>
      </c>
      <c r="G994" s="306">
        <f t="shared" ca="1" si="446"/>
        <v>11.945338455238328</v>
      </c>
      <c r="H994" s="307">
        <f t="shared" ca="1" si="447"/>
        <v>-115.21906584635741</v>
      </c>
      <c r="I994" s="304">
        <f t="shared" ca="1" si="448"/>
        <v>115.83662739098303</v>
      </c>
      <c r="J994" s="306">
        <f t="shared" ca="1" si="449"/>
        <v>796.64854631425544</v>
      </c>
      <c r="K994" s="307">
        <f t="shared" ca="1" si="450"/>
        <v>-5.7080855168336662</v>
      </c>
      <c r="L994" s="304">
        <f t="shared" ca="1" si="435"/>
        <v>796.66899562169726</v>
      </c>
      <c r="M994" s="306">
        <f t="shared" ca="1" si="451"/>
        <v>-1.4674903844647087</v>
      </c>
      <c r="N994" s="304">
        <f t="shared" ca="1" si="452"/>
        <v>-84.081005505858357</v>
      </c>
      <c r="P994" s="310">
        <f t="shared" ca="1" si="453"/>
        <v>23</v>
      </c>
      <c r="Q994" s="304">
        <f t="shared" ca="1" si="454"/>
        <v>0</v>
      </c>
      <c r="R994" s="306">
        <f t="shared" ca="1" si="455"/>
        <v>0</v>
      </c>
      <c r="S994" s="307">
        <f t="shared" ca="1" si="456"/>
        <v>8.0569999999999986</v>
      </c>
      <c r="T994" s="304">
        <f t="shared" ca="1" si="436"/>
        <v>79.039169999999984</v>
      </c>
      <c r="U994" s="311">
        <f t="shared" ca="1" si="437"/>
        <v>0</v>
      </c>
      <c r="V994" s="306">
        <f t="shared" ca="1" si="438"/>
        <v>1.2256994400990073</v>
      </c>
      <c r="W994" s="304">
        <f t="shared" ca="1" si="439"/>
        <v>62.253676596390449</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2.0310777726723144</v>
      </c>
      <c r="AH994" s="304">
        <f t="shared" ca="1" si="463"/>
        <v>-7.726621144069429</v>
      </c>
    </row>
    <row r="995" spans="1:34" x14ac:dyDescent="0.2">
      <c r="A995" s="347">
        <f t="shared" ca="1" si="441"/>
        <v>1E-4</v>
      </c>
      <c r="B995" s="304">
        <f t="shared" ca="1" si="442"/>
        <v>33.729400000001142</v>
      </c>
      <c r="D995" s="306">
        <f t="shared" ca="1" si="443"/>
        <v>-0.79679059009660469</v>
      </c>
      <c r="E995" s="307">
        <f t="shared" ca="1" si="444"/>
        <v>-2.1245361004116532</v>
      </c>
      <c r="F995" s="304">
        <f t="shared" ca="1" si="445"/>
        <v>2.269036995383471</v>
      </c>
      <c r="G995" s="306">
        <f t="shared" ca="1" si="446"/>
        <v>11.945258776179319</v>
      </c>
      <c r="H995" s="307">
        <f t="shared" ca="1" si="447"/>
        <v>-115.21927829996746</v>
      </c>
      <c r="I995" s="304">
        <f t="shared" ca="1" si="448"/>
        <v>115.836830495293</v>
      </c>
      <c r="J995" s="306">
        <f t="shared" ca="1" si="449"/>
        <v>796.64854631425544</v>
      </c>
      <c r="K995" s="307">
        <f t="shared" ca="1" si="450"/>
        <v>-5.7196074340409826</v>
      </c>
      <c r="L995" s="304">
        <f t="shared" ca="1" si="435"/>
        <v>796.66907825885653</v>
      </c>
      <c r="M995" s="306">
        <f t="shared" ca="1" si="451"/>
        <v>-1.4674912577877057</v>
      </c>
      <c r="N995" s="304">
        <f t="shared" ca="1" si="452"/>
        <v>-84.081055543580234</v>
      </c>
      <c r="P995" s="310">
        <f t="shared" ca="1" si="453"/>
        <v>23</v>
      </c>
      <c r="Q995" s="304">
        <f t="shared" ca="1" si="454"/>
        <v>0</v>
      </c>
      <c r="R995" s="306">
        <f t="shared" ca="1" si="455"/>
        <v>0</v>
      </c>
      <c r="S995" s="307">
        <f t="shared" ca="1" si="456"/>
        <v>8.0569999999999986</v>
      </c>
      <c r="T995" s="304">
        <f t="shared" ca="1" si="436"/>
        <v>79.039169999999984</v>
      </c>
      <c r="U995" s="311">
        <f t="shared" ca="1" si="437"/>
        <v>0</v>
      </c>
      <c r="V995" s="306">
        <f t="shared" ca="1" si="438"/>
        <v>1.2257008523406832</v>
      </c>
      <c r="W995" s="304">
        <f t="shared" ca="1" si="439"/>
        <v>62.253966632339996</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2.031042657824778</v>
      </c>
      <c r="AH995" s="304">
        <f t="shared" ca="1" si="463"/>
        <v>-7.7266571424091426</v>
      </c>
    </row>
    <row r="996" spans="1:34" x14ac:dyDescent="0.2">
      <c r="A996" s="347">
        <f t="shared" ca="1" si="441"/>
        <v>1E-4</v>
      </c>
      <c r="B996" s="304">
        <f t="shared" ca="1" si="442"/>
        <v>33.729500000001146</v>
      </c>
      <c r="D996" s="306">
        <f t="shared" ca="1" si="443"/>
        <v>-0.79678759036972668</v>
      </c>
      <c r="E996" s="307">
        <f t="shared" ca="1" si="444"/>
        <v>-2.1244995984646282</v>
      </c>
      <c r="F996" s="304">
        <f t="shared" ca="1" si="445"/>
        <v>2.2690017646629457</v>
      </c>
      <c r="G996" s="306">
        <f t="shared" ca="1" si="446"/>
        <v>11.945179097420281</v>
      </c>
      <c r="H996" s="307">
        <f t="shared" ca="1" si="447"/>
        <v>-115.2194907499273</v>
      </c>
      <c r="I996" s="304">
        <f t="shared" ca="1" si="448"/>
        <v>115.8370335960915</v>
      </c>
      <c r="J996" s="306">
        <f t="shared" ca="1" si="449"/>
        <v>796.64854631425544</v>
      </c>
      <c r="K996" s="307">
        <f t="shared" ca="1" si="450"/>
        <v>-5.7311293724934771</v>
      </c>
      <c r="L996" s="304">
        <f t="shared" ca="1" si="435"/>
        <v>796.669161062797</v>
      </c>
      <c r="M996" s="306">
        <f t="shared" ca="1" si="451"/>
        <v>-1.4674921311018148</v>
      </c>
      <c r="N996" s="304">
        <f t="shared" ca="1" si="452"/>
        <v>-84.08110558079288</v>
      </c>
      <c r="P996" s="310">
        <f t="shared" ca="1" si="453"/>
        <v>23</v>
      </c>
      <c r="Q996" s="304">
        <f t="shared" ca="1" si="454"/>
        <v>0</v>
      </c>
      <c r="R996" s="306">
        <f t="shared" ca="1" si="455"/>
        <v>0</v>
      </c>
      <c r="S996" s="307">
        <f t="shared" ca="1" si="456"/>
        <v>8.0569999999999986</v>
      </c>
      <c r="T996" s="304">
        <f t="shared" ca="1" si="436"/>
        <v>79.039169999999984</v>
      </c>
      <c r="U996" s="311">
        <f t="shared" ca="1" si="437"/>
        <v>0</v>
      </c>
      <c r="V996" s="306">
        <f t="shared" ca="1" si="438"/>
        <v>1.2257022645865903</v>
      </c>
      <c r="W996" s="304">
        <f t="shared" ca="1" si="439"/>
        <v>62.254256665615955</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2.0310075432926338</v>
      </c>
      <c r="AH996" s="304">
        <f t="shared" ca="1" si="463"/>
        <v>-7.7266931404170291</v>
      </c>
    </row>
    <row r="997" spans="1:34" x14ac:dyDescent="0.2">
      <c r="A997" s="347">
        <f t="shared" ca="1" si="441"/>
        <v>1E-4</v>
      </c>
      <c r="B997" s="304">
        <f t="shared" ca="1" si="442"/>
        <v>33.729600000001149</v>
      </c>
      <c r="D997" s="306">
        <f t="shared" ca="1" si="443"/>
        <v>-0.79678459061379048</v>
      </c>
      <c r="E997" s="307">
        <f t="shared" ca="1" si="444"/>
        <v>-2.124463096854126</v>
      </c>
      <c r="F997" s="304">
        <f t="shared" ca="1" si="445"/>
        <v>2.268966534291462</v>
      </c>
      <c r="G997" s="306">
        <f t="shared" ca="1" si="446"/>
        <v>11.94509941896122</v>
      </c>
      <c r="H997" s="307">
        <f t="shared" ca="1" si="447"/>
        <v>-115.21970319623699</v>
      </c>
      <c r="I997" s="304">
        <f t="shared" ca="1" si="448"/>
        <v>115.83723669337859</v>
      </c>
      <c r="J997" s="306">
        <f t="shared" ca="1" si="449"/>
        <v>796.64854631425544</v>
      </c>
      <c r="K997" s="307">
        <f t="shared" ca="1" si="450"/>
        <v>-5.7426513321907855</v>
      </c>
      <c r="L997" s="304">
        <f t="shared" ca="1" si="435"/>
        <v>796.66924403351959</v>
      </c>
      <c r="M997" s="306">
        <f t="shared" ca="1" si="451"/>
        <v>-1.467493004407036</v>
      </c>
      <c r="N997" s="304">
        <f t="shared" ca="1" si="452"/>
        <v>-84.081155617496279</v>
      </c>
      <c r="P997" s="310">
        <f t="shared" ca="1" si="453"/>
        <v>23</v>
      </c>
      <c r="Q997" s="304">
        <f t="shared" ca="1" si="454"/>
        <v>0</v>
      </c>
      <c r="R997" s="306">
        <f t="shared" ca="1" si="455"/>
        <v>0</v>
      </c>
      <c r="S997" s="307">
        <f t="shared" ca="1" si="456"/>
        <v>8.0569999999999986</v>
      </c>
      <c r="T997" s="304">
        <f t="shared" ca="1" si="436"/>
        <v>79.039169999999984</v>
      </c>
      <c r="U997" s="311">
        <f t="shared" ca="1" si="437"/>
        <v>0</v>
      </c>
      <c r="V997" s="306">
        <f t="shared" ca="1" si="438"/>
        <v>1.2257036768367298</v>
      </c>
      <c r="W997" s="304">
        <f t="shared" ca="1" si="439"/>
        <v>62.254546696218398</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2.0309724290758897</v>
      </c>
      <c r="AH997" s="304">
        <f t="shared" ca="1" si="463"/>
        <v>-7.7267291380930825</v>
      </c>
    </row>
    <row r="998" spans="1:34" x14ac:dyDescent="0.2">
      <c r="A998" s="347">
        <f t="shared" ca="1" si="441"/>
        <v>1E-4</v>
      </c>
      <c r="B998" s="304">
        <f t="shared" ca="1" si="442"/>
        <v>33.729700000001152</v>
      </c>
      <c r="D998" s="306">
        <f t="shared" ca="1" si="443"/>
        <v>-0.79678159082879729</v>
      </c>
      <c r="E998" s="307">
        <f t="shared" ca="1" si="444"/>
        <v>-2.1244265955801396</v>
      </c>
      <c r="F998" s="304">
        <f t="shared" ca="1" si="445"/>
        <v>2.2689313042690142</v>
      </c>
      <c r="G998" s="306">
        <f t="shared" ca="1" si="446"/>
        <v>11.945019740802138</v>
      </c>
      <c r="H998" s="307">
        <f t="shared" ca="1" si="447"/>
        <v>-115.21991563889655</v>
      </c>
      <c r="I998" s="304">
        <f t="shared" ca="1" si="448"/>
        <v>115.83743978715427</v>
      </c>
      <c r="J998" s="306">
        <f t="shared" ca="1" si="449"/>
        <v>796.64854631425544</v>
      </c>
      <c r="K998" s="307">
        <f t="shared" ca="1" si="450"/>
        <v>-5.7541733131325419</v>
      </c>
      <c r="L998" s="304">
        <f t="shared" ca="1" si="435"/>
        <v>796.6693271710252</v>
      </c>
      <c r="M998" s="306">
        <f t="shared" ca="1" si="451"/>
        <v>-1.4674938777033699</v>
      </c>
      <c r="N998" s="304">
        <f t="shared" ca="1" si="452"/>
        <v>-84.081205653690475</v>
      </c>
      <c r="P998" s="310">
        <f t="shared" ca="1" si="453"/>
        <v>23</v>
      </c>
      <c r="Q998" s="304">
        <f t="shared" ca="1" si="454"/>
        <v>0</v>
      </c>
      <c r="R998" s="306">
        <f t="shared" ca="1" si="455"/>
        <v>0</v>
      </c>
      <c r="S998" s="307">
        <f t="shared" ca="1" si="456"/>
        <v>8.0569999999999986</v>
      </c>
      <c r="T998" s="304">
        <f t="shared" ca="1" si="436"/>
        <v>79.039169999999984</v>
      </c>
      <c r="U998" s="311">
        <f t="shared" ca="1" si="437"/>
        <v>0</v>
      </c>
      <c r="V998" s="306">
        <f t="shared" ca="1" si="438"/>
        <v>1.2257050890911005</v>
      </c>
      <c r="W998" s="304">
        <f t="shared" ca="1" si="439"/>
        <v>62.254836724147289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2.030937315174536</v>
      </c>
      <c r="AH998" s="304">
        <f t="shared" ca="1" si="463"/>
        <v>-7.7267651354373106</v>
      </c>
    </row>
    <row r="999" spans="1:34" x14ac:dyDescent="0.2">
      <c r="A999" s="347">
        <f t="shared" ca="1" si="441"/>
        <v>1E-4</v>
      </c>
      <c r="B999" s="304">
        <f t="shared" ca="1" si="442"/>
        <v>33.729800000001156</v>
      </c>
      <c r="D999" s="306">
        <f t="shared" ca="1" si="443"/>
        <v>-0.7967785910147448</v>
      </c>
      <c r="E999" s="307">
        <f t="shared" ca="1" si="444"/>
        <v>-2.1243900946426741</v>
      </c>
      <c r="F999" s="304">
        <f t="shared" ca="1" si="445"/>
        <v>2.2688960745956064</v>
      </c>
      <c r="G999" s="306">
        <f t="shared" ca="1" si="446"/>
        <v>11.944940062943036</v>
      </c>
      <c r="H999" s="307">
        <f t="shared" ca="1" si="447"/>
        <v>-115.22012807790601</v>
      </c>
      <c r="I999" s="304">
        <f t="shared" ca="1" si="448"/>
        <v>115.83764287741859</v>
      </c>
      <c r="J999" s="306">
        <f t="shared" ca="1" si="449"/>
        <v>796.64854631425544</v>
      </c>
      <c r="K999" s="307">
        <f t="shared" ca="1" si="450"/>
        <v>-5.7656953153183821</v>
      </c>
      <c r="L999" s="304">
        <f t="shared" ca="1" si="435"/>
        <v>796.66941047531475</v>
      </c>
      <c r="M999" s="306">
        <f t="shared" ca="1" si="451"/>
        <v>-1.4674947509908165</v>
      </c>
      <c r="N999" s="304">
        <f t="shared" ca="1" si="452"/>
        <v>-84.081255689375467</v>
      </c>
      <c r="P999" s="310">
        <f t="shared" ca="1" si="453"/>
        <v>23</v>
      </c>
      <c r="Q999" s="304">
        <f t="shared" ca="1" si="454"/>
        <v>0</v>
      </c>
      <c r="R999" s="306">
        <f t="shared" ca="1" si="455"/>
        <v>0</v>
      </c>
      <c r="S999" s="307">
        <f t="shared" ca="1" si="456"/>
        <v>8.0569999999999986</v>
      </c>
      <c r="T999" s="304">
        <f t="shared" ca="1" si="436"/>
        <v>79.039169999999984</v>
      </c>
      <c r="U999" s="311">
        <f t="shared" ca="1" si="437"/>
        <v>0</v>
      </c>
      <c r="V999" s="306">
        <f t="shared" ca="1" si="438"/>
        <v>1.225706501349703</v>
      </c>
      <c r="W999" s="304">
        <f t="shared" ca="1" si="439"/>
        <v>62.255126749402628</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2.0309022015885851</v>
      </c>
      <c r="AH999" s="304">
        <f t="shared" ca="1" si="463"/>
        <v>-7.7268011324497081</v>
      </c>
    </row>
    <row r="1000" spans="1:34" x14ac:dyDescent="0.2">
      <c r="A1000" s="347">
        <f t="shared" ca="1" si="441"/>
        <v>1E-4</v>
      </c>
      <c r="B1000" s="304">
        <f t="shared" ca="1" si="442"/>
        <v>33.729900000001159</v>
      </c>
      <c r="D1000" s="306">
        <f t="shared" ca="1" si="443"/>
        <v>-0.7967755911716351</v>
      </c>
      <c r="E1000" s="307">
        <f t="shared" ca="1" si="444"/>
        <v>-2.124353594041728</v>
      </c>
      <c r="F1000" s="304">
        <f t="shared" ca="1" si="445"/>
        <v>2.2688608452712375</v>
      </c>
      <c r="G1000" s="306">
        <f t="shared" ca="1" si="446"/>
        <v>11.944860385383919</v>
      </c>
      <c r="H1000" s="307">
        <f t="shared" ca="1" si="447"/>
        <v>-115.22034051326541</v>
      </c>
      <c r="I1000" s="304">
        <f t="shared" ca="1" si="448"/>
        <v>115.83784596417159</v>
      </c>
      <c r="J1000" s="306">
        <f t="shared" ca="1" si="449"/>
        <v>796.64854631425544</v>
      </c>
      <c r="K1000" s="307">
        <f t="shared" ca="1" si="450"/>
        <v>-5.7772173387479411</v>
      </c>
      <c r="L1000" s="304">
        <f t="shared" ca="1" si="435"/>
        <v>796.66949394638903</v>
      </c>
      <c r="M1000" s="306">
        <f t="shared" ca="1" si="451"/>
        <v>-1.4674956242693757</v>
      </c>
      <c r="N1000" s="304">
        <f t="shared" ca="1" si="452"/>
        <v>-84.081305724551257</v>
      </c>
      <c r="P1000" s="310">
        <f t="shared" ca="1" si="453"/>
        <v>23</v>
      </c>
      <c r="Q1000" s="304">
        <f t="shared" ca="1" si="454"/>
        <v>0</v>
      </c>
      <c r="R1000" s="306">
        <f t="shared" ca="1" si="455"/>
        <v>0</v>
      </c>
      <c r="S1000" s="307">
        <f t="shared" ca="1" si="456"/>
        <v>8.0569999999999986</v>
      </c>
      <c r="T1000" s="304">
        <f t="shared" ca="1" si="436"/>
        <v>79.039169999999984</v>
      </c>
      <c r="U1000" s="311">
        <f t="shared" ca="1" si="437"/>
        <v>0</v>
      </c>
      <c r="V1000" s="306">
        <f t="shared" ca="1" si="438"/>
        <v>1.2257079136125368</v>
      </c>
      <c r="W1000" s="304">
        <f t="shared" ca="1" si="439"/>
        <v>62.255416771984422</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2.0308670883180282</v>
      </c>
      <c r="AH1000" s="304">
        <f t="shared" ca="1" si="463"/>
        <v>-7.7268371291302769</v>
      </c>
    </row>
    <row r="1001" spans="1:34" x14ac:dyDescent="0.2">
      <c r="A1001" s="347">
        <f t="shared" ca="1" si="441"/>
        <v>1E-4</v>
      </c>
      <c r="B1001" s="304">
        <f t="shared" ca="1" si="442"/>
        <v>33.730000000001162</v>
      </c>
      <c r="D1001" s="306">
        <f t="shared" ca="1" si="443"/>
        <v>-0.79677259129947009</v>
      </c>
      <c r="E1001" s="307">
        <f t="shared" ca="1" si="444"/>
        <v>-2.1243170937773019</v>
      </c>
      <c r="F1001" s="304">
        <f t="shared" ca="1" si="445"/>
        <v>2.2688256162959095</v>
      </c>
      <c r="G1001" s="306">
        <f t="shared" ca="1" si="446"/>
        <v>11.944780708124789</v>
      </c>
      <c r="H1001" s="307">
        <f t="shared" ca="1" si="447"/>
        <v>-115.22055294497478</v>
      </c>
      <c r="I1001" s="304">
        <f t="shared" ca="1" si="448"/>
        <v>115.83804904741329</v>
      </c>
      <c r="J1001" s="306">
        <f t="shared" ca="1" si="449"/>
        <v>796.64854631425544</v>
      </c>
      <c r="K1001" s="307">
        <f t="shared" ca="1" si="450"/>
        <v>-5.7887393834208529</v>
      </c>
      <c r="L1001" s="304">
        <f t="shared" ca="1" si="435"/>
        <v>796.66957758424894</v>
      </c>
      <c r="M1001" s="306">
        <f t="shared" ca="1" si="451"/>
        <v>-1.4674964975390479</v>
      </c>
      <c r="N1001" s="304">
        <f t="shared" ca="1" si="452"/>
        <v>-84.081355759217843</v>
      </c>
      <c r="P1001" s="310">
        <f t="shared" ca="1" si="453"/>
        <v>23</v>
      </c>
      <c r="Q1001" s="304">
        <f t="shared" ca="1" si="454"/>
        <v>0</v>
      </c>
      <c r="R1001" s="306">
        <f t="shared" ca="1" si="455"/>
        <v>0</v>
      </c>
      <c r="S1001" s="307">
        <f t="shared" ca="1" si="456"/>
        <v>8.0569999999999986</v>
      </c>
      <c r="T1001" s="304">
        <f t="shared" ca="1" si="436"/>
        <v>79.039169999999984</v>
      </c>
      <c r="U1001" s="311">
        <f t="shared" ca="1" si="437"/>
        <v>0</v>
      </c>
      <c r="V1001" s="306">
        <f t="shared" ca="1" si="438"/>
        <v>1.2257093258796019</v>
      </c>
      <c r="W1001" s="304">
        <f t="shared" ca="1" si="439"/>
        <v>62.255706791892656</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2.0308319753628679</v>
      </c>
      <c r="AH1001" s="304">
        <f t="shared" ca="1" si="463"/>
        <v>-7.7268731254790159</v>
      </c>
    </row>
    <row r="1002" spans="1:34" x14ac:dyDescent="0.2">
      <c r="A1002" s="347">
        <f t="shared" ca="1" si="441"/>
        <v>1E-4</v>
      </c>
      <c r="B1002" s="304">
        <f t="shared" ca="1" si="442"/>
        <v>33.730100000001165</v>
      </c>
      <c r="D1002" s="306">
        <f t="shared" ca="1" si="443"/>
        <v>-0.79676959139824977</v>
      </c>
      <c r="E1002" s="307">
        <f t="shared" ca="1" si="444"/>
        <v>-2.124280593849396</v>
      </c>
      <c r="F1002" s="304">
        <f t="shared" ca="1" si="445"/>
        <v>2.2687903876696227</v>
      </c>
      <c r="G1002" s="306">
        <f t="shared" ca="1" si="446"/>
        <v>11.944701031165648</v>
      </c>
      <c r="H1002" s="307">
        <f t="shared" ca="1" si="447"/>
        <v>-115.22076537303417</v>
      </c>
      <c r="I1002" s="304">
        <f t="shared" ca="1" si="448"/>
        <v>115.83825212714373</v>
      </c>
      <c r="J1002" s="306">
        <f t="shared" ca="1" si="449"/>
        <v>796.64854631425544</v>
      </c>
      <c r="K1002" s="307">
        <f t="shared" ca="1" si="450"/>
        <v>-5.8002614493367535</v>
      </c>
      <c r="L1002" s="304">
        <f t="shared" ca="1" si="435"/>
        <v>796.66966138889529</v>
      </c>
      <c r="M1002" s="306">
        <f t="shared" ca="1" si="451"/>
        <v>-1.4674973707998329</v>
      </c>
      <c r="N1002" s="304">
        <f t="shared" ca="1" si="452"/>
        <v>-84.081405793375239</v>
      </c>
      <c r="P1002" s="310">
        <f t="shared" ca="1" si="453"/>
        <v>23</v>
      </c>
      <c r="Q1002" s="304">
        <f t="shared" ca="1" si="454"/>
        <v>0</v>
      </c>
      <c r="R1002" s="306">
        <f t="shared" ca="1" si="455"/>
        <v>0</v>
      </c>
      <c r="S1002" s="307">
        <f t="shared" ca="1" si="456"/>
        <v>8.0569999999999986</v>
      </c>
      <c r="T1002" s="304">
        <f t="shared" ca="1" si="436"/>
        <v>79.039169999999984</v>
      </c>
      <c r="U1002" s="311">
        <f t="shared" ca="1" si="437"/>
        <v>0</v>
      </c>
      <c r="V1002" s="306">
        <f t="shared" ca="1" si="438"/>
        <v>1.2257107381508989</v>
      </c>
      <c r="W1002" s="304">
        <f t="shared" ca="1" si="439"/>
        <v>62.25599680912741</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2.0307968627231094</v>
      </c>
      <c r="AH1002" s="304">
        <f t="shared" ca="1" si="463"/>
        <v>-7.7269091214959253</v>
      </c>
    </row>
    <row r="1003" spans="1:34" x14ac:dyDescent="0.2">
      <c r="A1003" s="347">
        <f t="shared" ca="1" si="441"/>
        <v>1E-4</v>
      </c>
      <c r="B1003" s="304">
        <f t="shared" ca="1" si="442"/>
        <v>33.730200000001169</v>
      </c>
      <c r="D1003" s="306">
        <f t="shared" ca="1" si="443"/>
        <v>-0.79676659146797657</v>
      </c>
      <c r="E1003" s="307">
        <f t="shared" ca="1" si="444"/>
        <v>-2.1242440942580023</v>
      </c>
      <c r="F1003" s="304">
        <f t="shared" ca="1" si="445"/>
        <v>2.26875515939237</v>
      </c>
      <c r="G1003" s="306">
        <f t="shared" ca="1" si="446"/>
        <v>11.944621354506502</v>
      </c>
      <c r="H1003" s="307">
        <f t="shared" ca="1" si="447"/>
        <v>-115.2209777974436</v>
      </c>
      <c r="I1003" s="304">
        <f t="shared" ca="1" si="448"/>
        <v>115.83845520336294</v>
      </c>
      <c r="J1003" s="306">
        <f t="shared" ca="1" si="449"/>
        <v>796.64854631425544</v>
      </c>
      <c r="K1003" s="307">
        <f t="shared" ca="1" si="450"/>
        <v>-5.8117835364952777</v>
      </c>
      <c r="L1003" s="304">
        <f t="shared" ca="1" si="435"/>
        <v>796.66974536032899</v>
      </c>
      <c r="M1003" s="306">
        <f t="shared" ca="1" si="451"/>
        <v>-1.467498244051731</v>
      </c>
      <c r="N1003" s="304">
        <f t="shared" ca="1" si="452"/>
        <v>-84.081455827023447</v>
      </c>
      <c r="P1003" s="310">
        <f t="shared" ca="1" si="453"/>
        <v>23</v>
      </c>
      <c r="Q1003" s="304">
        <f t="shared" ca="1" si="454"/>
        <v>0</v>
      </c>
      <c r="R1003" s="306">
        <f t="shared" ca="1" si="455"/>
        <v>0</v>
      </c>
      <c r="S1003" s="307">
        <f t="shared" ca="1" si="456"/>
        <v>8.0569999999999986</v>
      </c>
      <c r="T1003" s="304">
        <f t="shared" ca="1" si="436"/>
        <v>79.039169999999984</v>
      </c>
      <c r="U1003" s="311">
        <f t="shared" ca="1" si="437"/>
        <v>0</v>
      </c>
      <c r="V1003" s="306">
        <f ca="1">Rho_moyen*(20000-Alt_rampe-pos_z)/(20000+Alt_rampe+pos_z)</f>
        <v>1.2257121504264268</v>
      </c>
      <c r="W1003" s="304">
        <f t="shared" ca="1" si="439"/>
        <v>62.256286823688583</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2.0307617503987396</v>
      </c>
      <c r="AH1003" s="304">
        <f t="shared" ca="1" si="463"/>
        <v>-7.7269451171810131</v>
      </c>
    </row>
    <row r="1004" spans="1:34" x14ac:dyDescent="0.2">
      <c r="A1004" s="348">
        <f t="shared" ca="1" si="441"/>
        <v>1E-4</v>
      </c>
      <c r="B1004" s="305">
        <f t="shared" ca="1" si="442"/>
        <v>33.730300000001172</v>
      </c>
      <c r="D1004" s="308">
        <f t="shared" ca="1" si="443"/>
        <v>-0.79676359150864984</v>
      </c>
      <c r="E1004" s="309">
        <f t="shared" ca="1" si="444"/>
        <v>-2.1242075950031323</v>
      </c>
      <c r="F1004" s="305">
        <f t="shared" ca="1" si="445"/>
        <v>2.2687199314641622</v>
      </c>
      <c r="G1004" s="308">
        <f t="shared" ca="1" si="446"/>
        <v>11.944541678147351</v>
      </c>
      <c r="H1004" s="309">
        <f t="shared" ca="1" si="447"/>
        <v>-115.22119021820309</v>
      </c>
      <c r="I1004" s="305">
        <f t="shared" ca="1" si="448"/>
        <v>115.83865827607094</v>
      </c>
      <c r="J1004" s="308">
        <f t="shared" ca="1" si="449"/>
        <v>796.64854631425544</v>
      </c>
      <c r="K1004" s="309">
        <f t="shared" ca="1" si="450"/>
        <v>-5.8233056448960596</v>
      </c>
      <c r="L1004" s="305">
        <f t="shared" ca="1" si="435"/>
        <v>796.66982949855105</v>
      </c>
      <c r="M1004" s="308">
        <f t="shared" ca="1" si="451"/>
        <v>-1.4674991172947427</v>
      </c>
      <c r="N1004" s="305">
        <f t="shared" ca="1" si="452"/>
        <v>-84.081505860162508</v>
      </c>
      <c r="P1004" s="312">
        <f t="shared" ca="1" si="453"/>
        <v>23</v>
      </c>
      <c r="Q1004" s="305">
        <f t="shared" ca="1" si="454"/>
        <v>0</v>
      </c>
      <c r="R1004" s="308">
        <f t="shared" ca="1" si="455"/>
        <v>0</v>
      </c>
      <c r="S1004" s="309">
        <f t="shared" ca="1" si="456"/>
        <v>8.0569999999999986</v>
      </c>
      <c r="T1004" s="305">
        <f t="shared" ca="1" si="436"/>
        <v>79.039169999999984</v>
      </c>
      <c r="U1004" s="313">
        <f t="shared" ca="1" si="437"/>
        <v>0</v>
      </c>
      <c r="V1004" s="308">
        <f t="shared" ca="1" si="438"/>
        <v>1.2257135627061864</v>
      </c>
      <c r="W1004" s="305">
        <f ca="1">1/2*Rho*Sref*Cx*vit_xz^2</f>
        <v>62.256576835576261</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2.0307266383897717</v>
      </c>
      <c r="AH1004" s="305">
        <f t="shared" ca="1" si="463"/>
        <v>-7.7269811125342676</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v>
      </c>
      <c r="D8" s="600"/>
      <c r="M8" s="75"/>
    </row>
    <row r="9" spans="1:13" ht="15.75" x14ac:dyDescent="0.25">
      <c r="A9" s="59"/>
      <c r="B9" s="140" t="s">
        <v>4</v>
      </c>
      <c r="C9" s="600" t="str">
        <f>Club</f>
        <v>L'AéroIPSA</v>
      </c>
      <c r="D9" s="600"/>
      <c r="M9" s="75"/>
    </row>
    <row r="10" spans="1:13" ht="15.75" x14ac:dyDescent="0.25">
      <c r="A10" s="59"/>
      <c r="B10" s="140" t="s">
        <v>563</v>
      </c>
      <c r="C10" s="666" t="str">
        <f>Matricule</f>
        <v>FX5</v>
      </c>
      <c r="D10" s="667"/>
      <c r="M10" s="75"/>
    </row>
    <row r="11" spans="1:13" x14ac:dyDescent="0.2">
      <c r="A11" s="59"/>
      <c r="B11" s="140" t="str">
        <f>IF(Lang="Français","Masse sans propu",IF(Lang="English","Mass without M",""))</f>
        <v>Masse sans propu</v>
      </c>
      <c r="C11" s="662">
        <f>MasseSans</f>
        <v>7.4050000000000002</v>
      </c>
      <c r="D11" s="662"/>
      <c r="M11" s="75"/>
    </row>
    <row r="12" spans="1:13" x14ac:dyDescent="0.2">
      <c r="A12" s="59"/>
      <c r="B12" s="140" t="str">
        <f>IF(Lang="Français","Masse totale",IF(Lang="English","Total mass",""))</f>
        <v>Masse totale</v>
      </c>
      <c r="C12" s="665" t="str">
        <f ca="1">MassePlein &amp; " kg ±" &amp; MasseSans &amp; " kg"</f>
        <v>9,09 kg ±7,405 kg</v>
      </c>
      <c r="D12" s="665"/>
      <c r="M12" s="75"/>
    </row>
    <row r="13" spans="1:13" x14ac:dyDescent="0.2">
      <c r="A13" s="59"/>
      <c r="B13" s="227" t="str">
        <f>IF(Lang="Français","Propulseur",IF(Lang="English","Motor",""))</f>
        <v>Propulseur</v>
      </c>
      <c r="C13" s="628" t="str">
        <f>Propu</f>
        <v>Barasinga (Pro54-5G C)</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104</v>
      </c>
      <c r="D16" s="663"/>
      <c r="M16" s="75"/>
    </row>
    <row r="17" spans="1:13" x14ac:dyDescent="0.2">
      <c r="A17" s="74"/>
      <c r="B17" s="140" t="s">
        <v>5</v>
      </c>
      <c r="C17" s="664">
        <f>Cx</f>
        <v>0.7</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3.5362499999999999</v>
      </c>
      <c r="E44" s="401">
        <f t="shared" ca="1" si="2"/>
        <v>3.0197500000000002</v>
      </c>
      <c r="F44" s="401">
        <f t="shared" ca="1" si="3"/>
        <v>2.50325</v>
      </c>
      <c r="G44" s="408">
        <f t="shared" ca="1" si="4"/>
        <v>180.06072340148802</v>
      </c>
      <c r="H44" s="404">
        <f t="shared" ca="1" si="5"/>
        <v>3.2517005474466719E-4</v>
      </c>
      <c r="I44" s="404">
        <f t="shared" ca="1" si="6"/>
        <v>3.9226296726863432E-4</v>
      </c>
      <c r="J44" s="404">
        <f t="shared" ca="1" si="7"/>
        <v>1038.3414367111509</v>
      </c>
      <c r="K44" s="411">
        <f t="shared" ca="1" si="8"/>
        <v>521.42004811059451</v>
      </c>
      <c r="L44" s="414">
        <f t="shared" ca="1" si="9"/>
        <v>4192.002016200182</v>
      </c>
      <c r="M44" s="417">
        <f t="shared" ca="1" si="10"/>
        <v>24.164900533627407</v>
      </c>
    </row>
    <row r="45" spans="1:13" x14ac:dyDescent="0.2">
      <c r="B45" s="426">
        <f t="shared" ca="1" si="0"/>
        <v>54</v>
      </c>
      <c r="C45" s="404">
        <f t="shared" ca="1" si="1"/>
        <v>9.8193227281520882E-4</v>
      </c>
      <c r="D45" s="401">
        <f ca="1">MpropuPlein+0.5*MasseSans</f>
        <v>5.3875000000000002</v>
      </c>
      <c r="E45" s="401">
        <f t="shared" ca="1" si="2"/>
        <v>4.8710000000000004</v>
      </c>
      <c r="F45" s="401">
        <f t="shared" ca="1" si="3"/>
        <v>4.3544999999999998</v>
      </c>
      <c r="G45" s="408">
        <f t="shared" ca="1" si="4"/>
        <v>107.8993239564039</v>
      </c>
      <c r="H45" s="404">
        <f t="shared" ca="1" si="5"/>
        <v>2.0158740973418368E-4</v>
      </c>
      <c r="I45" s="404">
        <f t="shared" ca="1" si="6"/>
        <v>2.2549828288327223E-4</v>
      </c>
      <c r="J45" s="404">
        <f t="shared" ca="1" si="7"/>
        <v>665.06154129304991</v>
      </c>
      <c r="K45" s="411">
        <f t="shared" ca="1" si="8"/>
        <v>354.8075832527806</v>
      </c>
      <c r="L45" s="414">
        <f t="shared" ca="1" si="9"/>
        <v>3679.2109005809489</v>
      </c>
      <c r="M45" s="417">
        <f t="shared" ca="1" si="10"/>
        <v>25.688246505486525</v>
      </c>
    </row>
    <row r="46" spans="1:13" x14ac:dyDescent="0.2">
      <c r="B46" s="426">
        <f t="shared" ca="1" si="0"/>
        <v>54</v>
      </c>
      <c r="C46" s="404">
        <f t="shared" ca="1" si="1"/>
        <v>9.8193227281520882E-4</v>
      </c>
      <c r="D46" s="401">
        <f ca="1">MpropuPlein+0.75*MasseSans</f>
        <v>7.2387499999999996</v>
      </c>
      <c r="E46" s="401">
        <f t="shared" ca="1" si="2"/>
        <v>6.7222499999999998</v>
      </c>
      <c r="F46" s="401">
        <f t="shared" ca="1" si="3"/>
        <v>6.2057500000000001</v>
      </c>
      <c r="G46" s="408">
        <f t="shared" ca="1" si="4"/>
        <v>75.483185613692356</v>
      </c>
      <c r="H46" s="404">
        <f t="shared" ca="1" si="5"/>
        <v>1.4607196590653559E-4</v>
      </c>
      <c r="I46" s="404">
        <f t="shared" ca="1" si="6"/>
        <v>1.5822942800067821E-4</v>
      </c>
      <c r="J46" s="404">
        <f t="shared" ca="1" si="7"/>
        <v>475.31567038632153</v>
      </c>
      <c r="K46" s="411">
        <f t="shared" ca="1" si="8"/>
        <v>258.83858172142408</v>
      </c>
      <c r="L46" s="414">
        <f t="shared" ca="1" si="9"/>
        <v>2790.5292470782315</v>
      </c>
      <c r="M46" s="417">
        <f t="shared" ca="1" si="10"/>
        <v>24.016711953479096</v>
      </c>
    </row>
    <row r="47" spans="1:13" x14ac:dyDescent="0.2">
      <c r="B47" s="426">
        <f t="shared" ca="1" si="0"/>
        <v>54</v>
      </c>
      <c r="C47" s="404">
        <f t="shared" ca="1" si="1"/>
        <v>9.8193227281520882E-4</v>
      </c>
      <c r="D47" s="401">
        <f ca="1">MpropuPlein+1*MasseSans</f>
        <v>9.09</v>
      </c>
      <c r="E47" s="401">
        <f t="shared" ca="1" si="2"/>
        <v>8.5734999999999992</v>
      </c>
      <c r="F47" s="401">
        <f t="shared" ca="1" si="3"/>
        <v>8.0570000000000004</v>
      </c>
      <c r="G47" s="408">
        <f t="shared" ca="1" si="4"/>
        <v>57.066085261753486</v>
      </c>
      <c r="H47" s="404">
        <f t="shared" ca="1" si="5"/>
        <v>1.1453108681579388E-4</v>
      </c>
      <c r="I47" s="404">
        <f t="shared" ca="1" si="6"/>
        <v>1.2187318763996634E-4</v>
      </c>
      <c r="J47" s="404">
        <f t="shared" ca="1" si="7"/>
        <v>362.68709673058976</v>
      </c>
      <c r="K47" s="411">
        <f t="shared" ca="1" si="8"/>
        <v>199.30237166297087</v>
      </c>
      <c r="L47" s="414">
        <f t="shared" ca="1" si="9"/>
        <v>2008.2697768426979</v>
      </c>
      <c r="M47" s="417">
        <f t="shared" ca="1" si="10"/>
        <v>21.300749255185902</v>
      </c>
    </row>
    <row r="48" spans="1:13" x14ac:dyDescent="0.2">
      <c r="B48" s="426">
        <f t="shared" ca="1" si="0"/>
        <v>54</v>
      </c>
      <c r="C48" s="404">
        <f t="shared" ca="1" si="1"/>
        <v>9.8193227281520882E-4</v>
      </c>
      <c r="D48" s="401">
        <f ca="1">MpropuPlein+1.25*MasseSans</f>
        <v>10.94125</v>
      </c>
      <c r="E48" s="401">
        <f t="shared" ca="1" si="2"/>
        <v>10.42475</v>
      </c>
      <c r="F48" s="401">
        <f t="shared" ca="1" si="3"/>
        <v>9.9082500000000007</v>
      </c>
      <c r="G48" s="408">
        <f t="shared" ca="1" si="4"/>
        <v>45.190083166660443</v>
      </c>
      <c r="H48" s="404">
        <f t="shared" ca="1" si="5"/>
        <v>9.4192404884070019E-5</v>
      </c>
      <c r="I48" s="404">
        <f t="shared" ca="1" si="6"/>
        <v>9.9102492651599299E-5</v>
      </c>
      <c r="J48" s="404">
        <f t="shared" ca="1" si="7"/>
        <v>288.58291301639468</v>
      </c>
      <c r="K48" s="411">
        <f t="shared" ca="1" si="8"/>
        <v>159.329447211314</v>
      </c>
      <c r="L48" s="414">
        <f t="shared" ca="1" si="9"/>
        <v>1440.3834982264166</v>
      </c>
      <c r="M48" s="417">
        <f t="shared" ca="1" si="10"/>
        <v>18.624097599527929</v>
      </c>
    </row>
    <row r="49" spans="2:13" x14ac:dyDescent="0.2">
      <c r="B49" s="426">
        <f t="shared" ca="1" si="0"/>
        <v>54</v>
      </c>
      <c r="C49" s="404">
        <f t="shared" ca="1" si="1"/>
        <v>9.8193227281520882E-4</v>
      </c>
      <c r="D49" s="401">
        <f ca="1">MpropuPlein+1.5*MasseSans</f>
        <v>12.7925</v>
      </c>
      <c r="E49" s="401">
        <f t="shared" ca="1" si="2"/>
        <v>12.276</v>
      </c>
      <c r="F49" s="401">
        <f t="shared" ca="1" si="3"/>
        <v>11.759500000000001</v>
      </c>
      <c r="G49" s="408">
        <f t="shared" ca="1" si="4"/>
        <v>36.895939800557464</v>
      </c>
      <c r="H49" s="404">
        <f t="shared" ca="1" si="5"/>
        <v>7.9987966179147015E-5</v>
      </c>
      <c r="I49" s="404">
        <f t="shared" ca="1" si="6"/>
        <v>8.3501192466959375E-5</v>
      </c>
      <c r="J49" s="404">
        <f t="shared" ca="1" si="7"/>
        <v>236.26716816960035</v>
      </c>
      <c r="K49" s="411">
        <f t="shared" ca="1" si="8"/>
        <v>130.8022264318702</v>
      </c>
      <c r="L49" s="414">
        <f t="shared" ca="1" si="9"/>
        <v>1050.3609879892801</v>
      </c>
      <c r="M49" s="417">
        <f t="shared" ca="1" si="10"/>
        <v>16.32756942554262</v>
      </c>
    </row>
    <row r="50" spans="2:13" x14ac:dyDescent="0.2">
      <c r="B50" s="426">
        <f t="shared" ca="1" si="0"/>
        <v>54</v>
      </c>
      <c r="C50" s="404">
        <f t="shared" ca="1" si="1"/>
        <v>9.8193227281520882E-4</v>
      </c>
      <c r="D50" s="401">
        <f ca="1">MpropuPlein+1.75*MasseSans</f>
        <v>14.643750000000001</v>
      </c>
      <c r="E50" s="401">
        <f t="shared" ca="1" si="2"/>
        <v>14.12725</v>
      </c>
      <c r="F50" s="401">
        <f t="shared" ca="1" si="3"/>
        <v>13.610750000000001</v>
      </c>
      <c r="G50" s="408">
        <f t="shared" ca="1" si="4"/>
        <v>30.775543328789638</v>
      </c>
      <c r="H50" s="404">
        <f t="shared" ca="1" si="5"/>
        <v>6.9506257255673166E-5</v>
      </c>
      <c r="I50" s="404">
        <f t="shared" ca="1" si="6"/>
        <v>7.2143876921933672E-5</v>
      </c>
      <c r="J50" s="404">
        <f t="shared" ca="1" si="7"/>
        <v>197.41454537687983</v>
      </c>
      <c r="K50" s="411">
        <f t="shared" ca="1" si="8"/>
        <v>109.47996616196907</v>
      </c>
      <c r="L50" s="414">
        <f t="shared" ca="1" si="9"/>
        <v>782.87519895818343</v>
      </c>
      <c r="M50" s="417">
        <f t="shared" ca="1" si="10"/>
        <v>14.438455057636704</v>
      </c>
    </row>
    <row r="51" spans="2:13" x14ac:dyDescent="0.2">
      <c r="B51" s="427">
        <f t="shared" ca="1" si="0"/>
        <v>54</v>
      </c>
      <c r="C51" s="405">
        <f t="shared" ca="1" si="1"/>
        <v>9.8193227281520882E-4</v>
      </c>
      <c r="D51" s="402">
        <f ca="1">MpropuPlein+2*MasseSans</f>
        <v>16.495000000000001</v>
      </c>
      <c r="E51" s="402">
        <f t="shared" ca="1" si="2"/>
        <v>15.9785</v>
      </c>
      <c r="F51" s="402">
        <f t="shared" ca="1" si="3"/>
        <v>15.462000000000002</v>
      </c>
      <c r="G51" s="409">
        <f t="shared" ca="1" si="4"/>
        <v>26.073350564298487</v>
      </c>
      <c r="H51" s="405">
        <f t="shared" ca="1" si="5"/>
        <v>6.1453344983271817E-5</v>
      </c>
      <c r="I51" s="405">
        <f t="shared" ca="1" si="6"/>
        <v>6.3506161739439182E-5</v>
      </c>
      <c r="J51" s="405">
        <f t="shared" ca="1" si="7"/>
        <v>167.44286254117722</v>
      </c>
      <c r="K51" s="412">
        <f t="shared" ca="1" si="8"/>
        <v>92.964287080377915</v>
      </c>
      <c r="L51" s="415">
        <f t="shared" ca="1" si="9"/>
        <v>596.04914781820321</v>
      </c>
      <c r="M51" s="418">
        <f t="shared" ca="1" si="10"/>
        <v>12.895459258922834</v>
      </c>
    </row>
    <row r="52" spans="2:13" x14ac:dyDescent="0.2">
      <c r="B52" s="425">
        <f t="shared" ref="B52:B60" si="11">D_ref</f>
        <v>104</v>
      </c>
      <c r="C52" s="403">
        <f t="shared" si="1"/>
        <v>3.6421740270127911E-3</v>
      </c>
      <c r="D52" s="400">
        <f ca="1">MpropuPlein+0*MasseSans</f>
        <v>1.6850000000000001</v>
      </c>
      <c r="E52" s="400">
        <f t="shared" ca="1" si="2"/>
        <v>1.1685000000000001</v>
      </c>
      <c r="F52" s="400">
        <f t="shared" ca="1" si="3"/>
        <v>0.65200000000000014</v>
      </c>
      <c r="G52" s="407">
        <f t="shared" ca="1" si="4"/>
        <v>480.87217115245477</v>
      </c>
      <c r="H52" s="403">
        <f t="shared" ca="1" si="5"/>
        <v>3.1169653632972106E-3</v>
      </c>
      <c r="I52" s="403">
        <f t="shared" ca="1" si="6"/>
        <v>5.586156483148451E-3</v>
      </c>
      <c r="J52" s="403">
        <f t="shared" ca="1" si="7"/>
        <v>1187.7484462523364</v>
      </c>
      <c r="K52" s="410">
        <f t="shared" ca="1" si="8"/>
        <v>392.65997719478884</v>
      </c>
      <c r="L52" s="413">
        <f t="shared" ca="1" si="9"/>
        <v>1589.3078739606158</v>
      </c>
      <c r="M52" s="416">
        <f t="shared" ca="1" si="10"/>
        <v>9.8459158660194355</v>
      </c>
    </row>
    <row r="53" spans="2:13" x14ac:dyDescent="0.2">
      <c r="B53" s="426">
        <f t="shared" si="11"/>
        <v>104</v>
      </c>
      <c r="C53" s="404">
        <f t="shared" si="1"/>
        <v>3.6421740270127911E-3</v>
      </c>
      <c r="D53" s="401">
        <f ca="1">MpropuPlein+0.25*MasseSans</f>
        <v>3.5362499999999999</v>
      </c>
      <c r="E53" s="401">
        <f t="shared" ca="1" si="2"/>
        <v>3.0197500000000002</v>
      </c>
      <c r="F53" s="401">
        <f t="shared" ca="1" si="3"/>
        <v>2.50325</v>
      </c>
      <c r="G53" s="408">
        <f t="shared" ca="1" si="4"/>
        <v>180.06072340148802</v>
      </c>
      <c r="H53" s="404">
        <f t="shared" ca="1" si="5"/>
        <v>1.2061177339226065E-3</v>
      </c>
      <c r="I53" s="404">
        <f t="shared" ca="1" si="6"/>
        <v>1.4549781392241251E-3</v>
      </c>
      <c r="J53" s="404">
        <f t="shared" ca="1" si="7"/>
        <v>841.11343905212289</v>
      </c>
      <c r="K53" s="411">
        <f t="shared" ca="1" si="8"/>
        <v>360.08632718223583</v>
      </c>
      <c r="L53" s="414">
        <f t="shared" ca="1" si="9"/>
        <v>1874.535692838306</v>
      </c>
      <c r="M53" s="417">
        <f t="shared" ca="1" si="10"/>
        <v>14.861314422632271</v>
      </c>
    </row>
    <row r="54" spans="2:13" x14ac:dyDescent="0.2">
      <c r="B54" s="426">
        <f t="shared" si="11"/>
        <v>104</v>
      </c>
      <c r="C54" s="404">
        <f t="shared" si="1"/>
        <v>3.6421740270127911E-3</v>
      </c>
      <c r="D54" s="401">
        <f ca="1">MpropuPlein+0.5*MasseSans</f>
        <v>5.3875000000000002</v>
      </c>
      <c r="E54" s="401">
        <f t="shared" ca="1" si="2"/>
        <v>4.8710000000000004</v>
      </c>
      <c r="F54" s="401">
        <f t="shared" ca="1" si="3"/>
        <v>4.3544999999999998</v>
      </c>
      <c r="G54" s="408">
        <f t="shared" ca="1" si="4"/>
        <v>107.8993239564039</v>
      </c>
      <c r="H54" s="404">
        <f t="shared" ca="1" si="5"/>
        <v>7.4772613980964703E-4</v>
      </c>
      <c r="I54" s="404">
        <f t="shared" ca="1" si="6"/>
        <v>8.3641612745729503E-4</v>
      </c>
      <c r="J54" s="404">
        <f t="shared" ca="1" si="7"/>
        <v>600.313035487825</v>
      </c>
      <c r="K54" s="411">
        <f t="shared" ca="1" si="8"/>
        <v>292.40582071622322</v>
      </c>
      <c r="L54" s="414">
        <f t="shared" ca="1" si="9"/>
        <v>1864.6631755881444</v>
      </c>
      <c r="M54" s="417">
        <f t="shared" ca="1" si="10"/>
        <v>17.015175536098827</v>
      </c>
    </row>
    <row r="55" spans="2:13" x14ac:dyDescent="0.2">
      <c r="B55" s="426">
        <f t="shared" si="11"/>
        <v>104</v>
      </c>
      <c r="C55" s="404">
        <f t="shared" si="1"/>
        <v>3.6421740270127911E-3</v>
      </c>
      <c r="D55" s="401">
        <f ca="1">MpropuPlein+0.75*MasseSans</f>
        <v>7.2387499999999996</v>
      </c>
      <c r="E55" s="401">
        <f t="shared" ca="1" si="2"/>
        <v>6.7222499999999998</v>
      </c>
      <c r="F55" s="401">
        <f t="shared" ca="1" si="3"/>
        <v>6.2057500000000001</v>
      </c>
      <c r="G55" s="408">
        <f t="shared" ca="1" si="4"/>
        <v>75.483185613692356</v>
      </c>
      <c r="H55" s="404">
        <f t="shared" ca="1" si="5"/>
        <v>5.4180877340366561E-4</v>
      </c>
      <c r="I55" s="404">
        <f t="shared" ca="1" si="6"/>
        <v>5.8690311840032085E-4</v>
      </c>
      <c r="J55" s="404">
        <f t="shared" ca="1" si="7"/>
        <v>448.8710379313103</v>
      </c>
      <c r="K55" s="411">
        <f t="shared" ca="1" si="8"/>
        <v>231.64696170055154</v>
      </c>
      <c r="L55" s="414">
        <f t="shared" ca="1" si="9"/>
        <v>1673.5558715681941</v>
      </c>
      <c r="M55" s="417">
        <f t="shared" ca="1" si="10"/>
        <v>17.582707803161693</v>
      </c>
    </row>
    <row r="56" spans="2:13" x14ac:dyDescent="0.2">
      <c r="B56" s="426">
        <f t="shared" si="11"/>
        <v>104</v>
      </c>
      <c r="C56" s="404">
        <f t="shared" si="1"/>
        <v>3.6421740270127911E-3</v>
      </c>
      <c r="D56" s="401">
        <f ca="1">MpropuPlein+1*MasseSans</f>
        <v>9.09</v>
      </c>
      <c r="E56" s="401">
        <f t="shared" ca="1" si="2"/>
        <v>8.5734999999999992</v>
      </c>
      <c r="F56" s="401">
        <f t="shared" ca="1" si="3"/>
        <v>8.0570000000000004</v>
      </c>
      <c r="G56" s="408">
        <f t="shared" ca="1" si="4"/>
        <v>57.066085261753486</v>
      </c>
      <c r="H56" s="404">
        <f t="shared" ca="1" si="5"/>
        <v>4.2481763888876087E-4</v>
      </c>
      <c r="I56" s="404">
        <f t="shared" ca="1" si="6"/>
        <v>4.5205089077979282E-4</v>
      </c>
      <c r="J56" s="404">
        <f t="shared" ca="1" si="7"/>
        <v>350.04533001853514</v>
      </c>
      <c r="K56" s="411">
        <f t="shared" ca="1" si="8"/>
        <v>185.89808949277182</v>
      </c>
      <c r="L56" s="414">
        <f t="shared" ca="1" si="9"/>
        <v>1403.6952019170908</v>
      </c>
      <c r="M56" s="417">
        <f t="shared" ca="1" si="10"/>
        <v>17.115198728578733</v>
      </c>
    </row>
    <row r="57" spans="2:13" x14ac:dyDescent="0.2">
      <c r="B57" s="426">
        <f t="shared" si="11"/>
        <v>104</v>
      </c>
      <c r="C57" s="404">
        <f t="shared" si="1"/>
        <v>3.6421740270127911E-3</v>
      </c>
      <c r="D57" s="401">
        <f ca="1">MpropuPlein+1.25*MasseSans</f>
        <v>10.94125</v>
      </c>
      <c r="E57" s="401">
        <f t="shared" ca="1" si="2"/>
        <v>10.42475</v>
      </c>
      <c r="F57" s="401">
        <f t="shared" ca="1" si="3"/>
        <v>9.9082500000000007</v>
      </c>
      <c r="G57" s="408">
        <f t="shared" ca="1" si="4"/>
        <v>45.190083166660443</v>
      </c>
      <c r="H57" s="404">
        <f t="shared" ca="1" si="5"/>
        <v>3.4937758958371101E-4</v>
      </c>
      <c r="I57" s="404">
        <f t="shared" ca="1" si="6"/>
        <v>3.6759004133048628E-4</v>
      </c>
      <c r="J57" s="404">
        <f t="shared" ca="1" si="7"/>
        <v>281.83605683954323</v>
      </c>
      <c r="K57" s="411">
        <f t="shared" ca="1" si="8"/>
        <v>152.05606692453915</v>
      </c>
      <c r="L57" s="414">
        <f t="shared" ca="1" si="9"/>
        <v>1130.5996889716484</v>
      </c>
      <c r="M57" s="417">
        <f t="shared" ca="1" si="10"/>
        <v>16.07229132780801</v>
      </c>
    </row>
    <row r="58" spans="2:13" x14ac:dyDescent="0.2">
      <c r="B58" s="426">
        <f t="shared" si="11"/>
        <v>104</v>
      </c>
      <c r="C58" s="404">
        <f t="shared" si="1"/>
        <v>3.6421740270127911E-3</v>
      </c>
      <c r="D58" s="401">
        <f ca="1">MpropuPlein+1.5*MasseSans</f>
        <v>12.7925</v>
      </c>
      <c r="E58" s="401">
        <f t="shared" ca="1" si="2"/>
        <v>12.276</v>
      </c>
      <c r="F58" s="401">
        <f t="shared" ca="1" si="3"/>
        <v>11.759500000000001</v>
      </c>
      <c r="G58" s="408">
        <f t="shared" ca="1" si="4"/>
        <v>36.895939800557464</v>
      </c>
      <c r="H58" s="404">
        <f t="shared" ca="1" si="5"/>
        <v>2.966906180362326E-4</v>
      </c>
      <c r="I58" s="404">
        <f t="shared" ca="1" si="6"/>
        <v>3.0972184421215108E-4</v>
      </c>
      <c r="J58" s="404">
        <f t="shared" ca="1" si="7"/>
        <v>232.37040598352661</v>
      </c>
      <c r="K58" s="411">
        <f t="shared" ca="1" si="8"/>
        <v>126.55989150558055</v>
      </c>
      <c r="L58" s="414">
        <f t="shared" ca="1" si="9"/>
        <v>893.05919755088621</v>
      </c>
      <c r="M58" s="417">
        <f t="shared" ca="1" si="10"/>
        <v>14.804426497230468</v>
      </c>
    </row>
    <row r="59" spans="2:13" x14ac:dyDescent="0.2">
      <c r="B59" s="426">
        <f t="shared" si="11"/>
        <v>104</v>
      </c>
      <c r="C59" s="404">
        <f t="shared" si="1"/>
        <v>3.6421740270127911E-3</v>
      </c>
      <c r="D59" s="401">
        <f ca="1">MpropuPlein+1.75*MasseSans</f>
        <v>14.643750000000001</v>
      </c>
      <c r="E59" s="401">
        <f t="shared" ca="1" si="2"/>
        <v>14.12725</v>
      </c>
      <c r="F59" s="401">
        <f t="shared" ca="1" si="3"/>
        <v>13.610750000000001</v>
      </c>
      <c r="G59" s="408">
        <f t="shared" ca="1" si="4"/>
        <v>30.775543328789638</v>
      </c>
      <c r="H59" s="404">
        <f t="shared" ca="1" si="5"/>
        <v>2.5781196106905386E-4</v>
      </c>
      <c r="I59" s="404">
        <f t="shared" ca="1" si="6"/>
        <v>2.6759539533183631E-4</v>
      </c>
      <c r="J59" s="404">
        <f t="shared" ca="1" si="7"/>
        <v>195.02858181409141</v>
      </c>
      <c r="K59" s="411">
        <f t="shared" ca="1" si="8"/>
        <v>106.8661508796953</v>
      </c>
      <c r="L59" s="414">
        <f t="shared" ca="1" si="9"/>
        <v>701.74315561561252</v>
      </c>
      <c r="M59" s="417">
        <f t="shared" ca="1" si="10"/>
        <v>13.525878585666042</v>
      </c>
    </row>
    <row r="60" spans="2:13" x14ac:dyDescent="0.2">
      <c r="B60" s="427">
        <f t="shared" si="11"/>
        <v>104</v>
      </c>
      <c r="C60" s="405">
        <f t="shared" si="1"/>
        <v>3.6421740270127911E-3</v>
      </c>
      <c r="D60" s="402">
        <f ca="1">MpropuPlein+2*MasseSans</f>
        <v>16.495000000000001</v>
      </c>
      <c r="E60" s="402">
        <f t="shared" ca="1" si="2"/>
        <v>15.9785</v>
      </c>
      <c r="F60" s="402">
        <f t="shared" ca="1" si="3"/>
        <v>15.462000000000002</v>
      </c>
      <c r="G60" s="409">
        <f t="shared" ca="1" si="4"/>
        <v>26.073350564298487</v>
      </c>
      <c r="H60" s="405">
        <f t="shared" ca="1" si="5"/>
        <v>2.2794217398459124E-4</v>
      </c>
      <c r="I60" s="405">
        <f t="shared" ca="1" si="6"/>
        <v>2.3555646274820791E-4</v>
      </c>
      <c r="J60" s="405">
        <f t="shared" ca="1" si="7"/>
        <v>165.915853836553</v>
      </c>
      <c r="K60" s="412">
        <f t="shared" ca="1" si="8"/>
        <v>91.284446204981833</v>
      </c>
      <c r="L60" s="415">
        <f t="shared" ca="1" si="9"/>
        <v>553.07213535319522</v>
      </c>
      <c r="M60" s="418">
        <f t="shared" ca="1" si="10"/>
        <v>12.339907273432436</v>
      </c>
    </row>
    <row r="61" spans="2:13" x14ac:dyDescent="0.2">
      <c r="B61" s="425">
        <f t="shared" ref="B61:B69" si="12">D_ref*1.5</f>
        <v>156</v>
      </c>
      <c r="C61" s="403">
        <f t="shared" si="1"/>
        <v>8.1948915607787786E-3</v>
      </c>
      <c r="D61" s="400">
        <f ca="1">MpropuPlein+0*MasseSans</f>
        <v>1.6850000000000001</v>
      </c>
      <c r="E61" s="400">
        <f t="shared" ca="1" si="2"/>
        <v>1.1685000000000001</v>
      </c>
      <c r="F61" s="400">
        <f t="shared" ca="1" si="3"/>
        <v>0.65200000000000014</v>
      </c>
      <c r="G61" s="407">
        <f t="shared" ca="1" si="4"/>
        <v>480.87217115245477</v>
      </c>
      <c r="H61" s="403">
        <f t="shared" ca="1" si="5"/>
        <v>7.0131720674187232E-3</v>
      </c>
      <c r="I61" s="403">
        <f t="shared" ca="1" si="6"/>
        <v>1.2568852087084014E-2</v>
      </c>
      <c r="J61" s="403">
        <f t="shared" ca="1" si="7"/>
        <v>841.21753797508177</v>
      </c>
      <c r="K61" s="410">
        <f t="shared" ca="1" si="8"/>
        <v>261.85202942233775</v>
      </c>
      <c r="L61" s="413">
        <f t="shared" ca="1" si="9"/>
        <v>1019.7120448676098</v>
      </c>
      <c r="M61" s="416">
        <f t="shared" ca="1" si="10"/>
        <v>7.7607009096182313</v>
      </c>
    </row>
    <row r="62" spans="2:13" x14ac:dyDescent="0.2">
      <c r="B62" s="426">
        <f t="shared" si="12"/>
        <v>156</v>
      </c>
      <c r="C62" s="404">
        <f t="shared" si="1"/>
        <v>8.1948915607787786E-3</v>
      </c>
      <c r="D62" s="401">
        <f ca="1">MpropuPlein+0.25*MasseSans</f>
        <v>3.5362499999999999</v>
      </c>
      <c r="E62" s="401">
        <f t="shared" ca="1" si="2"/>
        <v>3.0197500000000002</v>
      </c>
      <c r="F62" s="401">
        <f t="shared" ca="1" si="3"/>
        <v>2.50325</v>
      </c>
      <c r="G62" s="408">
        <f t="shared" ca="1" si="4"/>
        <v>180.06072340148802</v>
      </c>
      <c r="H62" s="404">
        <f t="shared" ca="1" si="5"/>
        <v>2.7137649013258642E-3</v>
      </c>
      <c r="I62" s="404">
        <f t="shared" ca="1" si="6"/>
        <v>3.2737008132542808E-3</v>
      </c>
      <c r="J62" s="404">
        <f t="shared" ca="1" si="7"/>
        <v>671.74517321032886</v>
      </c>
      <c r="K62" s="411">
        <f t="shared" ca="1" si="8"/>
        <v>254.20326946535906</v>
      </c>
      <c r="L62" s="414">
        <f t="shared" ca="1" si="9"/>
        <v>1147.7144689100701</v>
      </c>
      <c r="M62" s="417">
        <f t="shared" ca="1" si="10"/>
        <v>11.17170110352118</v>
      </c>
    </row>
    <row r="63" spans="2:13" x14ac:dyDescent="0.2">
      <c r="B63" s="426">
        <f t="shared" si="12"/>
        <v>156</v>
      </c>
      <c r="C63" s="404">
        <f t="shared" si="1"/>
        <v>8.1948915607787786E-3</v>
      </c>
      <c r="D63" s="401">
        <f ca="1">MpropuPlein+0.5*MasseSans</f>
        <v>5.3875000000000002</v>
      </c>
      <c r="E63" s="401">
        <f t="shared" ca="1" si="2"/>
        <v>4.8710000000000004</v>
      </c>
      <c r="F63" s="401">
        <f t="shared" ca="1" si="3"/>
        <v>4.3544999999999998</v>
      </c>
      <c r="G63" s="408">
        <f t="shared" ca="1" si="4"/>
        <v>107.8993239564039</v>
      </c>
      <c r="H63" s="404">
        <f t="shared" ca="1" si="5"/>
        <v>1.6823838145717056E-3</v>
      </c>
      <c r="I63" s="404">
        <f t="shared" ca="1" si="6"/>
        <v>1.8819362867789136E-3</v>
      </c>
      <c r="J63" s="404">
        <f t="shared" ca="1" si="7"/>
        <v>524.41860787212113</v>
      </c>
      <c r="K63" s="411">
        <f t="shared" ca="1" si="8"/>
        <v>230.54452890740345</v>
      </c>
      <c r="L63" s="414">
        <f t="shared" ca="1" si="9"/>
        <v>1166.2016369115277</v>
      </c>
      <c r="M63" s="417">
        <f t="shared" ca="1" si="10"/>
        <v>12.917033515377138</v>
      </c>
    </row>
    <row r="64" spans="2:13" x14ac:dyDescent="0.2">
      <c r="B64" s="426">
        <f t="shared" si="12"/>
        <v>156</v>
      </c>
      <c r="C64" s="404">
        <f t="shared" si="1"/>
        <v>8.1948915607787786E-3</v>
      </c>
      <c r="D64" s="401">
        <f ca="1">MpropuPlein+0.75*MasseSans</f>
        <v>7.2387499999999996</v>
      </c>
      <c r="E64" s="401">
        <f t="shared" ca="1" si="2"/>
        <v>6.7222499999999998</v>
      </c>
      <c r="F64" s="401">
        <f t="shared" ca="1" si="3"/>
        <v>6.2057500000000001</v>
      </c>
      <c r="G64" s="408">
        <f t="shared" ca="1" si="4"/>
        <v>75.483185613692356</v>
      </c>
      <c r="H64" s="404">
        <f t="shared" ca="1" si="5"/>
        <v>1.2190697401582473E-3</v>
      </c>
      <c r="I64" s="404">
        <f t="shared" ca="1" si="6"/>
        <v>1.3205320164007216E-3</v>
      </c>
      <c r="J64" s="404">
        <f t="shared" ca="1" si="7"/>
        <v>412.7445594392625</v>
      </c>
      <c r="K64" s="411">
        <f t="shared" ca="1" si="8"/>
        <v>198.20134948373152</v>
      </c>
      <c r="L64" s="414">
        <f t="shared" ca="1" si="9"/>
        <v>1108.9209169826454</v>
      </c>
      <c r="M64" s="417">
        <f t="shared" ca="1" si="10"/>
        <v>13.787032521886886</v>
      </c>
    </row>
    <row r="65" spans="2:13" x14ac:dyDescent="0.2">
      <c r="B65" s="426">
        <f t="shared" si="12"/>
        <v>156</v>
      </c>
      <c r="C65" s="404">
        <f t="shared" si="1"/>
        <v>8.1948915607787786E-3</v>
      </c>
      <c r="D65" s="401">
        <f ca="1">MpropuPlein+1*MasseSans</f>
        <v>9.09</v>
      </c>
      <c r="E65" s="401">
        <f t="shared" ca="1" si="2"/>
        <v>8.5734999999999992</v>
      </c>
      <c r="F65" s="401">
        <f t="shared" ca="1" si="3"/>
        <v>8.0570000000000004</v>
      </c>
      <c r="G65" s="408">
        <f t="shared" ca="1" si="4"/>
        <v>57.066085261753486</v>
      </c>
      <c r="H65" s="404">
        <f t="shared" ca="1" si="5"/>
        <v>9.5583968749971178E-4</v>
      </c>
      <c r="I65" s="404">
        <f t="shared" ca="1" si="6"/>
        <v>1.0171145042545337E-3</v>
      </c>
      <c r="J65" s="404">
        <f t="shared" ca="1" si="7"/>
        <v>331.32178030224617</v>
      </c>
      <c r="K65" s="411">
        <f t="shared" ca="1" si="8"/>
        <v>167.37023429515901</v>
      </c>
      <c r="L65" s="414">
        <f t="shared" ca="1" si="9"/>
        <v>1000.9148251261101</v>
      </c>
      <c r="M65" s="417">
        <f t="shared" ca="1" si="10"/>
        <v>14.003097301754412</v>
      </c>
    </row>
    <row r="66" spans="2:13" x14ac:dyDescent="0.2">
      <c r="B66" s="426">
        <f t="shared" si="12"/>
        <v>156</v>
      </c>
      <c r="C66" s="404">
        <f t="shared" si="1"/>
        <v>8.1948915607787786E-3</v>
      </c>
      <c r="D66" s="401">
        <f ca="1">MpropuPlein+1.25*MasseSans</f>
        <v>10.94125</v>
      </c>
      <c r="E66" s="401">
        <f t="shared" ca="1" si="2"/>
        <v>10.42475</v>
      </c>
      <c r="F66" s="401">
        <f t="shared" ca="1" si="3"/>
        <v>9.9082500000000007</v>
      </c>
      <c r="G66" s="408">
        <f t="shared" ca="1" si="4"/>
        <v>45.190083166660443</v>
      </c>
      <c r="H66" s="404">
        <f t="shared" ca="1" si="5"/>
        <v>7.8609957656334965E-4</v>
      </c>
      <c r="I66" s="404">
        <f t="shared" ca="1" si="6"/>
        <v>8.2707759299359407E-4</v>
      </c>
      <c r="J66" s="404">
        <f t="shared" ca="1" si="7"/>
        <v>271.37068646692472</v>
      </c>
      <c r="K66" s="411">
        <f t="shared" ca="1" si="8"/>
        <v>141.29920115697058</v>
      </c>
      <c r="L66" s="414">
        <f t="shared" ca="1" si="9"/>
        <v>868.07428775099925</v>
      </c>
      <c r="M66" s="417">
        <f t="shared" ca="1" si="10"/>
        <v>13.738551856278514</v>
      </c>
    </row>
    <row r="67" spans="2:13" x14ac:dyDescent="0.2">
      <c r="B67" s="426">
        <f t="shared" si="12"/>
        <v>156</v>
      </c>
      <c r="C67" s="404">
        <f t="shared" si="1"/>
        <v>8.1948915607787786E-3</v>
      </c>
      <c r="D67" s="401">
        <f ca="1">MpropuPlein+1.5*MasseSans</f>
        <v>12.7925</v>
      </c>
      <c r="E67" s="401">
        <f t="shared" ca="1" si="2"/>
        <v>12.276</v>
      </c>
      <c r="F67" s="401">
        <f t="shared" ca="1" si="3"/>
        <v>11.759500000000001</v>
      </c>
      <c r="G67" s="408">
        <f t="shared" ca="1" si="4"/>
        <v>36.895939800557464</v>
      </c>
      <c r="H67" s="404">
        <f t="shared" ca="1" si="5"/>
        <v>6.6755389058152322E-4</v>
      </c>
      <c r="I67" s="404">
        <f t="shared" ca="1" si="6"/>
        <v>6.968741494773399E-4</v>
      </c>
      <c r="J67" s="404">
        <f t="shared" ca="1" si="7"/>
        <v>226.15217577126097</v>
      </c>
      <c r="K67" s="411">
        <f t="shared" ca="1" si="8"/>
        <v>120.01801769917212</v>
      </c>
      <c r="L67" s="414">
        <f t="shared" ca="1" si="9"/>
        <v>731.76789250505374</v>
      </c>
      <c r="M67" s="417">
        <f t="shared" ca="1" si="10"/>
        <v>13.158475458919099</v>
      </c>
    </row>
    <row r="68" spans="2:13" x14ac:dyDescent="0.2">
      <c r="B68" s="426">
        <f t="shared" si="12"/>
        <v>156</v>
      </c>
      <c r="C68" s="404">
        <f t="shared" si="1"/>
        <v>8.1948915607787786E-3</v>
      </c>
      <c r="D68" s="401">
        <f ca="1">MpropuPlein+1.75*MasseSans</f>
        <v>14.643750000000001</v>
      </c>
      <c r="E68" s="401">
        <f t="shared" ca="1" si="2"/>
        <v>14.12725</v>
      </c>
      <c r="F68" s="401">
        <f t="shared" ca="1" si="3"/>
        <v>13.610750000000001</v>
      </c>
      <c r="G68" s="408">
        <f t="shared" ca="1" si="4"/>
        <v>30.775543328789638</v>
      </c>
      <c r="H68" s="404">
        <f t="shared" ca="1" si="5"/>
        <v>5.800769124053711E-4</v>
      </c>
      <c r="I68" s="404">
        <f t="shared" ca="1" si="6"/>
        <v>6.0208963949663153E-4</v>
      </c>
      <c r="J68" s="404">
        <f t="shared" ca="1" si="7"/>
        <v>191.15050218504831</v>
      </c>
      <c r="K68" s="411">
        <f t="shared" ca="1" si="8"/>
        <v>102.72417147202685</v>
      </c>
      <c r="L68" s="414">
        <f t="shared" ca="1" si="9"/>
        <v>605.82910370724801</v>
      </c>
      <c r="M68" s="417">
        <f t="shared" ca="1" si="10"/>
        <v>12.407256832250335</v>
      </c>
    </row>
    <row r="69" spans="2:13" x14ac:dyDescent="0.2">
      <c r="B69" s="427">
        <f t="shared" si="12"/>
        <v>156</v>
      </c>
      <c r="C69" s="405">
        <f t="shared" si="1"/>
        <v>8.1948915607787786E-3</v>
      </c>
      <c r="D69" s="402">
        <f ca="1">MpropuPlein+2*MasseSans</f>
        <v>16.495000000000001</v>
      </c>
      <c r="E69" s="402">
        <f t="shared" ca="1" si="2"/>
        <v>15.9785</v>
      </c>
      <c r="F69" s="402">
        <f t="shared" ca="1" si="3"/>
        <v>15.462000000000002</v>
      </c>
      <c r="G69" s="409">
        <f t="shared" ca="1" si="4"/>
        <v>26.073350564298487</v>
      </c>
      <c r="H69" s="405">
        <f t="shared" ca="1" si="5"/>
        <v>5.1286989146533016E-4</v>
      </c>
      <c r="I69" s="405">
        <f t="shared" ca="1" si="6"/>
        <v>5.3000204118346767E-4</v>
      </c>
      <c r="J69" s="405">
        <f t="shared" ca="1" si="7"/>
        <v>163.40266956190629</v>
      </c>
      <c r="K69" s="412">
        <f t="shared" ca="1" si="8"/>
        <v>88.57256794988794</v>
      </c>
      <c r="L69" s="415">
        <f t="shared" ca="1" si="9"/>
        <v>496.7607438543746</v>
      </c>
      <c r="M69" s="418">
        <f t="shared" ca="1" si="10"/>
        <v>11.593482450931685</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workbookViewId="0">
      <selection activeCell="M22" sqref="M22"/>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G43" sqref="G43"/>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Barasinga (Pro54-5G C)</v>
      </c>
      <c r="G5" t="s">
        <v>459</v>
      </c>
      <c r="H5">
        <f>MasseSans</f>
        <v>7.4050000000000002</v>
      </c>
      <c r="N5" s="75"/>
      <c r="O5" s="6"/>
      <c r="P5" s="273"/>
      <c r="Q5" s="436"/>
      <c r="R5" s="48"/>
      <c r="S5" s="48"/>
      <c r="T5" s="48"/>
      <c r="U5" s="48"/>
    </row>
    <row r="6" spans="2:21" x14ac:dyDescent="0.2">
      <c r="B6" s="74"/>
      <c r="D6" t="s">
        <v>455</v>
      </c>
      <c r="E6" s="2" t="str">
        <f>Trajecto!H34</f>
        <v>Brun/Orange…</v>
      </c>
      <c r="G6" t="s">
        <v>460</v>
      </c>
      <c r="H6">
        <f>D_ref</f>
        <v>104</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0.51200000000000001</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7.4050000000000002</v>
      </c>
      <c r="F11" s="246" t="s">
        <v>123</v>
      </c>
      <c r="G11" s="246" t="s">
        <v>125</v>
      </c>
      <c r="H11" s="672">
        <f ca="1">Vsortie_de_rampe</f>
        <v>26.051189914921611</v>
      </c>
      <c r="I11" s="673"/>
      <c r="J11" s="76"/>
      <c r="N11" s="75"/>
      <c r="P11" s="48"/>
      <c r="Q11" s="436"/>
      <c r="R11" s="48"/>
      <c r="S11" s="48"/>
      <c r="T11" s="48"/>
      <c r="U11" s="440">
        <f>IF(RIGHT(Nb_diam,1)=",", "", X_j)</f>
        <v>932</v>
      </c>
    </row>
    <row r="12" spans="2:21" ht="13.5" thickBot="1" x14ac:dyDescent="0.25">
      <c r="B12" s="74"/>
      <c r="C12" s="12"/>
      <c r="D12" s="276"/>
      <c r="E12" s="244"/>
      <c r="F12" s="6" t="s">
        <v>123</v>
      </c>
      <c r="G12" s="6" t="s">
        <v>126</v>
      </c>
      <c r="H12" s="674">
        <f>Finesse</f>
        <v>19.73076923076923</v>
      </c>
      <c r="I12" s="675"/>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4">
        <f>Cn</f>
        <v>20.69095716586099</v>
      </c>
      <c r="I13" s="675"/>
      <c r="J13" s="76"/>
      <c r="N13" s="75"/>
      <c r="O13" s="6"/>
      <c r="P13" s="48"/>
      <c r="Q13" s="436"/>
      <c r="R13" s="48"/>
      <c r="S13" s="48"/>
      <c r="T13" s="48"/>
      <c r="U13" s="440">
        <f>IF(RIGHT(Nb_diam,1)=",", "", X_r)</f>
        <v>2002</v>
      </c>
    </row>
    <row r="14" spans="2:21" x14ac:dyDescent="0.2">
      <c r="B14" s="74"/>
      <c r="C14" s="12"/>
      <c r="D14" s="276" t="s">
        <v>143</v>
      </c>
      <c r="E14" s="244">
        <f>L_rampe</f>
        <v>4</v>
      </c>
      <c r="F14" s="6" t="s">
        <v>123</v>
      </c>
      <c r="G14" s="6" t="s">
        <v>127</v>
      </c>
      <c r="H14" s="247">
        <f ca="1">MS_min</f>
        <v>1.2174301342378442</v>
      </c>
      <c r="I14" s="254">
        <f ca="1">MS_max</f>
        <v>2.8639574004769068</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25.189794759943631</v>
      </c>
      <c r="I15" s="254">
        <f ca="1">MS_Cn_max</f>
        <v>70.76290293139914</v>
      </c>
      <c r="J15" s="76"/>
      <c r="K15" s="76"/>
      <c r="N15" s="75"/>
      <c r="P15" s="48"/>
      <c r="Q15" s="436"/>
      <c r="R15" s="48"/>
      <c r="S15" s="48"/>
      <c r="T15" s="48"/>
    </row>
    <row r="16" spans="2:21" x14ac:dyDescent="0.2">
      <c r="B16" s="74"/>
      <c r="C16" s="12"/>
      <c r="D16" s="276" t="s">
        <v>145</v>
      </c>
      <c r="E16" s="244">
        <f>Q_ail</f>
        <v>4</v>
      </c>
      <c r="F16" s="6" t="s">
        <v>128</v>
      </c>
      <c r="G16" s="6" t="s">
        <v>129</v>
      </c>
      <c r="H16" s="247">
        <f ca="1">V_para</f>
        <v>14.857869358954369</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4">
        <f>T_para</f>
        <v>16.2</v>
      </c>
      <c r="I17" s="675"/>
      <c r="J17" s="258"/>
      <c r="N17" s="75"/>
      <c r="P17" s="434" t="s">
        <v>342</v>
      </c>
      <c r="Q17" s="440">
        <f>IF(RIGHT(Nb_diam,1)=",", "", D2j)</f>
        <v>104</v>
      </c>
      <c r="R17" s="48"/>
      <c r="S17" s="48"/>
      <c r="T17" s="48"/>
      <c r="U17" s="436"/>
    </row>
    <row r="18" spans="2:21" x14ac:dyDescent="0.2">
      <c r="B18" s="74"/>
      <c r="C18" s="12"/>
      <c r="D18" s="276" t="s">
        <v>148</v>
      </c>
      <c r="E18" s="244">
        <f ca="1">XpropuRef-Long_propu</f>
        <v>1564</v>
      </c>
      <c r="F18" s="12" t="s">
        <v>130</v>
      </c>
      <c r="G18" s="12" t="s">
        <v>427</v>
      </c>
      <c r="H18" s="602">
        <f ca="1">T_para-Combustion-Depotage</f>
        <v>16.2</v>
      </c>
      <c r="I18" s="680"/>
      <c r="N18" s="75"/>
      <c r="P18" s="48"/>
      <c r="Q18" s="436"/>
      <c r="R18" s="48"/>
      <c r="S18" s="48"/>
    </row>
    <row r="19" spans="2:21" x14ac:dyDescent="0.2">
      <c r="B19" s="74"/>
      <c r="C19" s="531"/>
      <c r="D19" s="269"/>
      <c r="E19" s="271"/>
      <c r="F19" s="519" t="s">
        <v>132</v>
      </c>
      <c r="G19" s="274" t="s">
        <v>426</v>
      </c>
      <c r="H19" s="681">
        <f ca="1">Portee_balistique</f>
        <v>796.64854631425544</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1061</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2052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2052</v>
      </c>
      <c r="E25" s="527" t="s">
        <v>444</v>
      </c>
      <c r="F25" s="528">
        <f>p_ail</f>
        <v>190</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104</v>
      </c>
      <c r="E26" s="527" t="s">
        <v>445</v>
      </c>
      <c r="F26" s="528">
        <f>E_ail</f>
        <v>145</v>
      </c>
      <c r="G26" s="526">
        <f>E_can</f>
        <v>105</v>
      </c>
      <c r="I26" s="529" t="s">
        <v>451</v>
      </c>
      <c r="J26" s="528">
        <f>X_j</f>
        <v>932</v>
      </c>
      <c r="K26" s="526">
        <f>X_r</f>
        <v>2002</v>
      </c>
      <c r="N26" s="75"/>
      <c r="O26" s="273"/>
      <c r="P26" s="436"/>
      <c r="Q26" s="48"/>
      <c r="R26" s="48"/>
      <c r="S26" s="48"/>
      <c r="T26" s="226"/>
      <c r="U26" s="436"/>
    </row>
    <row r="27" spans="2:21" x14ac:dyDescent="0.2">
      <c r="B27" s="74"/>
      <c r="C27" s="526" t="s">
        <v>439</v>
      </c>
      <c r="D27" s="526">
        <f>Long_ogive</f>
        <v>252</v>
      </c>
      <c r="E27" s="527" t="s">
        <v>446</v>
      </c>
      <c r="F27" s="528">
        <f>X_ail</f>
        <v>2002</v>
      </c>
      <c r="G27" s="526">
        <f>X_can</f>
        <v>932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120</v>
      </c>
    </row>
    <row r="31" spans="2:21" ht="13.5" thickBot="1" x14ac:dyDescent="0.25">
      <c r="B31" s="74"/>
      <c r="C31" s="83">
        <f>Beta_rampe</f>
        <v>80</v>
      </c>
      <c r="D31" s="84">
        <f ca="1">Portee_balistique</f>
        <v>796.64854631425544</v>
      </c>
      <c r="E31" s="676">
        <f ca="1">T_para+Dt_para</f>
        <v>100.98282982034857</v>
      </c>
      <c r="F31" s="676"/>
      <c r="G31" s="676"/>
      <c r="H31" s="679">
        <f ca="1">Altitude_culmi</f>
        <v>1260.7869161559772</v>
      </c>
      <c r="I31" s="679"/>
      <c r="J31" s="85">
        <f ca="1">Temps_culmi</f>
        <v>15.699999999999918</v>
      </c>
      <c r="K31" s="86">
        <f ca="1">Vit_culmi</f>
        <v>24.724826117410942</v>
      </c>
      <c r="L31" s="84">
        <f ca="1">Acc_max</f>
        <v>88.63029891190503</v>
      </c>
      <c r="M31" s="86">
        <f ca="1">Vit_max</f>
        <v>178.86207857251205</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252</v>
      </c>
      <c r="F41" s="2"/>
      <c r="G41" s="2" t="s">
        <v>201</v>
      </c>
      <c r="H41" s="6">
        <f>MasseSans</f>
        <v>7.4050000000000002</v>
      </c>
      <c r="I41" s="6">
        <f ca="1">MasseVide</f>
        <v>8.0570000000000004</v>
      </c>
      <c r="J41" s="244">
        <f ca="1">MassePlein</f>
        <v>9.09</v>
      </c>
      <c r="N41" s="75"/>
    </row>
    <row r="42" spans="2:21" x14ac:dyDescent="0.2">
      <c r="B42" s="74"/>
      <c r="D42" s="276" t="s">
        <v>150</v>
      </c>
      <c r="E42" s="6">
        <f>X_ail-m_ail</f>
        <v>1792</v>
      </c>
      <c r="F42" s="255"/>
      <c r="G42" s="255" t="s">
        <v>218</v>
      </c>
      <c r="H42" s="263">
        <f>XcgSans</f>
        <v>1061</v>
      </c>
      <c r="I42" s="263">
        <f ca="1">XcgVide</f>
        <v>1121.1261015266227</v>
      </c>
      <c r="J42" s="245">
        <f ca="1">XcgPlein</f>
        <v>1200.5825082508252</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72">
        <f ca="1">Vsortie_de_rampe</f>
        <v>26.051189914921611</v>
      </c>
      <c r="I44" s="673"/>
      <c r="N44" s="75"/>
    </row>
    <row r="45" spans="2:21" x14ac:dyDescent="0.2">
      <c r="B45" s="74"/>
      <c r="D45" s="276" t="str">
        <f>IF(Lang="Français","Flèche        'p'",IF(Lang="English","Offset         'p'",""))</f>
        <v>Flèche        'p'</v>
      </c>
      <c r="E45" s="244">
        <f>p_ail</f>
        <v>190</v>
      </c>
      <c r="F45" s="6" t="s">
        <v>203</v>
      </c>
      <c r="G45" s="6" t="s">
        <v>208</v>
      </c>
      <c r="H45" s="674">
        <f>Finesse</f>
        <v>19.73076923076923</v>
      </c>
      <c r="I45" s="675"/>
      <c r="N45" s="75"/>
    </row>
    <row r="46" spans="2:21" x14ac:dyDescent="0.2">
      <c r="B46" s="74"/>
      <c r="D46" s="276" t="str">
        <f>IF(Lang="Français","Envergure   'E'",IF(Lang="English","Span          'E'",""))</f>
        <v>Envergure   'E'</v>
      </c>
      <c r="E46" s="244">
        <f>E_ail</f>
        <v>145</v>
      </c>
      <c r="F46" s="6" t="s">
        <v>204</v>
      </c>
      <c r="G46" s="6" t="s">
        <v>209</v>
      </c>
      <c r="H46" s="674">
        <f>Cn</f>
        <v>20.69095716586099</v>
      </c>
      <c r="I46" s="675"/>
      <c r="N46" s="75"/>
    </row>
    <row r="47" spans="2:21" x14ac:dyDescent="0.2">
      <c r="B47" s="74"/>
      <c r="D47" s="276" t="s">
        <v>144</v>
      </c>
      <c r="E47" s="244">
        <f>ep_ail</f>
        <v>4</v>
      </c>
      <c r="F47" s="6" t="s">
        <v>205</v>
      </c>
      <c r="G47" s="6" t="s">
        <v>210</v>
      </c>
      <c r="H47" s="247">
        <f ca="1">MS_min</f>
        <v>1.2174301342378442</v>
      </c>
      <c r="I47" s="254">
        <f ca="1">MS_max</f>
        <v>2.8639574004769068</v>
      </c>
      <c r="N47" s="75"/>
    </row>
    <row r="48" spans="2:21" x14ac:dyDescent="0.2">
      <c r="B48" s="74"/>
      <c r="D48" s="276" t="s">
        <v>145</v>
      </c>
      <c r="E48" s="244">
        <f>Q_ail</f>
        <v>4</v>
      </c>
      <c r="F48" s="274" t="s">
        <v>206</v>
      </c>
      <c r="G48" s="274" t="s">
        <v>211</v>
      </c>
      <c r="H48" s="256">
        <f ca="1">MS_Cn_min</f>
        <v>25.189794759943631</v>
      </c>
      <c r="I48" s="264">
        <f ca="1">MS_Cn_max</f>
        <v>70.76290293139914</v>
      </c>
      <c r="N48" s="75"/>
    </row>
    <row r="49" spans="2:14" x14ac:dyDescent="0.2">
      <c r="B49" s="74"/>
      <c r="D49" s="276" t="s">
        <v>148</v>
      </c>
      <c r="E49" s="244">
        <f ca="1">XpropuRef-Long_propu</f>
        <v>1564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2052</v>
      </c>
      <c r="G51" s="276" t="s">
        <v>212</v>
      </c>
      <c r="H51" s="6">
        <f>Sref</f>
        <v>1.0814866535306802E-2</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15.699999999999918</v>
      </c>
      <c r="I53" s="259"/>
      <c r="J53" s="268"/>
      <c r="N53" s="75"/>
    </row>
    <row r="54" spans="2:14" x14ac:dyDescent="0.2">
      <c r="B54" s="74"/>
      <c r="G54" s="278" t="s">
        <v>216</v>
      </c>
      <c r="H54" s="242">
        <f ca="1">Altitude_culmi</f>
        <v>1260.7869161559772</v>
      </c>
      <c r="I54" s="259"/>
      <c r="J54" s="268"/>
      <c r="N54" s="75"/>
    </row>
    <row r="55" spans="2:14" x14ac:dyDescent="0.2">
      <c r="B55" s="74"/>
      <c r="C55" s="275" t="s">
        <v>233</v>
      </c>
      <c r="D55" s="249" t="s">
        <v>60</v>
      </c>
      <c r="E55" s="243">
        <f>Long_tot</f>
        <v>2052</v>
      </c>
      <c r="G55" s="278" t="s">
        <v>217</v>
      </c>
      <c r="H55" s="248">
        <f ca="1">Vit_culmi</f>
        <v>24.724826117410942</v>
      </c>
      <c r="I55" s="259"/>
      <c r="J55" s="268"/>
      <c r="N55" s="75"/>
    </row>
    <row r="56" spans="2:14" x14ac:dyDescent="0.2">
      <c r="B56" s="74"/>
      <c r="C56" s="276"/>
      <c r="D56" s="2" t="s">
        <v>219</v>
      </c>
      <c r="E56" s="244">
        <f>MAX(D_ref,D_ail,D_og,(RIGHT(Nb_diam,1)=",")*MAX(D1j,D1r,D2j,D2r))</f>
        <v>104</v>
      </c>
      <c r="G56" s="278" t="s">
        <v>133</v>
      </c>
      <c r="H56" s="242">
        <f ca="1">Portee_balistique</f>
        <v>796.64854631425544</v>
      </c>
      <c r="I56" s="259"/>
      <c r="J56" s="268"/>
      <c r="N56" s="75"/>
    </row>
    <row r="57" spans="2:14" x14ac:dyDescent="0.2">
      <c r="B57" s="74"/>
      <c r="C57" s="276"/>
      <c r="D57" s="2" t="s">
        <v>220</v>
      </c>
      <c r="E57" s="244">
        <f>E_ail*2+D_ail</f>
        <v>394</v>
      </c>
      <c r="G57" s="278" t="s">
        <v>214</v>
      </c>
      <c r="H57" s="242">
        <f ca="1">T_balistique</f>
        <v>33.700000000000166</v>
      </c>
      <c r="I57" s="259"/>
      <c r="J57" s="268"/>
      <c r="N57" s="75"/>
    </row>
    <row r="58" spans="2:14" x14ac:dyDescent="0.2">
      <c r="B58" s="74"/>
      <c r="C58" s="276"/>
      <c r="D58" s="2" t="s">
        <v>221</v>
      </c>
      <c r="E58" s="244">
        <f ca="1">MassePlein</f>
        <v>9.09</v>
      </c>
      <c r="G58" s="278" t="s">
        <v>137</v>
      </c>
      <c r="H58" s="248">
        <f ca="1">Vit_max</f>
        <v>178.86207857251205</v>
      </c>
      <c r="I58" s="259"/>
      <c r="J58" s="268"/>
      <c r="N58" s="75"/>
    </row>
    <row r="59" spans="2:14" x14ac:dyDescent="0.2">
      <c r="B59" s="74"/>
      <c r="C59" s="277" t="s">
        <v>234</v>
      </c>
      <c r="D59" s="255" t="s">
        <v>145</v>
      </c>
      <c r="E59" s="260">
        <f>Q_ail</f>
        <v>4</v>
      </c>
      <c r="G59" s="278" t="s">
        <v>136</v>
      </c>
      <c r="H59" s="242">
        <f ca="1">Acc_max</f>
        <v>88.63029891190503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1611.2988342184335</v>
      </c>
      <c r="F62" s="280">
        <f ca="1">E62/9.81</f>
        <v>164.25064568995245</v>
      </c>
      <c r="H62" s="2"/>
      <c r="I62" s="2"/>
      <c r="J62" s="2"/>
      <c r="K62" s="2"/>
      <c r="N62" s="75"/>
    </row>
    <row r="63" spans="2:14" x14ac:dyDescent="0.2">
      <c r="B63" s="74"/>
      <c r="C63" s="276"/>
      <c r="D63" s="2" t="s">
        <v>223</v>
      </c>
      <c r="E63" s="242">
        <f ca="1">2*Acc_max*Masse_ail</f>
        <v>29.815232553964851</v>
      </c>
      <c r="F63" s="248">
        <f ca="1">E63/9.81</f>
        <v>3.0392693734928491</v>
      </c>
      <c r="G63" s="246" t="s">
        <v>229</v>
      </c>
      <c r="H63" s="288">
        <f>S_ail*(ep_ail/1000)*2000</f>
        <v>0.16819999999999999</v>
      </c>
      <c r="I63" s="2"/>
      <c r="J63" s="2"/>
      <c r="K63" s="2"/>
      <c r="N63" s="75"/>
    </row>
    <row r="64" spans="2:14" x14ac:dyDescent="0.2">
      <c r="B64" s="74"/>
      <c r="C64" s="277"/>
      <c r="D64" s="255" t="s">
        <v>224</v>
      </c>
      <c r="E64" s="263">
        <f ca="1">0.104*S_ail*Vit_max^2</f>
        <v>69.952926914587692</v>
      </c>
      <c r="F64" s="281">
        <f ca="1">E64/9.81</f>
        <v>7.1307774632607224</v>
      </c>
      <c r="G64" s="274" t="s">
        <v>228</v>
      </c>
      <c r="H64" s="289">
        <f>(E_ail*(m_ail+n_ail)/2)/10^6</f>
        <v>2.1024999999999999E-2</v>
      </c>
      <c r="I64" s="2"/>
      <c r="J64" s="2"/>
      <c r="K64" s="2"/>
      <c r="N64" s="75"/>
    </row>
    <row r="65" spans="2:14" x14ac:dyDescent="0.2">
      <c r="B65" s="74"/>
      <c r="C65" s="282" t="s">
        <v>242</v>
      </c>
      <c r="D65" s="285" t="s">
        <v>240</v>
      </c>
      <c r="E65" s="286">
        <f ca="1">2*Acc_max*H65</f>
        <v>805.64941710921676</v>
      </c>
      <c r="F65" s="286">
        <f ca="1">E65/9.81</f>
        <v>82.125322844976225</v>
      </c>
      <c r="G65" s="287" t="s">
        <v>241</v>
      </c>
      <c r="H65" s="279">
        <f ca="1">E58/2</f>
        <v>4.5449999999999999</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16.2</v>
      </c>
      <c r="I67" s="251">
        <f ca="1">Temps_culmi</f>
        <v>15.699999999999918</v>
      </c>
      <c r="J67" s="2"/>
      <c r="K67" s="2"/>
      <c r="N67" s="75"/>
    </row>
    <row r="68" spans="2:14" x14ac:dyDescent="0.2">
      <c r="B68" s="74"/>
      <c r="C68" s="6"/>
      <c r="D68" s="2"/>
      <c r="E68" s="2"/>
      <c r="F68" s="275" t="s">
        <v>231</v>
      </c>
      <c r="G68" s="249" t="s">
        <v>129</v>
      </c>
      <c r="H68" s="250">
        <f ca="1">V_para</f>
        <v>14.857869358954369</v>
      </c>
      <c r="I68" s="251">
        <f>V_satellite</f>
        <v>12.655562623057198</v>
      </c>
      <c r="J68" s="2"/>
      <c r="K68" s="2"/>
      <c r="N68" s="75"/>
    </row>
    <row r="69" spans="2:14" x14ac:dyDescent="0.2">
      <c r="B69" s="74"/>
      <c r="C69" s="6"/>
      <c r="D69" s="2"/>
      <c r="E69" s="2"/>
      <c r="F69" s="276"/>
      <c r="G69" s="2" t="s">
        <v>237</v>
      </c>
      <c r="H69" s="247">
        <f>S_para</f>
        <v>0.51200000000000001</v>
      </c>
      <c r="I69" s="253">
        <f>S_satellite</f>
        <v>0.1</v>
      </c>
      <c r="J69" s="2"/>
      <c r="K69" s="2"/>
      <c r="N69" s="75"/>
    </row>
    <row r="70" spans="2:14" x14ac:dyDescent="0.2">
      <c r="B70" s="74"/>
      <c r="C70" s="226"/>
      <c r="D70" s="2"/>
      <c r="F70" s="276"/>
      <c r="G70" s="2" t="s">
        <v>236</v>
      </c>
      <c r="H70" s="247">
        <f ca="1">V_ouverture</f>
        <v>25.001811564569291</v>
      </c>
      <c r="I70" s="253">
        <f ca="1">V_ouv_sat</f>
        <v>149.55519673621183</v>
      </c>
      <c r="N70" s="75"/>
    </row>
    <row r="71" spans="2:14" x14ac:dyDescent="0.2">
      <c r="B71" s="74"/>
      <c r="C71" s="226"/>
      <c r="F71" s="276"/>
      <c r="G71" s="2" t="s">
        <v>201</v>
      </c>
      <c r="H71" s="247">
        <f ca="1">m_vide</f>
        <v>7.0570000000000004</v>
      </c>
      <c r="I71" s="253">
        <f>m_satellite</f>
        <v>1</v>
      </c>
      <c r="N71" s="75"/>
    </row>
    <row r="72" spans="2:14" x14ac:dyDescent="0.2">
      <c r="B72" s="74"/>
      <c r="C72" s="226"/>
      <c r="F72" s="276"/>
      <c r="G72" s="2" t="s">
        <v>238</v>
      </c>
      <c r="H72" s="283">
        <f ca="1">1/2*Rho_moyen*S_para*V_ouverture^2</f>
        <v>196.0284063616084</v>
      </c>
      <c r="I72" s="284">
        <f ca="1">1/2*Rho_moyen*S_satellite*V_ouv_sat^2</f>
        <v>1369.9638583369303</v>
      </c>
      <c r="N72" s="75"/>
    </row>
    <row r="73" spans="2:14" x14ac:dyDescent="0.2">
      <c r="B73" s="74"/>
      <c r="D73" s="2"/>
      <c r="F73" s="277"/>
      <c r="G73" s="255" t="s">
        <v>239</v>
      </c>
      <c r="H73" s="256">
        <f ca="1">H72/9.81</f>
        <v>19.982508293741937</v>
      </c>
      <c r="I73" s="257">
        <f ca="1">I72/9.81</f>
        <v>139.64973071732214</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46015</v>
      </c>
      <c r="E83" s="48"/>
      <c r="F83" s="436"/>
      <c r="G83" s="48"/>
      <c r="H83" s="48"/>
      <c r="I83" s="48"/>
      <c r="J83" s="48"/>
      <c r="K83" s="48"/>
      <c r="N83" s="75"/>
    </row>
    <row r="84" spans="2:14" ht="13.5" thickBot="1" x14ac:dyDescent="0.25">
      <c r="B84" s="74"/>
      <c r="E84" s="48"/>
      <c r="F84" s="436"/>
      <c r="G84" s="48"/>
      <c r="H84" s="48"/>
      <c r="I84" s="48"/>
      <c r="J84" s="440">
        <f>IF(RIGHT(Nb_diam,1)=",", "", X_j)</f>
        <v>932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2002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1792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190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1564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7.4050000000000002</v>
      </c>
      <c r="F107" s="244">
        <f ca="1">MassePlein</f>
        <v>9.09</v>
      </c>
      <c r="N107" s="75"/>
    </row>
    <row r="108" spans="2:14" x14ac:dyDescent="0.2">
      <c r="B108" s="74"/>
      <c r="D108" s="431" t="s">
        <v>352</v>
      </c>
      <c r="E108" s="274">
        <f>XcgSans</f>
        <v>1061</v>
      </c>
      <c r="F108" s="260">
        <f ca="1">XcgPlein</f>
        <v>1200.5825082508252</v>
      </c>
      <c r="N108" s="75"/>
    </row>
    <row r="109" spans="2:14" x14ac:dyDescent="0.2">
      <c r="B109" s="74"/>
      <c r="N109" s="75"/>
    </row>
    <row r="110" spans="2:14" x14ac:dyDescent="0.2">
      <c r="B110" s="74"/>
      <c r="D110" s="438" t="s">
        <v>355</v>
      </c>
      <c r="E110" s="439">
        <f ca="1">MasseVide</f>
        <v>8.0570000000000004</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15.699999999999918</v>
      </c>
      <c r="I112" s="259"/>
      <c r="J112" s="268"/>
      <c r="N112" s="75"/>
    </row>
    <row r="113" spans="2:14" ht="12.75" customHeight="1" x14ac:dyDescent="0.25">
      <c r="B113" s="74"/>
      <c r="D113" s="435" t="s">
        <v>357</v>
      </c>
      <c r="E113" s="48"/>
      <c r="G113" s="278" t="s">
        <v>216</v>
      </c>
      <c r="H113" s="242">
        <f ca="1">Altitude_culmi</f>
        <v>1260.7869161559772</v>
      </c>
      <c r="I113" s="259"/>
      <c r="J113" s="268"/>
      <c r="N113" s="75"/>
    </row>
    <row r="114" spans="2:14" ht="12.75" customHeight="1" x14ac:dyDescent="0.25">
      <c r="B114" s="74"/>
      <c r="D114" s="48"/>
      <c r="E114" s="48"/>
      <c r="F114" s="435"/>
      <c r="G114" s="278" t="s">
        <v>217</v>
      </c>
      <c r="H114" s="248">
        <f ca="1">Vit_culmi</f>
        <v>24.724826117410942</v>
      </c>
      <c r="I114" s="259"/>
      <c r="J114" s="268"/>
      <c r="N114" s="75"/>
    </row>
    <row r="115" spans="2:14" x14ac:dyDescent="0.2">
      <c r="B115" s="74"/>
      <c r="C115" s="429" t="s">
        <v>358</v>
      </c>
      <c r="D115" s="249"/>
      <c r="E115" s="446">
        <v>0.1</v>
      </c>
      <c r="G115" s="278" t="s">
        <v>133</v>
      </c>
      <c r="H115" s="242">
        <f ca="1">Portee_balistique</f>
        <v>796.64854631425544</v>
      </c>
      <c r="I115" s="259"/>
      <c r="J115" s="268"/>
      <c r="N115" s="75"/>
    </row>
    <row r="116" spans="2:14" ht="12.75" customHeight="1" x14ac:dyDescent="0.2">
      <c r="B116" s="74"/>
      <c r="C116" s="431" t="s">
        <v>359</v>
      </c>
      <c r="D116" s="255"/>
      <c r="E116" s="447">
        <f>E_ail*(m_ail+n_ail)/2</f>
        <v>21025</v>
      </c>
      <c r="G116" s="278" t="s">
        <v>137</v>
      </c>
      <c r="H116" s="248">
        <f ca="1">Vit_max</f>
        <v>178.86207857251205</v>
      </c>
      <c r="I116" s="259"/>
      <c r="J116" s="268"/>
      <c r="N116" s="75"/>
    </row>
    <row r="117" spans="2:14" ht="12.75" customHeight="1" x14ac:dyDescent="0.2">
      <c r="B117" s="74"/>
      <c r="D117" s="48"/>
      <c r="E117" s="48"/>
      <c r="F117" s="48"/>
      <c r="G117" s="278" t="s">
        <v>136</v>
      </c>
      <c r="H117" s="242">
        <f ca="1">Acc_max</f>
        <v>88.63029891190503</v>
      </c>
      <c r="I117" s="259"/>
      <c r="J117" s="268"/>
      <c r="N117" s="75"/>
    </row>
    <row r="118" spans="2:14" x14ac:dyDescent="0.2">
      <c r="B118" s="74"/>
      <c r="C118" s="429" t="s">
        <v>360</v>
      </c>
      <c r="D118" s="249"/>
      <c r="E118" s="457"/>
      <c r="F118" s="458">
        <f>J90/100</f>
        <v>17.920000000000002</v>
      </c>
      <c r="G118" s="276" t="s">
        <v>5</v>
      </c>
      <c r="H118" s="6">
        <f>Cx</f>
        <v>0.7</v>
      </c>
      <c r="I118" s="259"/>
      <c r="J118" s="268"/>
      <c r="N118" s="75"/>
    </row>
    <row r="119" spans="2:14" x14ac:dyDescent="0.2">
      <c r="B119" s="74"/>
      <c r="C119" s="437" t="s">
        <v>361</v>
      </c>
      <c r="D119" s="2"/>
      <c r="E119" s="459">
        <f ca="1">2*Acc_max*MasseSans</f>
        <v>1312.6147268853135</v>
      </c>
      <c r="F119" s="460">
        <f ca="1">E119/g</f>
        <v>133.80374382113288</v>
      </c>
      <c r="G119" s="269" t="s">
        <v>222</v>
      </c>
      <c r="H119" s="270"/>
      <c r="I119" s="270"/>
      <c r="J119" s="271"/>
      <c r="N119" s="75"/>
    </row>
    <row r="120" spans="2:14" x14ac:dyDescent="0.2">
      <c r="B120" s="74"/>
      <c r="C120" s="437" t="s">
        <v>362</v>
      </c>
      <c r="D120" s="2"/>
      <c r="E120" s="459">
        <f ca="1">2*Acc_max*E115</f>
        <v>17.726059782381007</v>
      </c>
      <c r="F120" s="460">
        <f ca="1">E120/g</f>
        <v>1.8069377963691138</v>
      </c>
      <c r="N120" s="75"/>
    </row>
    <row r="121" spans="2:14" x14ac:dyDescent="0.2">
      <c r="B121" s="74"/>
      <c r="C121" s="431" t="s">
        <v>363</v>
      </c>
      <c r="D121" s="255"/>
      <c r="E121" s="452">
        <f ca="1">0.104*E116/1000000*Vit_max^2</f>
        <v>69.952926914587692</v>
      </c>
      <c r="F121" s="453">
        <f ca="1">E121/g</f>
        <v>7.1307774632607224</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0.51200000000000001</v>
      </c>
      <c r="G127" s="48"/>
      <c r="J127" s="48"/>
      <c r="N127" s="75"/>
    </row>
    <row r="128" spans="2:14" x14ac:dyDescent="0.2">
      <c r="B128" s="74"/>
      <c r="C128" s="670" t="s">
        <v>368</v>
      </c>
      <c r="D128" s="671"/>
      <c r="E128" s="450">
        <f ca="1">0.5*Rho_moyen*S_para*Vit_culmi^2</f>
        <v>191.7090195217543</v>
      </c>
      <c r="F128" s="451">
        <f ca="1">E128/g</f>
        <v>19.542203824847533</v>
      </c>
      <c r="H128" s="48"/>
      <c r="I128" s="48"/>
      <c r="J128" s="48"/>
      <c r="K128" s="48"/>
      <c r="N128" s="75"/>
    </row>
    <row r="129" spans="2:14" x14ac:dyDescent="0.2">
      <c r="B129" s="74"/>
      <c r="C129" s="668" t="s">
        <v>369</v>
      </c>
      <c r="D129" s="669"/>
      <c r="E129" s="452">
        <f ca="1">E128/E126*2</f>
        <v>95.85450976087715</v>
      </c>
      <c r="F129" s="453">
        <f ca="1">E129/g</f>
        <v>9.7711019124237666</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18.069377963691135</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2025-12-23T23:11:39Z</dcterms:modified>
</cp:coreProperties>
</file>