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
    </mc:Choice>
  </mc:AlternateContent>
  <xr:revisionPtr revIDLastSave="0" documentId="13_ncr:1_{3283CAFD-4FC7-4A14-86F1-5E14601D249B}" xr6:coauthVersionLast="47" xr6:coauthVersionMax="47" xr10:uidLastSave="{00000000-0000-0000-0000-000000000000}"/>
  <bookViews>
    <workbookView xWindow="-120" yWindow="-120" windowWidth="29040" windowHeight="1599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externalReferences>
    <externalReference r:id="rId9"/>
  </externalReference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EUR">[1]Propu!$L$2</definedName>
    <definedName name="FEURD">[1]Propu!$H$2</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Propu!$A$317:$A$346</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D176" i="6" l="1"/>
  <c r="E176" i="6" s="1"/>
  <c r="I38" i="7"/>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D35" i="6"/>
  <c r="O21" i="6" s="1"/>
  <c r="B54" i="8"/>
  <c r="C54" i="8" s="1"/>
  <c r="D26" i="7"/>
  <c r="B53" i="8"/>
  <c r="C53" i="8" s="1"/>
  <c r="B60" i="8"/>
  <c r="C60" i="8" s="1"/>
  <c r="B66" i="8"/>
  <c r="C66" i="8" s="1"/>
  <c r="B52" i="8"/>
  <c r="C52" i="8" s="1"/>
  <c r="B57" i="8"/>
  <c r="C57" i="8" s="1"/>
  <c r="T14" i="6"/>
  <c r="C173" i="6"/>
  <c r="C172" i="6"/>
  <c r="C195" i="6"/>
  <c r="A317" i="4" a="1"/>
  <c r="A341" i="4" s="1"/>
  <c r="D148" i="4"/>
  <c r="F148" i="4" s="1"/>
  <c r="H28" i="1"/>
  <c r="H67" i="7"/>
  <c r="H17" i="7"/>
  <c r="B107" i="1"/>
  <c r="E24" i="1"/>
  <c r="B109" i="1"/>
  <c r="H48" i="1"/>
  <c r="B158" i="1"/>
  <c r="B132" i="1"/>
  <c r="G4" i="3"/>
  <c r="C139" i="6"/>
  <c r="C134" i="6"/>
  <c r="C143" i="6"/>
  <c r="C146" i="6"/>
  <c r="AD4" i="3"/>
  <c r="E190" i="6"/>
  <c r="D32" i="1"/>
  <c r="I68" i="7" s="1"/>
  <c r="AE4" i="3"/>
  <c r="T19" i="6"/>
  <c r="C142" i="6"/>
  <c r="C141" i="6"/>
  <c r="C145" i="6"/>
  <c r="I71" i="7"/>
  <c r="B77" i="8"/>
  <c r="C196" i="6"/>
  <c r="B196" i="6" s="1"/>
  <c r="C147" i="6"/>
  <c r="E42" i="7"/>
  <c r="E193" i="6"/>
  <c r="E189" i="6"/>
  <c r="C183" i="6"/>
  <c r="J90" i="7"/>
  <c r="F118" i="7" s="1"/>
  <c r="C132" i="6"/>
  <c r="F27" i="7"/>
  <c r="C137" i="6"/>
  <c r="C135" i="6"/>
  <c r="C138" i="6"/>
  <c r="E33" i="6"/>
  <c r="C144" i="6"/>
  <c r="T17" i="6"/>
  <c r="E14" i="7"/>
  <c r="B201" i="6"/>
  <c r="C201" i="6" s="1"/>
  <c r="B186" i="6"/>
  <c r="B200" i="6"/>
  <c r="C200" i="6" s="1"/>
  <c r="E183" i="6"/>
  <c r="B187" i="6"/>
  <c r="E184" i="6"/>
  <c r="B202" i="6"/>
  <c r="T3" i="4"/>
  <c r="Q3" i="4"/>
  <c r="Y4"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I4" i="4"/>
  <c r="M4" i="4"/>
  <c r="N2" i="4"/>
  <c r="S3" i="4"/>
  <c r="M3" i="4"/>
  <c r="U4" i="4"/>
  <c r="W3" i="4"/>
  <c r="F3" i="4"/>
  <c r="N3" i="4"/>
  <c r="D3" i="4"/>
  <c r="D4" i="4"/>
  <c r="W4" i="4"/>
  <c r="S4" i="4"/>
  <c r="P3" i="4"/>
  <c r="R2" i="4"/>
  <c r="J2" i="4"/>
  <c r="H2" i="4"/>
  <c r="L2" i="4"/>
  <c r="Q4" i="4"/>
  <c r="J4" i="4"/>
  <c r="E4" i="4"/>
  <c r="I3" i="4"/>
  <c r="O4" i="4"/>
  <c r="K4" i="4"/>
  <c r="C4" i="4"/>
  <c r="F4" i="4"/>
  <c r="X4" i="4"/>
  <c r="G4" i="4"/>
  <c r="V2" i="4"/>
  <c r="Y3" i="4"/>
  <c r="J3" i="4"/>
  <c r="P4" i="4"/>
  <c r="B4" i="4"/>
  <c r="K3" i="4"/>
  <c r="R4" i="4"/>
  <c r="H3" i="4"/>
  <c r="C3" i="4"/>
  <c r="G3" i="4"/>
  <c r="V4" i="4"/>
  <c r="T2" i="4"/>
  <c r="V3" i="4"/>
  <c r="P2" i="4"/>
  <c r="Z2" i="4"/>
  <c r="N4" i="4"/>
  <c r="U3" i="4"/>
  <c r="H4" i="4"/>
  <c r="R3" i="4"/>
  <c r="X3" i="4"/>
  <c r="E3" i="4"/>
  <c r="L4" i="4"/>
  <c r="X2" i="4"/>
  <c r="T4" i="4"/>
  <c r="L3" i="4"/>
  <c r="B3" i="4"/>
  <c r="O3" i="4"/>
  <c r="P14" i="6" l="1"/>
  <c r="N14" i="6" s="1"/>
  <c r="I41" i="7" s="1"/>
  <c r="D166" i="6"/>
  <c r="E166" i="6" s="1"/>
  <c r="D167" i="6"/>
  <c r="E167" i="6" s="1"/>
  <c r="D163" i="6"/>
  <c r="E163" i="6" s="1"/>
  <c r="E28" i="6"/>
  <c r="D164" i="6"/>
  <c r="E164" i="6" s="1"/>
  <c r="D165" i="6"/>
  <c r="E165" i="6" s="1"/>
  <c r="A5" i="3"/>
  <c r="B5" i="3" s="1"/>
  <c r="Z5" i="3" s="1"/>
  <c r="N12" i="6"/>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M12" i="6"/>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D62" i="8" l="1"/>
  <c r="F62" i="8" s="1"/>
  <c r="I62" i="8" s="1"/>
  <c r="D69" i="8"/>
  <c r="F69" i="8" s="1"/>
  <c r="I69" i="8" s="1"/>
  <c r="D64" i="8"/>
  <c r="E64" i="8" s="1"/>
  <c r="H64" i="8" s="1"/>
  <c r="D56" i="8"/>
  <c r="F56" i="8" s="1"/>
  <c r="I56" i="8" s="1"/>
  <c r="D54" i="8"/>
  <c r="E54" i="8" s="1"/>
  <c r="H54" i="8" s="1"/>
  <c r="D63" i="8"/>
  <c r="E63" i="8" s="1"/>
  <c r="H63" i="8" s="1"/>
  <c r="D60" i="8"/>
  <c r="E60" i="8" s="1"/>
  <c r="H60" i="8" s="1"/>
  <c r="D49" i="8"/>
  <c r="E49" i="8" s="1"/>
  <c r="H49" i="8" s="1"/>
  <c r="D55" i="8"/>
  <c r="F55" i="8" s="1"/>
  <c r="I55" i="8" s="1"/>
  <c r="D45" i="8"/>
  <c r="E45" i="8" s="1"/>
  <c r="H45" i="8" s="1"/>
  <c r="D43" i="8"/>
  <c r="E43" i="8" s="1"/>
  <c r="H43" i="8" s="1"/>
  <c r="D61" i="8"/>
  <c r="F61" i="8" s="1"/>
  <c r="I61" i="8" s="1"/>
  <c r="D47" i="8"/>
  <c r="E47" i="8" s="1"/>
  <c r="H47" i="8" s="1"/>
  <c r="D58" i="8"/>
  <c r="F58" i="8" s="1"/>
  <c r="I58" i="8" s="1"/>
  <c r="D48" i="8"/>
  <c r="F48" i="8" s="1"/>
  <c r="I48" i="8" s="1"/>
  <c r="D67" i="8"/>
  <c r="E67" i="8" s="1"/>
  <c r="H67" i="8" s="1"/>
  <c r="M14" i="6"/>
  <c r="F107" i="7" s="1"/>
  <c r="D51" i="8"/>
  <c r="E51" i="8" s="1"/>
  <c r="H51" i="8" s="1"/>
  <c r="D50" i="8"/>
  <c r="F50" i="8" s="1"/>
  <c r="I50" i="8" s="1"/>
  <c r="D44" i="8"/>
  <c r="E44" i="8" s="1"/>
  <c r="H44" i="8" s="1"/>
  <c r="D53" i="8"/>
  <c r="E53" i="8" s="1"/>
  <c r="H53" i="8" s="1"/>
  <c r="D46" i="8"/>
  <c r="F46" i="8" s="1"/>
  <c r="I46" i="8" s="1"/>
  <c r="D66" i="8"/>
  <c r="E66" i="8" s="1"/>
  <c r="H66" i="8" s="1"/>
  <c r="D68" i="8"/>
  <c r="F68" i="8" s="1"/>
  <c r="I68" i="8" s="1"/>
  <c r="D52" i="8"/>
  <c r="F52" i="8" s="1"/>
  <c r="I52" i="8" s="1"/>
  <c r="D57" i="8"/>
  <c r="E57" i="8" s="1"/>
  <c r="H57" i="8" s="1"/>
  <c r="D65" i="8"/>
  <c r="E65" i="8" s="1"/>
  <c r="H65" i="8" s="1"/>
  <c r="D59" i="8"/>
  <c r="E59" i="8" s="1"/>
  <c r="H59" i="8" s="1"/>
  <c r="E11" i="7"/>
  <c r="C11" i="8"/>
  <c r="H5" i="7"/>
  <c r="H41" i="7"/>
  <c r="E107" i="7"/>
  <c r="P15" i="6"/>
  <c r="E35" i="6"/>
  <c r="O22" i="6" s="1"/>
  <c r="O19" i="6" s="1"/>
  <c r="H28" i="6" s="1"/>
  <c r="C190" i="6" s="1"/>
  <c r="M22" i="6"/>
  <c r="C164" i="6"/>
  <c r="C165" i="6"/>
  <c r="AC5" i="3"/>
  <c r="P5" i="3"/>
  <c r="Q5" i="3" s="1"/>
  <c r="A6" i="3"/>
  <c r="B6" i="3" s="1"/>
  <c r="AC6" i="3" s="1"/>
  <c r="E110" i="7"/>
  <c r="C25" i="1"/>
  <c r="C32" i="1" s="1"/>
  <c r="K49" i="1" s="1"/>
  <c r="AA5" i="3"/>
  <c r="AD5" i="3"/>
  <c r="C204" i="6"/>
  <c r="Q194" i="4"/>
  <c r="O196" i="4"/>
  <c r="V111" i="4"/>
  <c r="X110" i="4"/>
  <c r="E128" i="6"/>
  <c r="D129" i="6"/>
  <c r="X200" i="4"/>
  <c r="V201" i="4"/>
  <c r="W226" i="4"/>
  <c r="X226" i="4"/>
  <c r="X191" i="4"/>
  <c r="W191" i="4"/>
  <c r="W216" i="4"/>
  <c r="X216" i="4"/>
  <c r="V236" i="4"/>
  <c r="X235" i="4"/>
  <c r="C153" i="6"/>
  <c r="F63" i="8" l="1"/>
  <c r="I63" i="8" s="1"/>
  <c r="M15" i="6"/>
  <c r="J42" i="7" s="1"/>
  <c r="E69" i="8"/>
  <c r="H69" i="8" s="1"/>
  <c r="E62" i="8"/>
  <c r="H62" i="8" s="1"/>
  <c r="F60" i="8"/>
  <c r="I60" i="8" s="1"/>
  <c r="E46" i="8"/>
  <c r="H46" i="8" s="1"/>
  <c r="E58" i="8"/>
  <c r="H58" i="8" s="1"/>
  <c r="F53" i="8"/>
  <c r="I53" i="8" s="1"/>
  <c r="F54" i="8"/>
  <c r="I54" i="8" s="1"/>
  <c r="F47" i="8"/>
  <c r="I47" i="8" s="1"/>
  <c r="F49" i="8"/>
  <c r="I49" i="8" s="1"/>
  <c r="E68" i="8"/>
  <c r="H68" i="8" s="1"/>
  <c r="F67" i="8"/>
  <c r="I67" i="8" s="1"/>
  <c r="F43" i="8"/>
  <c r="I43" i="8" s="1"/>
  <c r="F45" i="8"/>
  <c r="I45" i="8" s="1"/>
  <c r="F64" i="8"/>
  <c r="I64" i="8" s="1"/>
  <c r="E61" i="8"/>
  <c r="H61" i="8" s="1"/>
  <c r="E55" i="8"/>
  <c r="H55" i="8" s="1"/>
  <c r="E56" i="8"/>
  <c r="H56" i="8" s="1"/>
  <c r="E52" i="8"/>
  <c r="H52" i="8" s="1"/>
  <c r="E50" i="8"/>
  <c r="H50" i="8" s="1"/>
  <c r="J41" i="7"/>
  <c r="C11" i="1"/>
  <c r="S4" i="3" s="1"/>
  <c r="T4" i="3" s="1"/>
  <c r="U4" i="3" s="1"/>
  <c r="E58" i="7"/>
  <c r="H65" i="7" s="1"/>
  <c r="C12" i="8"/>
  <c r="F51" i="8"/>
  <c r="I51" i="8" s="1"/>
  <c r="F66" i="8"/>
  <c r="I66" i="8" s="1"/>
  <c r="F59" i="8"/>
  <c r="I59" i="8" s="1"/>
  <c r="E48" i="8"/>
  <c r="H48" i="8" s="1"/>
  <c r="F44" i="8"/>
  <c r="I44" i="8" s="1"/>
  <c r="F57" i="8"/>
  <c r="I57" i="8" s="1"/>
  <c r="F65" i="8"/>
  <c r="I65" i="8" s="1"/>
  <c r="N15" i="6"/>
  <c r="I42" i="7" s="1"/>
  <c r="H42" i="7"/>
  <c r="E108" i="7"/>
  <c r="D23" i="7"/>
  <c r="M19" i="6"/>
  <c r="H31" i="6" s="1"/>
  <c r="AA6" i="3"/>
  <c r="P29" i="1"/>
  <c r="A7" i="3"/>
  <c r="B7" i="3" s="1"/>
  <c r="P7" i="3" s="1"/>
  <c r="Q7" i="3" s="1"/>
  <c r="AD6" i="3"/>
  <c r="P6" i="3"/>
  <c r="Q6" i="3" s="1"/>
  <c r="H71" i="7"/>
  <c r="Z6" i="3"/>
  <c r="H68" i="7"/>
  <c r="H16" i="7"/>
  <c r="P28" i="1"/>
  <c r="H46" i="7"/>
  <c r="D152" i="6"/>
  <c r="H13" i="7"/>
  <c r="R194" i="4"/>
  <c r="P196" i="4"/>
  <c r="D213" i="4"/>
  <c r="F213" i="4" s="1"/>
  <c r="C194" i="6"/>
  <c r="D223" i="4"/>
  <c r="F223" i="4" s="1"/>
  <c r="X111" i="4"/>
  <c r="W111" i="4"/>
  <c r="D108" i="4" s="1"/>
  <c r="D188" i="4"/>
  <c r="F188" i="4" s="1"/>
  <c r="D130" i="6"/>
  <c r="E130" i="6" s="1"/>
  <c r="E129" i="6"/>
  <c r="S28" i="6"/>
  <c r="C193" i="6"/>
  <c r="X236" i="4"/>
  <c r="W236" i="4"/>
  <c r="W201" i="4"/>
  <c r="X201" i="4"/>
  <c r="D198" i="4" s="1"/>
  <c r="D2" i="4"/>
  <c r="C149" i="6" l="1"/>
  <c r="F108" i="7"/>
  <c r="H29" i="6"/>
  <c r="H47" i="7" s="1"/>
  <c r="B191" i="6"/>
  <c r="C155" i="6"/>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H14" i="7" l="1"/>
  <c r="B194" i="6"/>
  <c r="B190" i="6"/>
  <c r="H30" i="6"/>
  <c r="H48" i="7" s="1"/>
  <c r="S29" i="6"/>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S14" i="3"/>
  <c r="T13" i="3"/>
  <c r="AA18" i="3"/>
  <c r="P18" i="3"/>
  <c r="Q18" i="3" s="1"/>
  <c r="R18" i="3" s="1"/>
  <c r="AC18" i="3"/>
  <c r="A19" i="3"/>
  <c r="B19" i="3" s="1"/>
  <c r="AD18" i="3"/>
  <c r="Z18" i="3"/>
  <c r="M7" i="3" l="1"/>
  <c r="N7" i="3" s="1"/>
  <c r="J7" i="3"/>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P174" i="3" l="1"/>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AD174" i="3" s="1"/>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Z184" i="3" l="1"/>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AD184" i="3" s="1"/>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P194" i="3" l="1"/>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AD194" i="3" s="1"/>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A405" i="3"/>
  <c r="U404" i="3" l="1"/>
  <c r="Y403" i="3"/>
  <c r="T405" i="3"/>
  <c r="E405" i="3" l="1"/>
  <c r="H405" i="3" s="1"/>
  <c r="K405" i="3" s="1"/>
  <c r="AE405" i="3" s="1"/>
  <c r="AH405" i="3"/>
  <c r="D405" i="3"/>
  <c r="AG405" i="3"/>
  <c r="F405" i="3" l="1"/>
  <c r="G405" i="3"/>
  <c r="V405" i="3"/>
  <c r="A406" i="3"/>
  <c r="B406" i="3" s="1"/>
  <c r="AA406" i="3" l="1"/>
  <c r="AC406" i="3"/>
  <c r="Z406" i="3"/>
  <c r="P406" i="3"/>
  <c r="Q406" i="3" s="1"/>
  <c r="R406" i="3" s="1"/>
  <c r="S406" i="3" s="1"/>
  <c r="I405" i="3"/>
  <c r="W405" i="3" s="1"/>
  <c r="J405" i="3"/>
  <c r="AD405" i="3" s="1"/>
  <c r="M405" i="3"/>
  <c r="N405" i="3" s="1"/>
  <c r="T406" i="3" l="1"/>
  <c r="L405" i="3"/>
  <c r="U405" i="3" l="1"/>
  <c r="E406" i="3" s="1"/>
  <c r="H406" i="3" s="1"/>
  <c r="AH406" i="3"/>
  <c r="AG406" i="3"/>
  <c r="Y404" i="3"/>
  <c r="K406" i="3" l="1"/>
  <c r="AE406" i="3" s="1"/>
  <c r="D406" i="3"/>
  <c r="V406" i="3" l="1"/>
  <c r="A407" i="3"/>
  <c r="B407" i="3" s="1"/>
  <c r="F406" i="3"/>
  <c r="G406" i="3"/>
  <c r="I406" i="3" l="1"/>
  <c r="W406" i="3" s="1"/>
  <c r="J406" i="3"/>
  <c r="AD406" i="3" s="1"/>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Z410" i="3"/>
  <c r="I409" i="3"/>
  <c r="W409" i="3" s="1"/>
  <c r="J409" i="3"/>
  <c r="AD409" i="3" s="1"/>
  <c r="M409" i="3"/>
  <c r="N409" i="3" s="1"/>
  <c r="T410" i="3" l="1"/>
  <c r="L409" i="3"/>
  <c r="AG410" i="3" l="1"/>
  <c r="U409" i="3"/>
  <c r="D410" i="3" s="1"/>
  <c r="AH410" i="3"/>
  <c r="Y408" i="3"/>
  <c r="E410" i="3" l="1"/>
  <c r="H410" i="3" s="1"/>
  <c r="K410" i="3" s="1"/>
  <c r="AE410" i="3" s="1"/>
  <c r="G410" i="3"/>
  <c r="F410" i="3" l="1"/>
  <c r="I410" i="3"/>
  <c r="J410" i="3"/>
  <c r="AD410" i="3" s="1"/>
  <c r="M410" i="3"/>
  <c r="N410" i="3" s="1"/>
  <c r="V410" i="3"/>
  <c r="A411" i="3"/>
  <c r="B411" i="3" s="1"/>
  <c r="W410" i="3" l="1"/>
  <c r="L410" i="3"/>
  <c r="AC411" i="3"/>
  <c r="P411" i="3"/>
  <c r="Q411" i="3" s="1"/>
  <c r="R411" i="3" s="1"/>
  <c r="S411" i="3" s="1"/>
  <c r="AA411" i="3"/>
  <c r="Z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I411" i="3"/>
  <c r="W411" i="3" s="1"/>
  <c r="J411" i="3"/>
  <c r="AD411" i="3" s="1"/>
  <c r="M411" i="3"/>
  <c r="N411" i="3" s="1"/>
  <c r="T412" i="3" l="1"/>
  <c r="L411" i="3"/>
  <c r="U411" i="3" l="1"/>
  <c r="D412" i="3" s="1"/>
  <c r="AG412" i="3"/>
  <c r="AH412" i="3"/>
  <c r="Y410" i="3"/>
  <c r="G412" i="3" l="1"/>
  <c r="E412" i="3"/>
  <c r="H412" i="3" s="1"/>
  <c r="F412" i="3" l="1"/>
  <c r="I412" i="3"/>
  <c r="J412" i="3"/>
  <c r="AD412" i="3" s="1"/>
  <c r="M412" i="3"/>
  <c r="N412" i="3" s="1"/>
  <c r="K412" i="3"/>
  <c r="AE412" i="3" s="1"/>
  <c r="V412" i="3" l="1"/>
  <c r="W412" i="3" s="1"/>
  <c r="A413" i="3"/>
  <c r="B413" i="3" s="1"/>
  <c r="L412" i="3"/>
  <c r="U412" i="3" l="1"/>
  <c r="Y411" i="3"/>
  <c r="Z413" i="3"/>
  <c r="P413" i="3"/>
  <c r="Q413" i="3" s="1"/>
  <c r="R413" i="3" s="1"/>
  <c r="S413" i="3" s="1"/>
  <c r="AA413" i="3"/>
  <c r="AC413" i="3"/>
  <c r="T413" i="3" l="1"/>
  <c r="D413" i="3" s="1"/>
  <c r="E413" i="3" l="1"/>
  <c r="H413" i="3" s="1"/>
  <c r="K413" i="3" s="1"/>
  <c r="AE413" i="3" s="1"/>
  <c r="AH413" i="3"/>
  <c r="G413" i="3"/>
  <c r="AG413" i="3"/>
  <c r="F413" i="3" l="1"/>
  <c r="I413" i="3"/>
  <c r="J413" i="3"/>
  <c r="AD413" i="3" s="1"/>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AD425" i="3"/>
  <c r="U424" i="3" l="1"/>
  <c r="Y423" i="3"/>
  <c r="T425" i="3"/>
  <c r="E425" i="3" l="1"/>
  <c r="H425" i="3" s="1"/>
  <c r="K425" i="3" s="1"/>
  <c r="AE425" i="3" s="1"/>
  <c r="D425" i="3"/>
  <c r="G425" i="3" s="1"/>
  <c r="AH425" i="3"/>
  <c r="AG425" i="3"/>
  <c r="F425" i="3" l="1"/>
  <c r="I425" i="3"/>
  <c r="J425" i="3"/>
  <c r="M425" i="3"/>
  <c r="N425" i="3" s="1"/>
  <c r="V425" i="3"/>
  <c r="A426" i="3"/>
  <c r="B426" i="3" s="1"/>
  <c r="L425" i="3" l="1"/>
  <c r="W425" i="3"/>
  <c r="P426" i="3"/>
  <c r="Q426" i="3" s="1"/>
  <c r="R426" i="3" s="1"/>
  <c r="S426" i="3" s="1"/>
  <c r="AA426" i="3"/>
  <c r="AD426" i="3"/>
  <c r="Z426" i="3"/>
  <c r="AC426" i="3"/>
  <c r="U425" i="3" l="1"/>
  <c r="Y424" i="3"/>
  <c r="T426" i="3"/>
  <c r="AH426" i="3" s="1"/>
  <c r="E426" i="3" l="1"/>
  <c r="H426" i="3" s="1"/>
  <c r="D426" i="3"/>
  <c r="AG426" i="3"/>
  <c r="K426" i="3" l="1"/>
  <c r="AE426" i="3" s="1"/>
  <c r="F426" i="3"/>
  <c r="G426" i="3"/>
  <c r="V426" i="3" l="1"/>
  <c r="A427" i="3"/>
  <c r="B427" i="3" s="1"/>
  <c r="I426" i="3"/>
  <c r="J426" i="3"/>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AD429" i="3"/>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M429" i="3"/>
  <c r="N429" i="3" s="1"/>
  <c r="V429" i="3"/>
  <c r="A430" i="3"/>
  <c r="B430" i="3" s="1"/>
  <c r="L429" i="3" l="1"/>
  <c r="W429" i="3"/>
  <c r="AA430" i="3"/>
  <c r="Z430" i="3"/>
  <c r="P430" i="3"/>
  <c r="Q430" i="3" s="1"/>
  <c r="R430" i="3" s="1"/>
  <c r="S430" i="3" s="1"/>
  <c r="AC430" i="3"/>
  <c r="AD430" i="3"/>
  <c r="U429" i="3" l="1"/>
  <c r="Y428" i="3"/>
  <c r="T430" i="3"/>
  <c r="D430" i="3" l="1"/>
  <c r="G430" i="3" s="1"/>
  <c r="AH430" i="3"/>
  <c r="E430" i="3"/>
  <c r="H430" i="3" s="1"/>
  <c r="AG430" i="3"/>
  <c r="F430" i="3" l="1"/>
  <c r="I430" i="3"/>
  <c r="J430" i="3"/>
  <c r="M430" i="3"/>
  <c r="N430" i="3" s="1"/>
  <c r="K430" i="3"/>
  <c r="AE430" i="3" s="1"/>
  <c r="V430" i="3" l="1"/>
  <c r="W430" i="3" s="1"/>
  <c r="A431" i="3"/>
  <c r="B431" i="3" s="1"/>
  <c r="L430" i="3"/>
  <c r="U430" i="3" l="1"/>
  <c r="Y429" i="3"/>
  <c r="AC431" i="3"/>
  <c r="Z431" i="3"/>
  <c r="P431" i="3"/>
  <c r="Q431" i="3" s="1"/>
  <c r="R431" i="3" s="1"/>
  <c r="S431" i="3" s="1"/>
  <c r="AA431" i="3"/>
  <c r="AD431" i="3"/>
  <c r="T431" i="3" l="1"/>
  <c r="AH431" i="3" s="1"/>
  <c r="E431" i="3" l="1"/>
  <c r="H431" i="3" s="1"/>
  <c r="AG431" i="3"/>
  <c r="D431" i="3"/>
  <c r="K431" i="3" l="1"/>
  <c r="AE431" i="3" s="1"/>
  <c r="F431" i="3"/>
  <c r="G431" i="3"/>
  <c r="V431" i="3" l="1"/>
  <c r="A432" i="3"/>
  <c r="B432" i="3" s="1"/>
  <c r="I431" i="3"/>
  <c r="J431" i="3"/>
  <c r="M431" i="3"/>
  <c r="N431" i="3" s="1"/>
  <c r="W431" i="3" l="1"/>
  <c r="L431" i="3"/>
  <c r="AA432" i="3"/>
  <c r="P432" i="3"/>
  <c r="Q432" i="3" s="1"/>
  <c r="R432" i="3" s="1"/>
  <c r="S432" i="3" s="1"/>
  <c r="AC432" i="3"/>
  <c r="Z432" i="3"/>
  <c r="AD432" i="3"/>
  <c r="T432" i="3" l="1"/>
  <c r="AH432" i="3" s="1"/>
  <c r="U431" i="3"/>
  <c r="Y430" i="3"/>
  <c r="AG432" i="3" l="1"/>
  <c r="E432" i="3"/>
  <c r="H432" i="3" s="1"/>
  <c r="D432" i="3"/>
  <c r="K432" i="3" l="1"/>
  <c r="AE432" i="3" s="1"/>
  <c r="F432" i="3"/>
  <c r="G432" i="3"/>
  <c r="I432" i="3" l="1"/>
  <c r="J432" i="3"/>
  <c r="M432" i="3"/>
  <c r="N432" i="3" s="1"/>
  <c r="V432" i="3"/>
  <c r="A433" i="3"/>
  <c r="B433" i="3" s="1"/>
  <c r="W432" i="3" l="1"/>
  <c r="L432" i="3"/>
  <c r="P433" i="3"/>
  <c r="Q433" i="3" s="1"/>
  <c r="R433" i="3" s="1"/>
  <c r="S433" i="3" s="1"/>
  <c r="AC433" i="3"/>
  <c r="Z433" i="3"/>
  <c r="AA433" i="3"/>
  <c r="AD433" i="3"/>
  <c r="U432" i="3" l="1"/>
  <c r="Y431" i="3"/>
  <c r="T433" i="3"/>
  <c r="E433" i="3" l="1"/>
  <c r="H433" i="3" s="1"/>
  <c r="K433" i="3" s="1"/>
  <c r="AE433" i="3" s="1"/>
  <c r="D433" i="3"/>
  <c r="AG433" i="3"/>
  <c r="AH433" i="3"/>
  <c r="F433" i="3" l="1"/>
  <c r="G433" i="3"/>
  <c r="M433" i="3" s="1"/>
  <c r="N433" i="3" s="1"/>
  <c r="V433" i="3"/>
  <c r="A434" i="3"/>
  <c r="B434" i="3" s="1"/>
  <c r="I433" i="3" l="1"/>
  <c r="W433" i="3" s="1"/>
  <c r="J433" i="3"/>
  <c r="L433" i="3" s="1"/>
  <c r="P434" i="3"/>
  <c r="Q434" i="3" s="1"/>
  <c r="R434" i="3" s="1"/>
  <c r="S434" i="3" s="1"/>
  <c r="Z434" i="3"/>
  <c r="AA434" i="3"/>
  <c r="AC434" i="3"/>
  <c r="U433" i="3" l="1"/>
  <c r="Y432" i="3"/>
  <c r="T434" i="3"/>
  <c r="AH434" i="3" s="1"/>
  <c r="E434" i="3" l="1"/>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D475" i="3"/>
  <c r="AA475" i="3"/>
  <c r="T475" i="3" l="1"/>
  <c r="AG475" i="3" s="1"/>
  <c r="AH475" i="3" l="1"/>
  <c r="E475" i="3"/>
  <c r="H475" i="3" s="1"/>
  <c r="K475" i="3" s="1"/>
  <c r="AE475" i="3" s="1"/>
  <c r="D475" i="3"/>
  <c r="F475" i="3" l="1"/>
  <c r="G475" i="3"/>
  <c r="M475" i="3" s="1"/>
  <c r="N475" i="3" s="1"/>
  <c r="V475" i="3"/>
  <c r="A476" i="3"/>
  <c r="B476" i="3" s="1"/>
  <c r="I475" i="3" l="1"/>
  <c r="W475" i="3" s="1"/>
  <c r="J475" i="3"/>
  <c r="L475" i="3" s="1"/>
  <c r="P476" i="3"/>
  <c r="Q476" i="3" s="1"/>
  <c r="R476" i="3" s="1"/>
  <c r="S476" i="3" s="1"/>
  <c r="AA476" i="3"/>
  <c r="AD476" i="3"/>
  <c r="Z476" i="3"/>
  <c r="AC476" i="3"/>
  <c r="U475" i="3" l="1"/>
  <c r="Y474" i="3"/>
  <c r="T476" i="3"/>
  <c r="AG476" i="3" s="1"/>
  <c r="D476" i="3" l="1"/>
  <c r="G476" i="3" s="1"/>
  <c r="E476" i="3"/>
  <c r="H476" i="3" s="1"/>
  <c r="K476" i="3" s="1"/>
  <c r="AE476" i="3" s="1"/>
  <c r="AH476" i="3"/>
  <c r="F476" i="3" l="1"/>
  <c r="V476" i="3"/>
  <c r="A477" i="3"/>
  <c r="B477" i="3" s="1"/>
  <c r="I476" i="3"/>
  <c r="J476" i="3"/>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D479" i="3"/>
  <c r="AC479" i="3"/>
  <c r="AA479" i="3"/>
  <c r="Z479" i="3"/>
  <c r="T479" i="3" l="1"/>
  <c r="L478" i="3"/>
  <c r="U478" i="3" l="1"/>
  <c r="E479" i="3" s="1"/>
  <c r="H479" i="3" s="1"/>
  <c r="AH479" i="3"/>
  <c r="AG479" i="3"/>
  <c r="Y477" i="3"/>
  <c r="D479" i="3" l="1"/>
  <c r="G479" i="3" s="1"/>
  <c r="K479" i="3"/>
  <c r="AE479" i="3" s="1"/>
  <c r="F479" i="3" l="1"/>
  <c r="I479" i="3"/>
  <c r="J479" i="3"/>
  <c r="M479" i="3"/>
  <c r="N479" i="3" s="1"/>
  <c r="V479" i="3"/>
  <c r="A480" i="3"/>
  <c r="B480" i="3" s="1"/>
  <c r="W479" i="3" l="1"/>
  <c r="AA480" i="3"/>
  <c r="P480" i="3"/>
  <c r="Q480" i="3" s="1"/>
  <c r="R480" i="3" s="1"/>
  <c r="S480" i="3" s="1"/>
  <c r="AD480" i="3"/>
  <c r="AC480" i="3"/>
  <c r="Z480" i="3"/>
  <c r="L479" i="3"/>
  <c r="U479" i="3" l="1"/>
  <c r="Y478" i="3"/>
  <c r="T480" i="3"/>
  <c r="E480" i="3" l="1"/>
  <c r="H480" i="3" s="1"/>
  <c r="K480" i="3" s="1"/>
  <c r="AE480" i="3" s="1"/>
  <c r="AH480" i="3"/>
  <c r="AG480" i="3"/>
  <c r="D480" i="3"/>
  <c r="V480" i="3" l="1"/>
  <c r="A481" i="3"/>
  <c r="B481" i="3" s="1"/>
  <c r="F480" i="3"/>
  <c r="G480" i="3"/>
  <c r="I480" i="3" l="1"/>
  <c r="W480" i="3" s="1"/>
  <c r="J480" i="3"/>
  <c r="M480" i="3"/>
  <c r="N480" i="3" s="1"/>
  <c r="P481" i="3"/>
  <c r="Q481" i="3" s="1"/>
  <c r="R481" i="3" s="1"/>
  <c r="S481" i="3" s="1"/>
  <c r="AC481" i="3"/>
  <c r="AA481" i="3"/>
  <c r="AD481" i="3"/>
  <c r="Z481" i="3"/>
  <c r="T481" i="3" l="1"/>
  <c r="L480" i="3"/>
  <c r="U480" i="3" l="1"/>
  <c r="D481" i="3" s="1"/>
  <c r="AG481" i="3"/>
  <c r="AH481" i="3"/>
  <c r="Y479" i="3"/>
  <c r="G481" i="3" l="1"/>
  <c r="E481" i="3"/>
  <c r="H481" i="3" s="1"/>
  <c r="K481" i="3" l="1"/>
  <c r="AE481" i="3" s="1"/>
  <c r="I481" i="3"/>
  <c r="J481" i="3"/>
  <c r="M481" i="3"/>
  <c r="N481" i="3" s="1"/>
  <c r="F481" i="3"/>
  <c r="V481" i="3" l="1"/>
  <c r="W481" i="3" s="1"/>
  <c r="A482" i="3"/>
  <c r="B482" i="3" s="1"/>
  <c r="L481" i="3"/>
  <c r="U481" i="3" l="1"/>
  <c r="Y480" i="3"/>
  <c r="AC482" i="3"/>
  <c r="AA482" i="3"/>
  <c r="P482" i="3"/>
  <c r="Q482" i="3" s="1"/>
  <c r="R482" i="3" s="1"/>
  <c r="S482" i="3" s="1"/>
  <c r="AD482" i="3"/>
  <c r="Z482" i="3"/>
  <c r="T482" i="3" l="1"/>
  <c r="D482" i="3" s="1"/>
  <c r="AG482" i="3" l="1"/>
  <c r="G482" i="3"/>
  <c r="AH482" i="3"/>
  <c r="E482" i="3"/>
  <c r="H482" i="3" s="1"/>
  <c r="F482" i="3" l="1"/>
  <c r="I482" i="3"/>
  <c r="J482" i="3"/>
  <c r="M482" i="3"/>
  <c r="N482" i="3" s="1"/>
  <c r="K482" i="3"/>
  <c r="AE482" i="3" s="1"/>
  <c r="V482" i="3" l="1"/>
  <c r="W482" i="3" s="1"/>
  <c r="A483" i="3"/>
  <c r="B483" i="3" s="1"/>
  <c r="L482" i="3"/>
  <c r="U482" i="3" l="1"/>
  <c r="Y481" i="3"/>
  <c r="P483" i="3"/>
  <c r="Q483" i="3" s="1"/>
  <c r="R483" i="3" s="1"/>
  <c r="S483" i="3" s="1"/>
  <c r="Z483" i="3"/>
  <c r="AC483" i="3"/>
  <c r="AD483" i="3"/>
  <c r="AA483" i="3"/>
  <c r="T483" i="3" l="1"/>
  <c r="E483" i="3" s="1"/>
  <c r="H483" i="3" s="1"/>
  <c r="AG483" i="3" l="1"/>
  <c r="AH483" i="3"/>
  <c r="D483" i="3"/>
  <c r="G483" i="3" s="1"/>
  <c r="K483" i="3"/>
  <c r="AE483" i="3" s="1"/>
  <c r="F483" i="3" l="1"/>
  <c r="I483" i="3"/>
  <c r="J483" i="3"/>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D485" i="3"/>
  <c r="AA485" i="3"/>
  <c r="AC485" i="3"/>
  <c r="Z485" i="3"/>
  <c r="U484" i="3" l="1"/>
  <c r="Y483" i="3"/>
  <c r="T485" i="3"/>
  <c r="D485" i="3" l="1"/>
  <c r="G485" i="3" s="1"/>
  <c r="AG485" i="3"/>
  <c r="AH485" i="3"/>
  <c r="E485" i="3"/>
  <c r="H485" i="3" s="1"/>
  <c r="K485" i="3" s="1"/>
  <c r="AE485" i="3" s="1"/>
  <c r="F485" i="3" l="1"/>
  <c r="I485" i="3"/>
  <c r="J485" i="3"/>
  <c r="M485" i="3"/>
  <c r="N485" i="3" s="1"/>
  <c r="V485" i="3"/>
  <c r="A486" i="3"/>
  <c r="B486" i="3" s="1"/>
  <c r="W485" i="3" l="1"/>
  <c r="L485" i="3"/>
  <c r="AA486" i="3"/>
  <c r="P486" i="3"/>
  <c r="Q486" i="3" s="1"/>
  <c r="R486" i="3" s="1"/>
  <c r="S486" i="3" s="1"/>
  <c r="AC486" i="3"/>
  <c r="AD486" i="3"/>
  <c r="Z486" i="3"/>
  <c r="T486" i="3" l="1"/>
  <c r="AH486" i="3" s="1"/>
  <c r="U485" i="3"/>
  <c r="Y484" i="3"/>
  <c r="D486" i="3" l="1"/>
  <c r="G486" i="3" s="1"/>
  <c r="AG486" i="3"/>
  <c r="E486" i="3"/>
  <c r="H486" i="3" s="1"/>
  <c r="K486" i="3" s="1"/>
  <c r="AE486" i="3" s="1"/>
  <c r="F486" i="3" l="1"/>
  <c r="V486" i="3"/>
  <c r="A487" i="3"/>
  <c r="B487" i="3" s="1"/>
  <c r="I486" i="3"/>
  <c r="J486" i="3"/>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AD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L489" i="3" s="1"/>
  <c r="Z490" i="3"/>
  <c r="AC490" i="3"/>
  <c r="P490" i="3"/>
  <c r="Q490" i="3" s="1"/>
  <c r="R490" i="3" s="1"/>
  <c r="S490" i="3" s="1"/>
  <c r="AD490" i="3"/>
  <c r="AA490" i="3"/>
  <c r="T490" i="3" l="1"/>
  <c r="AH490" i="3" s="1"/>
  <c r="U489" i="3"/>
  <c r="Y488" i="3"/>
  <c r="E490" i="3" l="1"/>
  <c r="H490" i="3" s="1"/>
  <c r="K490" i="3" s="1"/>
  <c r="AE490" i="3" s="1"/>
  <c r="D490" i="3"/>
  <c r="AG490" i="3"/>
  <c r="V490" i="3" l="1"/>
  <c r="A491" i="3"/>
  <c r="B491" i="3" s="1"/>
  <c r="F490" i="3"/>
  <c r="G490" i="3"/>
  <c r="I490" i="3" l="1"/>
  <c r="W490" i="3" s="1"/>
  <c r="J490" i="3"/>
  <c r="M490" i="3"/>
  <c r="N490" i="3" s="1"/>
  <c r="P491" i="3"/>
  <c r="Q491" i="3" s="1"/>
  <c r="R491" i="3" s="1"/>
  <c r="S491" i="3" s="1"/>
  <c r="Z491" i="3"/>
  <c r="AD491" i="3"/>
  <c r="AC491" i="3"/>
  <c r="AA491" i="3"/>
  <c r="T491" i="3" l="1"/>
  <c r="L490" i="3"/>
  <c r="AH491" i="3" l="1"/>
  <c r="U490" i="3"/>
  <c r="D491" i="3" s="1"/>
  <c r="AG491" i="3"/>
  <c r="Y489" i="3"/>
  <c r="E491" i="3" l="1"/>
  <c r="H491" i="3" s="1"/>
  <c r="K491" i="3" s="1"/>
  <c r="AE491" i="3" s="1"/>
  <c r="G491" i="3"/>
  <c r="F491" i="3" l="1"/>
  <c r="I491" i="3"/>
  <c r="J491" i="3"/>
  <c r="M491" i="3"/>
  <c r="N491" i="3" s="1"/>
  <c r="V491" i="3"/>
  <c r="A492" i="3"/>
  <c r="B492" i="3" s="1"/>
  <c r="W491" i="3" l="1"/>
  <c r="L491" i="3"/>
  <c r="AC492" i="3"/>
  <c r="AA492" i="3"/>
  <c r="P492" i="3"/>
  <c r="Q492" i="3" s="1"/>
  <c r="R492" i="3" s="1"/>
  <c r="S492" i="3" s="1"/>
  <c r="Z492" i="3"/>
  <c r="AD492" i="3"/>
  <c r="T492" i="3" l="1"/>
  <c r="U491" i="3"/>
  <c r="Y490" i="3"/>
  <c r="D492" i="3" l="1"/>
  <c r="G492" i="3" s="1"/>
  <c r="AH492" i="3"/>
  <c r="AG492" i="3"/>
  <c r="E492" i="3"/>
  <c r="H492" i="3" s="1"/>
  <c r="F492" i="3" l="1"/>
  <c r="I492" i="3"/>
  <c r="J492" i="3"/>
  <c r="M492" i="3"/>
  <c r="N492" i="3" s="1"/>
  <c r="K492" i="3"/>
  <c r="AE492" i="3" s="1"/>
  <c r="L492" i="3" l="1"/>
  <c r="V492" i="3"/>
  <c r="W492" i="3" s="1"/>
  <c r="A493" i="3"/>
  <c r="B493" i="3" s="1"/>
  <c r="U492" i="3" l="1"/>
  <c r="Y491" i="3"/>
  <c r="P493" i="3"/>
  <c r="Q493" i="3" s="1"/>
  <c r="R493" i="3" s="1"/>
  <c r="S493" i="3" s="1"/>
  <c r="AC493" i="3"/>
  <c r="AA493" i="3"/>
  <c r="Z493" i="3"/>
  <c r="AD493" i="3"/>
  <c r="T493" i="3" l="1"/>
  <c r="AH493" i="3" s="1"/>
  <c r="AG493" i="3" l="1"/>
  <c r="E493" i="3"/>
  <c r="H493" i="3" s="1"/>
  <c r="K493" i="3" s="1"/>
  <c r="AE493" i="3" s="1"/>
  <c r="D493" i="3"/>
  <c r="F493" i="3" l="1"/>
  <c r="G493" i="3"/>
  <c r="J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D505" i="3"/>
  <c r="AA505" i="3"/>
  <c r="L504" i="3" l="1"/>
  <c r="Y503" i="3" s="1"/>
  <c r="AD504" i="3"/>
  <c r="T505" i="3"/>
  <c r="AH505" i="3" l="1"/>
  <c r="U504" i="3"/>
  <c r="D505" i="3" s="1"/>
  <c r="G505" i="3" s="1"/>
  <c r="AG505" i="3"/>
  <c r="E505" i="3" l="1"/>
  <c r="H505" i="3" s="1"/>
  <c r="K505" i="3" s="1"/>
  <c r="AE505" i="3" s="1"/>
  <c r="J505" i="3"/>
  <c r="I505" i="3" l="1"/>
  <c r="F505" i="3"/>
  <c r="V505" i="3"/>
  <c r="M505" i="3"/>
  <c r="N505" i="3" s="1"/>
  <c r="A506" i="3"/>
  <c r="B506" i="3" s="1"/>
  <c r="P506" i="3" s="1"/>
  <c r="Q506" i="3" s="1"/>
  <c r="R506" i="3" s="1"/>
  <c r="S506" i="3" s="1"/>
  <c r="L505" i="3"/>
  <c r="W505" i="3" l="1"/>
  <c r="AA506" i="3"/>
  <c r="AD506" i="3"/>
  <c r="AC506" i="3"/>
  <c r="Z506" i="3"/>
  <c r="U505" i="3"/>
  <c r="Y504" i="3"/>
  <c r="T506" i="3"/>
  <c r="AG506" i="3" l="1"/>
  <c r="D506" i="3"/>
  <c r="G506" i="3" s="1"/>
  <c r="AH506" i="3"/>
  <c r="E506" i="3"/>
  <c r="H506" i="3" s="1"/>
  <c r="K506" i="3" s="1"/>
  <c r="AE506" i="3" s="1"/>
  <c r="F506" i="3" l="1"/>
  <c r="I506" i="3"/>
  <c r="J506" i="3"/>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D509" i="3" l="1"/>
  <c r="AC509" i="3"/>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M509" i="3"/>
  <c r="N509" i="3" s="1"/>
  <c r="K509" i="3"/>
  <c r="AE509" i="3" s="1"/>
  <c r="V509" i="3" l="1"/>
  <c r="W509" i="3" s="1"/>
  <c r="A510" i="3"/>
  <c r="B510" i="3" s="1"/>
  <c r="L509" i="3"/>
  <c r="U509" i="3" l="1"/>
  <c r="Y508" i="3"/>
  <c r="AC510" i="3"/>
  <c r="Z510" i="3"/>
  <c r="AA510" i="3"/>
  <c r="AD510" i="3"/>
  <c r="P510" i="3"/>
  <c r="Q510" i="3" s="1"/>
  <c r="R510" i="3" s="1"/>
  <c r="S510" i="3" s="1"/>
  <c r="T510" i="3" l="1"/>
  <c r="AH510" i="3" l="1"/>
  <c r="E510" i="3"/>
  <c r="H510" i="3" s="1"/>
  <c r="D510" i="3"/>
  <c r="AG510" i="3"/>
  <c r="F510" i="3" l="1"/>
  <c r="G510" i="3"/>
  <c r="K510" i="3"/>
  <c r="AE510" i="3" s="1"/>
  <c r="V510" i="3" l="1"/>
  <c r="A511" i="3"/>
  <c r="B511" i="3" s="1"/>
  <c r="I510" i="3"/>
  <c r="J510" i="3"/>
  <c r="M510" i="3"/>
  <c r="N510" i="3" s="1"/>
  <c r="L510" i="3" l="1"/>
  <c r="AA511" i="3"/>
  <c r="AC511" i="3"/>
  <c r="P511" i="3"/>
  <c r="Q511" i="3" s="1"/>
  <c r="R511" i="3" s="1"/>
  <c r="S511" i="3" s="1"/>
  <c r="Z511" i="3"/>
  <c r="AD511" i="3"/>
  <c r="W510" i="3"/>
  <c r="U510" i="3" l="1"/>
  <c r="Y509" i="3"/>
  <c r="T511" i="3"/>
  <c r="AG511" i="3" s="1"/>
  <c r="AH511" i="3" l="1"/>
  <c r="D511" i="3"/>
  <c r="E511" i="3"/>
  <c r="H511" i="3" s="1"/>
  <c r="F511" i="3" l="1"/>
  <c r="G511" i="3"/>
  <c r="K511" i="3"/>
  <c r="AE511" i="3" s="1"/>
  <c r="V511" i="3" l="1"/>
  <c r="A512" i="3"/>
  <c r="B512" i="3" s="1"/>
  <c r="I511" i="3"/>
  <c r="J511" i="3"/>
  <c r="M511" i="3"/>
  <c r="N511" i="3" s="1"/>
  <c r="W511" i="3" l="1"/>
  <c r="L511" i="3"/>
  <c r="AC512" i="3"/>
  <c r="Z512" i="3"/>
  <c r="AA512" i="3"/>
  <c r="P512" i="3"/>
  <c r="Q512" i="3" s="1"/>
  <c r="R512" i="3" s="1"/>
  <c r="S512" i="3" s="1"/>
  <c r="AD512" i="3"/>
  <c r="T512" i="3" l="1"/>
  <c r="U511" i="3"/>
  <c r="Y510" i="3"/>
  <c r="D512" i="3" l="1"/>
  <c r="G512" i="3" s="1"/>
  <c r="AH512" i="3"/>
  <c r="E512" i="3"/>
  <c r="H512" i="3" s="1"/>
  <c r="K512" i="3" s="1"/>
  <c r="AE512" i="3" s="1"/>
  <c r="AG512" i="3"/>
  <c r="F512" i="3" l="1"/>
  <c r="I512" i="3"/>
  <c r="J512" i="3"/>
  <c r="M512" i="3"/>
  <c r="N512" i="3" s="1"/>
  <c r="V512" i="3"/>
  <c r="A513" i="3"/>
  <c r="B513" i="3" s="1"/>
  <c r="W512" i="3" l="1"/>
  <c r="L512" i="3"/>
  <c r="AA513" i="3"/>
  <c r="P513" i="3"/>
  <c r="Q513" i="3" s="1"/>
  <c r="R513" i="3" s="1"/>
  <c r="S513" i="3" s="1"/>
  <c r="AC513" i="3"/>
  <c r="AD513" i="3"/>
  <c r="Z513" i="3"/>
  <c r="T513" i="3" l="1"/>
  <c r="AG513" i="3" s="1"/>
  <c r="U512" i="3"/>
  <c r="Y511" i="3"/>
  <c r="AH513" i="3" l="1"/>
  <c r="E513" i="3"/>
  <c r="H513" i="3" s="1"/>
  <c r="D513" i="3"/>
  <c r="F513" i="3" l="1"/>
  <c r="G513" i="3"/>
  <c r="K513" i="3"/>
  <c r="AE513" i="3" s="1"/>
  <c r="V513" i="3" l="1"/>
  <c r="A514" i="3"/>
  <c r="B514" i="3" s="1"/>
  <c r="I513" i="3"/>
  <c r="J513" i="3"/>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AD525" i="3"/>
  <c r="Z525" i="3"/>
  <c r="P525" i="3"/>
  <c r="Q525" i="3" s="1"/>
  <c r="R525" i="3" s="1"/>
  <c r="S525" i="3" s="1"/>
  <c r="T525" i="3" l="1"/>
  <c r="AH525" i="3" s="1"/>
  <c r="U524" i="3"/>
  <c r="Y523" i="3"/>
  <c r="AG525" i="3" l="1"/>
  <c r="D525" i="3"/>
  <c r="E525" i="3"/>
  <c r="H525" i="3" s="1"/>
  <c r="F525" i="3" l="1"/>
  <c r="G525" i="3"/>
  <c r="K525" i="3"/>
  <c r="AE525" i="3" s="1"/>
  <c r="I525" i="3" l="1"/>
  <c r="J525" i="3"/>
  <c r="M525" i="3"/>
  <c r="N525" i="3" s="1"/>
  <c r="V525" i="3"/>
  <c r="A526" i="3"/>
  <c r="B526" i="3" s="1"/>
  <c r="L525" i="3" l="1"/>
  <c r="W525" i="3"/>
  <c r="AA526" i="3"/>
  <c r="P526" i="3"/>
  <c r="Q526" i="3" s="1"/>
  <c r="R526" i="3" s="1"/>
  <c r="S526" i="3" s="1"/>
  <c r="Z526" i="3"/>
  <c r="AD526" i="3"/>
  <c r="AC526" i="3"/>
  <c r="T526" i="3" l="1"/>
  <c r="U525" i="3"/>
  <c r="Y524" i="3"/>
  <c r="D526" i="3" l="1"/>
  <c r="G526" i="3" s="1"/>
  <c r="AH526" i="3"/>
  <c r="E526" i="3"/>
  <c r="H526" i="3" s="1"/>
  <c r="K526" i="3" s="1"/>
  <c r="AE526" i="3" s="1"/>
  <c r="AG526" i="3"/>
  <c r="F526" i="3" l="1"/>
  <c r="V526" i="3"/>
  <c r="A527" i="3"/>
  <c r="B527" i="3" s="1"/>
  <c r="I526" i="3"/>
  <c r="J526" i="3"/>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AD529" i="3"/>
  <c r="P529" i="3"/>
  <c r="Q529" i="3" s="1"/>
  <c r="R529" i="3" s="1"/>
  <c r="S529" i="3" s="1"/>
  <c r="AA529" i="3"/>
  <c r="L528" i="3" l="1"/>
  <c r="Y527" i="3" s="1"/>
  <c r="AD528" i="3"/>
  <c r="T529" i="3"/>
  <c r="AG529" i="3" l="1"/>
  <c r="U528" i="3"/>
  <c r="D529" i="3" s="1"/>
  <c r="G529" i="3" s="1"/>
  <c r="AH529" i="3"/>
  <c r="E529" i="3" l="1"/>
  <c r="H529" i="3" s="1"/>
  <c r="K529" i="3" s="1"/>
  <c r="AE529" i="3" s="1"/>
  <c r="J529" i="3"/>
  <c r="A530" i="3" l="1"/>
  <c r="B530" i="3" s="1"/>
  <c r="P530" i="3" s="1"/>
  <c r="Q530" i="3" s="1"/>
  <c r="R530" i="3" s="1"/>
  <c r="S530" i="3" s="1"/>
  <c r="V529" i="3"/>
  <c r="M529" i="3"/>
  <c r="N529" i="3" s="1"/>
  <c r="I529" i="3"/>
  <c r="F529" i="3"/>
  <c r="L529" i="3"/>
  <c r="AC530" i="3" l="1"/>
  <c r="AD530" i="3"/>
  <c r="Z530" i="3"/>
  <c r="AA530" i="3"/>
  <c r="W529" i="3"/>
  <c r="T530" i="3"/>
  <c r="U529" i="3"/>
  <c r="Y528" i="3"/>
  <c r="AG530" i="3" l="1"/>
  <c r="D530" i="3"/>
  <c r="G530" i="3" s="1"/>
  <c r="AH530" i="3"/>
  <c r="E530" i="3"/>
  <c r="H530" i="3" s="1"/>
  <c r="F530" i="3" l="1"/>
  <c r="I530" i="3"/>
  <c r="J530" i="3"/>
  <c r="M530" i="3"/>
  <c r="N530" i="3" s="1"/>
  <c r="K530" i="3"/>
  <c r="AE530" i="3" s="1"/>
  <c r="V530" i="3" l="1"/>
  <c r="W530" i="3" s="1"/>
  <c r="A531" i="3"/>
  <c r="B531" i="3" s="1"/>
  <c r="L530" i="3"/>
  <c r="U530" i="3" l="1"/>
  <c r="Y529" i="3"/>
  <c r="Z531" i="3"/>
  <c r="AD531" i="3"/>
  <c r="AC531" i="3"/>
  <c r="AA531" i="3"/>
  <c r="P531" i="3"/>
  <c r="Q531" i="3" s="1"/>
  <c r="R531" i="3" s="1"/>
  <c r="S531" i="3" s="1"/>
  <c r="T531" i="3" l="1"/>
  <c r="AG531" i="3" s="1"/>
  <c r="AH531" i="3" l="1"/>
  <c r="D531" i="3"/>
  <c r="E531" i="3"/>
  <c r="H531" i="3" s="1"/>
  <c r="K531" i="3" l="1"/>
  <c r="AE531" i="3" s="1"/>
  <c r="F531" i="3"/>
  <c r="G531" i="3"/>
  <c r="I531" i="3" l="1"/>
  <c r="J531" i="3"/>
  <c r="M531" i="3"/>
  <c r="N531" i="3" s="1"/>
  <c r="V531" i="3"/>
  <c r="A532" i="3"/>
  <c r="B532" i="3" s="1"/>
  <c r="W531" i="3" l="1"/>
  <c r="L531" i="3"/>
  <c r="AD532"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M532" i="3"/>
  <c r="N532" i="3" s="1"/>
  <c r="W532" i="3" l="1"/>
  <c r="L532" i="3"/>
  <c r="P533" i="3"/>
  <c r="Q533" i="3" s="1"/>
  <c r="R533" i="3" s="1"/>
  <c r="S533" i="3" s="1"/>
  <c r="AD533" i="3"/>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AD715" i="3"/>
  <c r="U714" i="3" l="1"/>
  <c r="Y713" i="3"/>
  <c r="T715" i="3"/>
  <c r="AG715" i="3" s="1"/>
  <c r="AH715" i="3" l="1"/>
  <c r="D715" i="3"/>
  <c r="G715" i="3" s="1"/>
  <c r="E715" i="3"/>
  <c r="H715" i="3" s="1"/>
  <c r="F715" i="3" l="1"/>
  <c r="I715" i="3"/>
  <c r="J715" i="3"/>
  <c r="M715" i="3"/>
  <c r="N715" i="3" s="1"/>
  <c r="K715" i="3"/>
  <c r="AE715" i="3" s="1"/>
  <c r="V715" i="3" l="1"/>
  <c r="W715" i="3" s="1"/>
  <c r="A716" i="3"/>
  <c r="B716" i="3" s="1"/>
  <c r="L715" i="3"/>
  <c r="U715" i="3" l="1"/>
  <c r="Y714" i="3"/>
  <c r="AC716" i="3"/>
  <c r="Z716" i="3"/>
  <c r="P716" i="3"/>
  <c r="Q716" i="3" s="1"/>
  <c r="R716" i="3" s="1"/>
  <c r="S716" i="3" s="1"/>
  <c r="AA716" i="3"/>
  <c r="AD716" i="3"/>
  <c r="T716" i="3" l="1"/>
  <c r="D716" i="3" s="1"/>
  <c r="E716" i="3" l="1"/>
  <c r="H716" i="3" s="1"/>
  <c r="K716" i="3" s="1"/>
  <c r="AE716" i="3" s="1"/>
  <c r="AH716" i="3"/>
  <c r="AG716" i="3"/>
  <c r="G716" i="3"/>
  <c r="F716" i="3" l="1"/>
  <c r="I716" i="3"/>
  <c r="J716" i="3"/>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AD739" i="3"/>
  <c r="Z739" i="3"/>
  <c r="T739" i="3" l="1"/>
  <c r="L738" i="3"/>
  <c r="AH739" i="3" l="1"/>
  <c r="U738" i="3"/>
  <c r="E739" i="3" s="1"/>
  <c r="H739" i="3" s="1"/>
  <c r="AG739" i="3"/>
  <c r="Y737" i="3"/>
  <c r="D739" i="3" l="1"/>
  <c r="G739" i="3" s="1"/>
  <c r="K739" i="3"/>
  <c r="AE739" i="3" s="1"/>
  <c r="F739" i="3" l="1"/>
  <c r="I739" i="3"/>
  <c r="J739" i="3"/>
  <c r="M739" i="3"/>
  <c r="N739" i="3" s="1"/>
  <c r="V739" i="3"/>
  <c r="A740" i="3"/>
  <c r="B740" i="3" s="1"/>
  <c r="W739" i="3" l="1"/>
  <c r="L739" i="3"/>
  <c r="P740" i="3"/>
  <c r="Q740" i="3" s="1"/>
  <c r="R740" i="3" s="1"/>
  <c r="S740" i="3" s="1"/>
  <c r="Z740" i="3"/>
  <c r="AC740" i="3"/>
  <c r="AD740" i="3"/>
  <c r="AA740" i="3"/>
  <c r="U739" i="3" l="1"/>
  <c r="Y738" i="3"/>
  <c r="T740" i="3"/>
  <c r="E740" i="3" l="1"/>
  <c r="H740" i="3" s="1"/>
  <c r="K740" i="3" s="1"/>
  <c r="AE740" i="3" s="1"/>
  <c r="D740" i="3"/>
  <c r="G740" i="3" s="1"/>
  <c r="AH740" i="3"/>
  <c r="AG740" i="3"/>
  <c r="F740" i="3" l="1"/>
  <c r="I740" i="3"/>
  <c r="J740" i="3"/>
  <c r="M740" i="3"/>
  <c r="N740" i="3" s="1"/>
  <c r="V740" i="3"/>
  <c r="A741" i="3"/>
  <c r="B741" i="3" s="1"/>
  <c r="W740" i="3" l="1"/>
  <c r="L740" i="3"/>
  <c r="AA741" i="3"/>
  <c r="P741" i="3"/>
  <c r="Q741" i="3" s="1"/>
  <c r="R741" i="3" s="1"/>
  <c r="S741" i="3" s="1"/>
  <c r="AD741" i="3"/>
  <c r="Z741" i="3"/>
  <c r="AC741" i="3"/>
  <c r="T741" i="3" l="1"/>
  <c r="AG741" i="3" s="1"/>
  <c r="U740" i="3"/>
  <c r="Y739" i="3"/>
  <c r="E741" i="3" l="1"/>
  <c r="H741" i="3" s="1"/>
  <c r="D741" i="3"/>
  <c r="AH741" i="3"/>
  <c r="K741" i="3" l="1"/>
  <c r="AE741" i="3" s="1"/>
  <c r="F741" i="3"/>
  <c r="G741" i="3"/>
  <c r="V741" i="3" l="1"/>
  <c r="A742" i="3"/>
  <c r="B742" i="3" s="1"/>
  <c r="I741" i="3"/>
  <c r="J741" i="3"/>
  <c r="M741" i="3"/>
  <c r="N741" i="3" s="1"/>
  <c r="L741" i="3" l="1"/>
  <c r="W741" i="3"/>
  <c r="AC742" i="3"/>
  <c r="P742" i="3"/>
  <c r="Q742" i="3" s="1"/>
  <c r="R742" i="3" s="1"/>
  <c r="S742" i="3" s="1"/>
  <c r="AD742" i="3"/>
  <c r="Z742" i="3"/>
  <c r="AA742" i="3"/>
  <c r="U741" i="3" l="1"/>
  <c r="Y740" i="3"/>
  <c r="T742" i="3"/>
  <c r="AG742" i="3" s="1"/>
  <c r="E742" i="3" l="1"/>
  <c r="H742" i="3" s="1"/>
  <c r="K742" i="3" s="1"/>
  <c r="AE742" i="3" s="1"/>
  <c r="AH742" i="3"/>
  <c r="D742" i="3"/>
  <c r="F742" i="3" l="1"/>
  <c r="G742" i="3"/>
  <c r="V742" i="3"/>
  <c r="A743" i="3"/>
  <c r="B743" i="3" s="1"/>
  <c r="I742" i="3" l="1"/>
  <c r="W742" i="3" s="1"/>
  <c r="J742" i="3"/>
  <c r="M742" i="3"/>
  <c r="N742" i="3" s="1"/>
  <c r="Z743" i="3"/>
  <c r="AA743" i="3"/>
  <c r="P743" i="3"/>
  <c r="Q743" i="3" s="1"/>
  <c r="R743" i="3" s="1"/>
  <c r="S743" i="3" s="1"/>
  <c r="AC743" i="3"/>
  <c r="AD743" i="3"/>
  <c r="T743" i="3" l="1"/>
  <c r="L742" i="3"/>
  <c r="U742" i="3" l="1"/>
  <c r="E743" i="3" s="1"/>
  <c r="H743" i="3" s="1"/>
  <c r="AH743" i="3"/>
  <c r="AG743" i="3"/>
  <c r="Y741" i="3"/>
  <c r="D743" i="3" l="1"/>
  <c r="G743" i="3" s="1"/>
  <c r="K743" i="3"/>
  <c r="AE743" i="3" s="1"/>
  <c r="F743" i="3" l="1"/>
  <c r="I743" i="3"/>
  <c r="J743" i="3"/>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<sst xmlns="http://schemas.openxmlformats.org/spreadsheetml/2006/main" count="1735" uniqueCount="576">
  <si>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</si>
  <si>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</si>
  <si>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</si>
  <si>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</si>
  <si>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</si>
  <si>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</si>
  <si>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</si>
  <si>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</si>
  <si>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</si>
  <si>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</si>
  <si>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</si>
  <si>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</si>
  <si>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</si>
  <si>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</si>
  <si>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</si>
  <si>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</si>
  <si>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</si>
  <si>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</si>
  <si>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</si>
  <si>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</si>
  <si>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</si>
  <si>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</si>
  <si>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</si>
  <si>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</si>
  <si>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</si>
  <si>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</si>
  <si>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</si>
  <si>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</si>
  <si>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</si>
  <si>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</si>
  <si>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</si>
  <si>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</si>
  <si>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</si>
  <si>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</si>
  <si>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</si>
  <si>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</si>
  <si>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</si>
  <si>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</si>
  <si>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</si>
  <si>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</si>
  <si>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</si>
  <si>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</si>
  <si>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</si>
  <si>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</si>
  <si>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</si>
  <si>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</si>
  <si>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</si>
  <si>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</si>
  <si>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</si>
  <si>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</si>
  <si>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</si>
  <si>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</si>
  <si>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</si>
  <si>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</si>
  <si>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</si>
  <si>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</si>
  <si>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</si>
  <si>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</si>
  <si>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</si>
  <si>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</si>
  <si>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</si>
  <si>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</si>
  <si>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</si>
  <si>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</si>
  <si>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</si>
  <si>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</si>
  <si>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</si>
  <si>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</si>
  <si>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</si>
  <si>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</si>
  <si>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</si>
  <si>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</si>
  <si>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</si>
  <si>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</si>
  <si>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</si>
  <si>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</si>
  <si>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</si>
  <si>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</si>
  <si>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</si>
  <si>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</si>
  <si>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</si>
  <si>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</si>
  <si>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</si>
  <si>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</si>
  <si>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</si>
  <si>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</si>
  <si>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</si>
  <si>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</si>
  <si>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</si>
  <si>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</si>
  <si>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</si>
  <si>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</si>
  <si>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</si>
  <si>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</si>
  <si>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</si>
  <si>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</si>
  <si>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</si>
  <si>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</si>
  <si>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</si>
  <si>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</si>
  <si>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</si>
  <si>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</si>
  <si>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</si>
  <si>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</si>
  <si>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</si>
  <si>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</si>
  <si>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</si>
  <si>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</si>
  <si>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</si>
  <si>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</si>
  <si>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</si>
  <si>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</si>
  <si>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</si>
  <si>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</si>
  <si>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</si>
  <si>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</si>
  <si>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</si>
  <si>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</si>
  <si>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</si>
  <si>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</si>
  <si>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</si>
  <si>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</si>
  <si>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</si>
  <si>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</si>
  <si>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</si>
  <si>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</si>
  <si>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</si>
  <si>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</si>
  <si>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</si>
  <si>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</si>
  <si>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</si>
  <si>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</si>
  <si>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</si>
  <si>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</si>
  <si>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</si>
  <si>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</si>
  <si>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</si>
  <si>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</si>
  <si>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</si>
  <si>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</si>
  <si>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</si>
  <si>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</si>
  <si>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</si>
  <si>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</si>
  <si>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</si>
  <si>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</si>
  <si>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</si>
  <si>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</si>
  <si>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</si>
  <si>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</si>
  <si>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</si>
  <si>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</si>
  <si>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</si>
  <si>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</si>
  <si>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</si>
  <si>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</si>
  <si>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</si>
  <si>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</si>
  <si>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</si>
  <si>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</si>
  <si>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</si>
  <si>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</si>
  <si>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</si>
  <si>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</si>
  <si>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</si>
  <si>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</si>
  <si>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</si>
  <si>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</si>
  <si>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</si>
  <si>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</si>
  <si>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</si>
  <si>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</si>
  <si>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</si>
  <si>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</si>
  <si>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</si>
  <si>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</si>
  <si>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</si>
  <si>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</si>
  <si>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</si>
  <si>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</si>
  <si>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</si>
  <si>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</si>
  <si>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</si>
  <si>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</si>
  <si>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</si>
  <si>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</si>
  <si>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</si>
  <si>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</si>
  <si>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</si>
  <si>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</si>
  <si>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</si>
  <si>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</si>
  <si>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</si>
  <si>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</si>
  <si>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</si>
  <si>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</si>
  <si>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</si>
  <si>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</si>
  <si>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</si>
  <si>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</si>
  <si>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</si>
  <si>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</si>
  <si>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</si>
  <si>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</si>
  <si>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</si>
  <si>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</si>
  <si>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</si>
  <si>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</si>
  <si>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</si>
  <si>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</si>
  <si>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</si>
  <si>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</si>
  <si>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</si>
  <si>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</si>
  <si>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</si>
  <si>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</si>
  <si>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</si>
  <si>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</si>
  <si>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</si>
  <si>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</si>
  <si>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</si>
  <si>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</si>
  <si>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</si>
  <si>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</si>
  <si>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</si>
  <si>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</si>
  <si>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</si>
  <si>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</si>
  <si>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</si>
  <si>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</si>
  <si>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</si>
  <si>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</si>
  <si>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</si>
  <si>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</si>
  <si>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</si>
  <si>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</si>
  <si>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</si>
  <si>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</si>
  <si>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</si>
  <si>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</si>
  <si>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</si>
  <si>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</si>
  <si>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</si>
  <si>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</si>
  <si>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</si>
  <si>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</si>
  <si>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</si>
  <si>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</si>
  <si>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</si>
  <si>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</si>
  <si>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</si>
  <si>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</si>
  <si>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</si>
  <si>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</si>
  <si>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</si>
  <si>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</si>
  <si>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</si>
  <si>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</si>
  <si>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</si>
  <si>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</si>
  <si>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</si>
  <si>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</si>
  <si>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</si>
  <si>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</si>
  <si>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</si>
  <si>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</si>
  <si>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</si>
  <si>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</si>
  <si>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</si>
  <si>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</si>
  <si>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</si>
  <si>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</si>
  <si>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</si>
  <si>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</si>
  <si>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</si>
  <si>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</si>
  <si>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</si>
  <si>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</si>
  <si>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</si>
  <si>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</si>
  <si>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</si>
  <si>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</si>
  <si>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</si>
  <si>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</si>
  <si>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</si>
  <si>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</si>
  <si>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</si>
  <si>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</si>
  <si>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</si>
  <si>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</si>
  <si>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</si>
  <si>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</si>
  <si>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</si>
  <si>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</si>
  <si>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</si>
  <si>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</si>
  <si>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</si>
  <si>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</si>
  <si>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</si>
  <si>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</si>
  <si>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</si>
  <si>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</si>
  <si>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</si>
  <si>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</si>
  <si>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</si>
  <si>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</si>
  <si>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</si>
  <si>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</si>
  <si>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</si>
  <si>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</si>
  <si>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</si>
  <si>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</si>
  <si>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</si>
  <si>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</si>
  <si>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</si>
  <si>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</si>
  <si>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</si>
  <si>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</si>
  <si>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</si>
  <si>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</si>
  <si>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</si>
  <si>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</si>
  <si>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</si>
  <si>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</si>
  <si>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</si>
  <si>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</si>
  <si>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</si>
  <si>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</si>
  <si>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</si>
  <si>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</si>
  <si>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</si>
  <si>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</si>
  <si>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</si>
  <si>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</si>
  <si>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</si>
  <si>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</si>
  <si>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</si>
  <si>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</si>
  <si>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</si>
  <si>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</si>
  <si>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</si>
  <si>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</si>
  <si>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</si>
  <si>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</si>
  <si>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</si>
  <si>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</si>
  <si>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</si>
  <si>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</si>
  <si>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</si>
  <si>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</si>
  <si>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</si>
  <si>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</si>
  <si>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</si>
  <si>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</si>
  <si>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</si>
  <si>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</si>
  <si>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</si>
  <si>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</si>
  <si>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</si>
  <si>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</si>
  <si>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</si>
  <si>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</si>
  <si>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</si>
  <si>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</si>
  <si>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</si>
  <si>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</si>
  <si>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</si>
  <si>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</si>
  <si>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</si>
  <si>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</si>
  <si>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</si>
  <si>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</si>
  <si>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</si>
  <si>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</si>
  <si>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</si>
  <si>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</si>
  <si>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</si>
  <si>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</si>
  <si>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</si>
  <si>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</si>
  <si>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</si>
  <si>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</si>
  <si>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</si>
  <si>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</si>
  <si>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</si>
  <si>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</si>
  <si>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</si>
  <si>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</si>
  <si>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</si>
  <si>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</si>
  <si>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</si>
  <si>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</si>
  <si>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</si>
  <si>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</si>
  <si>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</si>
  <si>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</si>
  <si>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</si>
  <si>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</si>
  <si>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</si>
  <si>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</si>
  <si>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</si>
  <si>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</si>
  <si>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</si>
  <si>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</si>
  <si>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</si>
  <si>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</si>
  <si>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</si>
  <si>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</si>
  <si>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</si>
  <si>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</si>
  <si>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</si>
  <si>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</si>
  <si>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</si>
  <si>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</si>
  <si>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</si>
  <si>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</si>
  <si>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</si>
  <si>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</si>
  <si>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</si>
  <si>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</si>
  <si>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</si>
  <si>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</si>
  <si>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</si>
  <si>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</si>
  <si>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</si>
  <si>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</si>
  <si>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</si>
  <si>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</si>
  <si>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</si>
  <si>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</si>
  <si>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</si>
  <si>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</si>
  <si>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</si>
  <si>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</si>
  <si>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</si>
  <si>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</si>
  <si>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</si>
  <si>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</si>
  <si>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</si>
  <si>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</si>
  <si>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</si>
  <si>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</si>
  <si>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</si>
  <si>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</si>
  <si>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</si>
  <si>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</si>
  <si>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</si>
  <si>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</si>
  <si>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</si>
  <si>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</si>
  <si>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</si>
  <si>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</si>
  <si>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</si>
  <si>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</si>
  <si>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</si>
  <si>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</si>
  <si>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</si>
  <si>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</si>
  <si>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</si>
  <si>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</si>
  <si>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</si>
  <si>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</si>
  <si>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</si>
  <si>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</si>
  <si>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</si>
  <si>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</si>
  <si>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</si>
  <si>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</si>
  <si>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</si>
  <si>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</si>
  <si>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</si>
  <si>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</si>
  <si>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</si>
  <si>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</si>
  <si>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</si>
  <si>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</si>
  <si>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</si>
  <si>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</si>
  <si>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</si>
  <si>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</si>
  <si>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</si>
  <si>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</si>
  <si>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</si>
  <si>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</si>
  <si>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</si>
  <si>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</si>
  <si>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</si>
  <si>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</si>
  <si>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</si>
  <si>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</si>
  <si>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</si>
  <si>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</si>
  <si>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</si>
  <si>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</si>
  <si>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</si>
  <si>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</si>
  <si>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</si>
  <si>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</si>
  <si>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</si>
  <si>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</si>
  <si>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</si>
  <si>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</si>
  <si>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</si>
  <si>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</si>
  <si>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</si>
  <si>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</si>
  <si>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</si>
  <si>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</si>
  <si>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</si>
  <si>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</si>
  <si>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</si>
  <si>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</si>
  <si>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</si>
  <si>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</si>
  <si>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</si>
  <si>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</si>
  <si>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</si>
  <si>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</si>
  <si>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</si>
  <si>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</si>
  <si>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</si>
  <si>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</si>
  <si>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</si>
  <si>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</si>
  <si>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</si>
  <si>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</si>
  <si>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</si>
  <si>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</si>
  <si>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</si>
  <si>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</si>
  <si>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</si>
  <si>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</si>
  <si>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</si>
  <si>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</si>
  <si>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</si>
  <si>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</si>
  <si>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</si>
  <si>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</si>
  <si>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</si>
  <si>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</si>
  <si>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</si>
  <si>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</si>
  <si>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</si>
  <si>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</si>
  <si>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</si>
  <si>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</si>
  <si>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</si>
  <si>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</si>
  <si>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</si>
  <si>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</si>
  <si>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</si>
  <si>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</si>
  <si>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</si>
  <si>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</si>
  <si>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</si>
  <si>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</si>
  <si>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</si>
  <si>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</si>
  <si>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</si>
  <si>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</si>
  <si>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</si>
  <si>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</si>
  <si>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</si>
  <si>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</si>
  <si>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</si>
  <si>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</si>
  <si>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</si>
  <si>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</si>
  <si>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</si>
  <si>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</si>
  <si>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</si>
  <si>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</si>
  <si>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sans propu</t>
  </si>
  <si>
    <t>Cnalpha</t>
  </si>
  <si>
    <t>MS</t>
  </si>
  <si>
    <t>OpenRocket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</si>
</sst>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-1</c:v>
                </c:pt>
                <c:pt idx="1">
                  <c:v>-1</c:v>
                </c:pt>
                <c:pt idx="2">
                  <c:v>-1</c:v>
                </c:pt>
                <c:pt idx="3">
                  <c:v>-61</c:v>
                </c:pt>
                <c:pt idx="4">
                  <c:v>-1070</c:v>
                </c:pt>
                <c:pt idx="5">
                  <c:v>-1120</c:v>
                </c:pt>
                <c:pt idx="6">
                  <c:v>-1120</c:v>
                </c:pt>
                <c:pt idx="7">
                  <c:v>-1120</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-850</c:v>
                </c:pt>
                <c:pt idx="1">
                  <c:v>-1030</c:v>
                </c:pt>
                <c:pt idx="2">
                  <c:v>-1110</c:v>
                </c:pt>
                <c:pt idx="3">
                  <c:v>-1040</c:v>
                </c:pt>
                <c:pt idx="4">
                  <c:v>-850</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-1</c:v>
                </c:pt>
                <c:pt idx="1">
                  <c:v>-1</c:v>
                </c:pt>
                <c:pt idx="2">
                  <c:v>-1</c:v>
                </c:pt>
                <c:pt idx="3">
                  <c:v>-61</c:v>
                </c:pt>
                <c:pt idx="4">
                  <c:v>-1070</c:v>
                </c:pt>
                <c:pt idx="5">
                  <c:v>-1120</c:v>
                </c:pt>
                <c:pt idx="6">
                  <c:v>-1120</c:v>
                </c:pt>
                <c:pt idx="7">
                  <c:v>-1120</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-850</c:v>
                </c:pt>
                <c:pt idx="1">
                  <c:v>-1030</c:v>
                </c:pt>
                <c:pt idx="2">
                  <c:v>-1110</c:v>
                </c:pt>
                <c:pt idx="3">
                  <c:v>-1040</c:v>
                </c:pt>
                <c:pt idx="4">
                  <c:v>-850</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-495.01209891601582</c:v>
                </c:pt>
                <c:pt idx="1">
                  <c:v>-495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108.6951459173211</c:v>
                </c:pt>
                <c:pt idx="2">
                  <c:v>108.6951459173211</c:v>
                </c:pt>
                <c:pt idx="3">
                  <c:v>0</c:v>
                </c:pt>
              </c:numCache>
            </c:numRef>
          </c:xVal>
          <c:yVal>
            <c:numRef>
              <c:f>Stabilito!$C$151:$C$154</c:f>
              <c:numCache>
                <c:formatCode>0</c:formatCode>
                <c:ptCount val="4"/>
                <c:pt idx="0">
                  <c:v>-836.17122860587619</c:v>
                </c:pt>
                <c:pt idx="1">
                  <c:v>-836.17122860587619</c:v>
                </c:pt>
                <c:pt idx="2">
                  <c:v>-836.17122860587619</c:v>
                </c:pt>
                <c:pt idx="3">
                  <c:v>-836.17122860587619</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0</c:v>
                </c:pt>
                <c:pt idx="1">
                  <c:v>0</c:v>
                </c:pt>
                <c:pt idx="2">
                  <c:v>0</c:v>
                </c:pt>
                <c:pt idx="3">
                  <c:v>0</c:v>
                </c:pt>
                <c:pt idx="4">
                  <c:v>0</c:v>
                </c:pt>
              </c:numCache>
            </c:numRef>
          </c:xVal>
          <c:yVal>
            <c:numRef>
              <c:f>Stabilito!$C$158:$C$162</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0</c:v>
                </c:pt>
                <c:pt idx="1">
                  <c:v>0</c:v>
                </c:pt>
                <c:pt idx="2">
                  <c:v>0</c:v>
                </c:pt>
                <c:pt idx="3">
                  <c:v>0</c:v>
                </c:pt>
                <c:pt idx="4">
                  <c:v>0</c:v>
                </c:pt>
              </c:numCache>
            </c:numRef>
          </c:xVal>
          <c:yVal>
            <c:numRef>
              <c:f>Stabilito!$C$163:$C$167</c:f>
              <c:numCache>
                <c:formatCode>0</c:formatCode>
                <c:ptCount val="5"/>
                <c:pt idx="0">
                  <c:v>0</c:v>
                </c:pt>
                <c:pt idx="1">
                  <c:v>0</c:v>
                </c:pt>
                <c:pt idx="2">
                  <c:v>0</c:v>
                </c:pt>
                <c:pt idx="3">
                  <c:v>0</c:v>
                </c:pt>
                <c:pt idx="4">
                  <c:v>0</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373.33333333333331</c:v>
                </c:pt>
                <c:pt idx="1">
                  <c:v>-373.33333333333331</c:v>
                </c:pt>
              </c:numCache>
            </c:numRef>
          </c:xVal>
          <c:yVal>
            <c:numRef>
              <c:f>Stabilito!$C$168:$C$169</c:f>
              <c:numCache>
                <c:formatCode>0</c:formatCode>
                <c:ptCount val="2"/>
                <c:pt idx="0">
                  <c:v>-1131.2</c:v>
                </c:pt>
                <c:pt idx="1">
                  <c:v>-1131.2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0</c:v>
                </c:pt>
                <c:pt idx="1">
                  <c:v>0</c:v>
                </c:pt>
                <c:pt idx="2">
                  <c:v>0</c:v>
                </c:pt>
                <c:pt idx="3">
                  <c:v>0</c:v>
                </c:pt>
                <c:pt idx="4">
                  <c:v>0</c:v>
                </c:pt>
              </c:numCache>
            </c:numRef>
          </c:xVal>
          <c:yVal>
            <c:numRef>
              <c:f>Stabilito!$C$170:$C$174</c:f>
              <c:numCache>
                <c:formatCode>0</c:formatCode>
                <c:ptCount val="5"/>
                <c:pt idx="0">
                  <c:v>-1110</c:v>
                </c:pt>
                <c:pt idx="1">
                  <c:v>-1110</c:v>
                </c:pt>
                <c:pt idx="2">
                  <c:v>-1110</c:v>
                </c:pt>
                <c:pt idx="3">
                  <c:v>-1110</c:v>
                </c:pt>
                <c:pt idx="4">
                  <c:v>-1110</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-0.1</c:v>
                </c:pt>
                <c:pt idx="2">
                  <c:v>-0.25</c:v>
                </c:pt>
                <c:pt idx="3">
                  <c:v>-0.5</c:v>
                </c:pt>
                <c:pt idx="4">
                  <c:v>-0.75</c:v>
                </c:pt>
                <c:pt idx="5">
                  <c:v>-1</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-0.1</c:v>
                </c:pt>
                <c:pt idx="2">
                  <c:v>-0.25</c:v>
                </c:pt>
                <c:pt idx="3">
                  <c:v>-0.5</c:v>
                </c:pt>
                <c:pt idx="4">
                  <c:v>-0.75</c:v>
                </c:pt>
                <c:pt idx="5">
                  <c:v>-1</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-1147.3333333333333</c:v>
                </c:pt>
                <c:pt idx="1">
                  <c:v>-1147.3333333333333</c:v>
                </c:pt>
                <c:pt idx="2">
                  <c:v>-1147.3333333333333</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-234.33333333333334</c:v>
                </c:pt>
                <c:pt idx="1">
                  <c:v>-234.33333333333334</c:v>
                </c:pt>
                <c:pt idx="2">
                  <c:v>-234.33333333333334</c:v>
                </c:pt>
              </c:numCache>
            </c:numRef>
          </c:xVal>
          <c:yVal>
            <c:numRef>
              <c:f>Stabilito!$C$143:$C$145</c:f>
              <c:numCache>
                <c:formatCode>0</c:formatCode>
                <c:ptCount val="3"/>
                <c:pt idx="0">
                  <c:v>-850</c:v>
                </c:pt>
                <c:pt idx="1">
                  <c:v>-940</c:v>
                </c:pt>
                <c:pt idx="2">
                  <c:v>-1030</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-253</c:v>
                </c:pt>
                <c:pt idx="1">
                  <c:v>-253</c:v>
                </c:pt>
                <c:pt idx="2">
                  <c:v>-253</c:v>
                </c:pt>
              </c:numCache>
            </c:numRef>
          </c:xVal>
          <c:yVal>
            <c:numRef>
              <c:f>Stabilito!$C$146:$C$148</c:f>
              <c:numCache>
                <c:formatCode>0</c:formatCode>
                <c:ptCount val="3"/>
                <c:pt idx="0">
                  <c:v>-1030</c:v>
                </c:pt>
                <c:pt idx="1">
                  <c:v>-1070</c:v>
                </c:pt>
                <c:pt idx="2">
                  <c:v>-1110</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253</c:v>
                </c:pt>
                <c:pt idx="1">
                  <c:v>253</c:v>
                </c:pt>
                <c:pt idx="2">
                  <c:v>253</c:v>
                </c:pt>
              </c:numCache>
            </c:numRef>
          </c:xVal>
          <c:yVal>
            <c:numRef>
              <c:f>Stabilito!$C$140:$C$142</c:f>
              <c:numCache>
                <c:formatCode>0</c:formatCode>
                <c:ptCount val="3"/>
                <c:pt idx="0">
                  <c:v>-850</c:v>
                </c:pt>
                <c:pt idx="1">
                  <c:v>-945</c:v>
                </c:pt>
                <c:pt idx="2">
                  <c:v>-1040</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-253</c:v>
                </c:pt>
                <c:pt idx="1">
                  <c:v>-253</c:v>
                </c:pt>
                <c:pt idx="2">
                  <c:v>-253</c:v>
                </c:pt>
              </c:numCache>
            </c:numRef>
          </c:xVal>
          <c:yVal>
            <c:numRef>
              <c:f>Stabilito!$C$155:$C$157</c:f>
              <c:numCache>
                <c:formatCode>0</c:formatCode>
                <c:ptCount val="3"/>
                <c:pt idx="0">
                  <c:v>-495.00604945800791</c:v>
                </c:pt>
                <c:pt idx="1">
                  <c:v>-665.58863903194208</c:v>
                </c:pt>
                <c:pt idx="2">
                  <c:v>-836.17122860587619</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3.2803762470178883</c:v>
                </c:pt>
                <c:pt idx="1">
                  <c:v>3.2803762470178883</c:v>
                </c:pt>
                <c:pt idx="2">
                  <c:v>3.2804925827488094</c:v>
                </c:pt>
                <c:pt idx="3">
                  <c:v>3.2804925827488094</c:v>
                </c:pt>
              </c:numCache>
            </c:numRef>
          </c:xVal>
          <c:yVal>
            <c:numRef>
              <c:f>Stabilito!$C$190:$C$193</c:f>
              <c:numCache>
                <c:formatCode>0.00</c:formatCode>
                <c:ptCount val="4"/>
                <c:pt idx="0">
                  <c:v>15.677184507305929</c:v>
                </c:pt>
                <c:pt idx="1">
                  <c:v>15.677184507305929</c:v>
                </c:pt>
                <c:pt idx="2">
                  <c:v>15.677184507305929</c:v>
                </c:pt>
                <c:pt idx="3">
                  <c:v>15.677184507305929</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3.2804925827488094</c:v>
                </c:pt>
                <c:pt idx="1">
                  <c:v>3.2803762470178883</c:v>
                </c:pt>
              </c:numCache>
            </c:numRef>
          </c:xVal>
          <c:yVal>
            <c:numRef>
              <c:f>Stabilito!$C$193:$C$194</c:f>
              <c:numCache>
                <c:formatCode>0.00</c:formatCode>
                <c:ptCount val="2"/>
                <c:pt idx="0">
                  <c:v>15.677184507305929</c:v>
                </c:pt>
                <c:pt idx="1">
                  <c:v>15.677184507305929</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4.0199999999999996</c:v>
                </c:pt>
                <c:pt idx="1">
                  <c:v>3.89</c:v>
                </c:pt>
              </c:numCache>
            </c:numRef>
          </c:xVal>
          <c:yVal>
            <c:numRef>
              <c:f>Stabilito!$V$31:$V$32</c:f>
              <c:numCache>
                <c:formatCode>General</c:formatCode>
                <c:ptCount val="2"/>
                <c:pt idx="0">
                  <c:v>14.656000000000001</c:v>
                </c:pt>
                <c:pt idx="1">
                  <c:v>14.656000000000001</c:v>
                </c:pt>
              </c:numCache>
            </c:numRef>
          </c:yVal>
          <c:smooth val="0"/>
          <c:extLst>
            <c:ext xmlns:c16="http://schemas.microsoft.com/office/drawing/2014/chart" uri="{C3380CC4-5D6E-409C-BE32-E72D297353CC}">
              <c16:uniqueId val="{00000002-E137-474A-8196-CBD1A34BCA24}"/>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1251.5050472142614</c:v>
                </c:pt>
              </c:numCache>
            </c:numRef>
          </c:xVal>
          <c:yVal>
            <c:numRef>
              <c:f>Trajecto!$C$121</c:f>
              <c:numCache>
                <c:formatCode>0</c:formatCode>
                <c:ptCount val="1"/>
                <c:pt idx="0">
                  <c:v>1251.5050472142614</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133.2454606677656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170.28025397052082</c:v>
                </c:pt>
                <c:pt idx="101">
                  <c:v>#N/A</c:v>
                </c:pt>
                <c:pt idx="102">
                  <c:v>#N/A</c:v>
                </c:pt>
                <c:pt idx="103">
                  <c:v>#N/A</c:v>
                </c:pt>
                <c:pt idx="104">
                  <c:v>#N/A</c:v>
                </c:pt>
                <c:pt idx="105">
                  <c:v>#N/A</c:v>
                </c:pt>
                <c:pt idx="106">
                  <c:v>#N/A</c:v>
                </c:pt>
                <c:pt idx="107">
                  <c:v>#N/A</c:v>
                </c:pt>
                <c:pt idx="108">
                  <c:v>#N/A</c:v>
                </c:pt>
                <c:pt idx="109">
                  <c:v>#N/A</c:v>
                </c:pt>
                <c:pt idx="110">
                  <c:v>204.07064014699577</c:v>
                </c:pt>
                <c:pt idx="111">
                  <c:v>#N/A</c:v>
                </c:pt>
                <c:pt idx="112">
                  <c:v>#N/A</c:v>
                </c:pt>
                <c:pt idx="113">
                  <c:v>#N/A</c:v>
                </c:pt>
                <c:pt idx="114">
                  <c:v>#N/A</c:v>
                </c:pt>
                <c:pt idx="115">
                  <c:v>#N/A</c:v>
                </c:pt>
                <c:pt idx="116">
                  <c:v>#N/A</c:v>
                </c:pt>
                <c:pt idx="117">
                  <c:v>#N/A</c:v>
                </c:pt>
                <c:pt idx="118">
                  <c:v>#N/A</c:v>
                </c:pt>
                <c:pt idx="119">
                  <c:v>#N/A</c:v>
                </c:pt>
                <c:pt idx="120">
                  <c:v>235.34250117616284</c:v>
                </c:pt>
                <c:pt idx="121">
                  <c:v>#N/A</c:v>
                </c:pt>
                <c:pt idx="122">
                  <c:v>#N/A</c:v>
                </c:pt>
                <c:pt idx="123">
                  <c:v>#N/A</c:v>
                </c:pt>
                <c:pt idx="124">
                  <c:v>#N/A</c:v>
                </c:pt>
                <c:pt idx="125">
                  <c:v>#N/A</c:v>
                </c:pt>
                <c:pt idx="126">
                  <c:v>#N/A</c:v>
                </c:pt>
                <c:pt idx="127">
                  <c:v>#N/A</c:v>
                </c:pt>
                <c:pt idx="128">
                  <c:v>#N/A</c:v>
                </c:pt>
                <c:pt idx="129">
                  <c:v>#N/A</c:v>
                </c:pt>
                <c:pt idx="130">
                  <c:v>264.64170019043667</c:v>
                </c:pt>
                <c:pt idx="131">
                  <c:v>#N/A</c:v>
                </c:pt>
                <c:pt idx="132">
                  <c:v>#N/A</c:v>
                </c:pt>
                <c:pt idx="133">
                  <c:v>#N/A</c:v>
                </c:pt>
                <c:pt idx="134">
                  <c:v>#N/A</c:v>
                </c:pt>
                <c:pt idx="135">
                  <c:v>#N/A</c:v>
                </c:pt>
                <c:pt idx="136">
                  <c:v>#N/A</c:v>
                </c:pt>
                <c:pt idx="137">
                  <c:v>#N/A</c:v>
                </c:pt>
                <c:pt idx="138">
                  <c:v>#N/A</c:v>
                </c:pt>
                <c:pt idx="139">
                  <c:v>#N/A</c:v>
                </c:pt>
                <c:pt idx="140">
                  <c:v>292.38056383807208</c:v>
                </c:pt>
                <c:pt idx="141">
                  <c:v>#N/A</c:v>
                </c:pt>
                <c:pt idx="142">
                  <c:v>#N/A</c:v>
                </c:pt>
                <c:pt idx="143">
                  <c:v>#N/A</c:v>
                </c:pt>
                <c:pt idx="144">
                  <c:v>#N/A</c:v>
                </c:pt>
                <c:pt idx="145">
                  <c:v>#N/A</c:v>
                </c:pt>
                <c:pt idx="146">
                  <c:v>#N/A</c:v>
                </c:pt>
                <c:pt idx="147">
                  <c:v>#N/A</c:v>
                </c:pt>
                <c:pt idx="148">
                  <c:v>#N/A</c:v>
                </c:pt>
                <c:pt idx="149">
                  <c:v>#N/A</c:v>
                </c:pt>
                <c:pt idx="150">
                  <c:v>318.88045858776013</c:v>
                </c:pt>
                <c:pt idx="151">
                  <c:v>#N/A</c:v>
                </c:pt>
                <c:pt idx="152">
                  <c:v>#N/A</c:v>
                </c:pt>
                <c:pt idx="153">
                  <c:v>#N/A</c:v>
                </c:pt>
                <c:pt idx="154">
                  <c:v>#N/A</c:v>
                </c:pt>
                <c:pt idx="155">
                  <c:v>#N/A</c:v>
                </c:pt>
                <c:pt idx="156">
                  <c:v>#N/A</c:v>
                </c:pt>
                <c:pt idx="157">
                  <c:v>#N/A</c:v>
                </c:pt>
                <c:pt idx="158">
                  <c:v>#N/A</c:v>
                </c:pt>
                <c:pt idx="159">
                  <c:v>#N/A</c:v>
                </c:pt>
                <c:pt idx="160">
                  <c:v>344.39820467857783</c:v>
                </c:pt>
                <c:pt idx="161">
                  <c:v>#N/A</c:v>
                </c:pt>
                <c:pt idx="162">
                  <c:v>#N/A</c:v>
                </c:pt>
                <c:pt idx="163">
                  <c:v>#N/A</c:v>
                </c:pt>
                <c:pt idx="164">
                  <c:v>#N/A</c:v>
                </c:pt>
                <c:pt idx="165">
                  <c:v>#N/A</c:v>
                </c:pt>
                <c:pt idx="166">
                  <c:v>#N/A</c:v>
                </c:pt>
                <c:pt idx="167">
                  <c:v>#N/A</c:v>
                </c:pt>
                <c:pt idx="168">
                  <c:v>#N/A</c:v>
                </c:pt>
                <c:pt idx="169">
                  <c:v>#N/A</c:v>
                </c:pt>
                <c:pt idx="170">
                  <c:v>369.14241507211102</c:v>
                </c:pt>
                <c:pt idx="171">
                  <c:v>#N/A</c:v>
                </c:pt>
                <c:pt idx="172">
                  <c:v>#N/A</c:v>
                </c:pt>
                <c:pt idx="173">
                  <c:v>#N/A</c:v>
                </c:pt>
                <c:pt idx="174">
                  <c:v>#N/A</c:v>
                </c:pt>
                <c:pt idx="175">
                  <c:v>#N/A</c:v>
                </c:pt>
                <c:pt idx="176">
                  <c:v>#N/A</c:v>
                </c:pt>
                <c:pt idx="177">
                  <c:v>#N/A</c:v>
                </c:pt>
                <c:pt idx="178">
                  <c:v>#N/A</c:v>
                </c:pt>
                <c:pt idx="179">
                  <c:v>#N/A</c:v>
                </c:pt>
                <c:pt idx="180">
                  <c:v>393.28239483619603</c:v>
                </c:pt>
                <c:pt idx="181">
                  <c:v>#N/A</c:v>
                </c:pt>
                <c:pt idx="182">
                  <c:v>#N/A</c:v>
                </c:pt>
                <c:pt idx="183">
                  <c:v>#N/A</c:v>
                </c:pt>
                <c:pt idx="184">
                  <c:v>#N/A</c:v>
                </c:pt>
                <c:pt idx="185">
                  <c:v>#N/A</c:v>
                </c:pt>
                <c:pt idx="186">
                  <c:v>#N/A</c:v>
                </c:pt>
                <c:pt idx="187">
                  <c:v>#N/A</c:v>
                </c:pt>
                <c:pt idx="188">
                  <c:v>#N/A</c:v>
                </c:pt>
                <c:pt idx="189">
                  <c:v>#N/A</c:v>
                </c:pt>
                <c:pt idx="190">
                  <c:v>416.94975399682141</c:v>
                </c:pt>
                <c:pt idx="191">
                  <c:v>#N/A</c:v>
                </c:pt>
                <c:pt idx="192">
                  <c:v>#N/A</c:v>
                </c:pt>
                <c:pt idx="193">
                  <c:v>#N/A</c:v>
                </c:pt>
                <c:pt idx="194">
                  <c:v>#N/A</c:v>
                </c:pt>
                <c:pt idx="195">
                  <c:v>#N/A</c:v>
                </c:pt>
                <c:pt idx="196">
                  <c:v>#N/A</c:v>
                </c:pt>
                <c:pt idx="197">
                  <c:v>#N/A</c:v>
                </c:pt>
                <c:pt idx="198">
                  <c:v>#N/A</c:v>
                </c:pt>
                <c:pt idx="199">
                  <c:v>#N/A</c:v>
                </c:pt>
                <c:pt idx="200">
                  <c:v>440.23148883763326</c:v>
                </c:pt>
                <c:pt idx="201">
                  <c:v>#N/A</c:v>
                </c:pt>
                <c:pt idx="202">
                  <c:v>#N/A</c:v>
                </c:pt>
                <c:pt idx="203">
                  <c:v>#N/A</c:v>
                </c:pt>
                <c:pt idx="204">
                  <c:v>#N/A</c:v>
                </c:pt>
                <c:pt idx="205">
                  <c:v>#N/A</c:v>
                </c:pt>
                <c:pt idx="206">
                  <c:v>#N/A</c:v>
                </c:pt>
                <c:pt idx="207">
                  <c:v>#N/A</c:v>
                </c:pt>
                <c:pt idx="208">
                  <c:v>#N/A</c:v>
                </c:pt>
                <c:pt idx="209">
                  <c:v>#N/A</c:v>
                </c:pt>
                <c:pt idx="210">
                  <c:v>463.1580070224781</c:v>
                </c:pt>
                <c:pt idx="211">
                  <c:v>#N/A</c:v>
                </c:pt>
                <c:pt idx="212">
                  <c:v>#N/A</c:v>
                </c:pt>
                <c:pt idx="213">
                  <c:v>#N/A</c:v>
                </c:pt>
                <c:pt idx="214">
                  <c:v>#N/A</c:v>
                </c:pt>
                <c:pt idx="215">
                  <c:v>#N/A</c:v>
                </c:pt>
                <c:pt idx="216">
                  <c:v>#N/A</c:v>
                </c:pt>
                <c:pt idx="217">
                  <c:v>#N/A</c:v>
                </c:pt>
                <c:pt idx="218">
                  <c:v>#N/A</c:v>
                </c:pt>
                <c:pt idx="219">
                  <c:v>#N/A</c:v>
                </c:pt>
                <c:pt idx="220">
                  <c:v>485.70178301526028</c:v>
                </c:pt>
                <c:pt idx="221">
                  <c:v>#N/A</c:v>
                </c:pt>
                <c:pt idx="222">
                  <c:v>#N/A</c:v>
                </c:pt>
                <c:pt idx="223">
                  <c:v>#N/A</c:v>
                </c:pt>
                <c:pt idx="224">
                  <c:v>#N/A</c:v>
                </c:pt>
                <c:pt idx="225">
                  <c:v>#N/A</c:v>
                </c:pt>
                <c:pt idx="226">
                  <c:v>#N/A</c:v>
                </c:pt>
                <c:pt idx="227">
                  <c:v>#N/A</c:v>
                </c:pt>
                <c:pt idx="228">
                  <c:v>#N/A</c:v>
                </c:pt>
                <c:pt idx="229">
                  <c:v>#N/A</c:v>
                </c:pt>
                <c:pt idx="230">
                  <c:v>507.79512845686969</c:v>
                </c:pt>
                <c:pt idx="231">
                  <c:v>#N/A</c:v>
                </c:pt>
                <c:pt idx="232">
                  <c:v>#N/A</c:v>
                </c:pt>
                <c:pt idx="233">
                  <c:v>#N/A</c:v>
                </c:pt>
                <c:pt idx="234">
                  <c:v>#N/A</c:v>
                </c:pt>
                <c:pt idx="235">
                  <c:v>#N/A</c:v>
                </c:pt>
                <c:pt idx="236">
                  <c:v>#N/A</c:v>
                </c:pt>
                <c:pt idx="237">
                  <c:v>#N/A</c:v>
                </c:pt>
                <c:pt idx="238">
                  <c:v>#N/A</c:v>
                </c:pt>
                <c:pt idx="239">
                  <c:v>#N/A</c:v>
                </c:pt>
                <c:pt idx="240">
                  <c:v>529.35239692952189</c:v>
                </c:pt>
                <c:pt idx="241">
                  <c:v>#N/A</c:v>
                </c:pt>
                <c:pt idx="242">
                  <c:v>#N/A</c:v>
                </c:pt>
                <c:pt idx="243">
                  <c:v>#N/A</c:v>
                </c:pt>
                <c:pt idx="244">
                  <c:v>#N/A</c:v>
                </c:pt>
                <c:pt idx="245">
                  <c:v>#N/A</c:v>
                </c:pt>
                <c:pt idx="246">
                  <c:v>#N/A</c:v>
                </c:pt>
                <c:pt idx="247">
                  <c:v>#N/A</c:v>
                </c:pt>
                <c:pt idx="248">
                  <c:v>#N/A</c:v>
                </c:pt>
                <c:pt idx="249">
                  <c:v>#N/A</c:v>
                </c:pt>
                <c:pt idx="250">
                  <c:v>550.28518964347529</c:v>
                </c:pt>
                <c:pt idx="251">
                  <c:v>#N/A</c:v>
                </c:pt>
                <c:pt idx="252">
                  <c:v>#N/A</c:v>
                </c:pt>
                <c:pt idx="253">
                  <c:v>#N/A</c:v>
                </c:pt>
                <c:pt idx="254">
                  <c:v>#N/A</c:v>
                </c:pt>
                <c:pt idx="255">
                  <c:v>#N/A</c:v>
                </c:pt>
                <c:pt idx="256">
                  <c:v>#N/A</c:v>
                </c:pt>
                <c:pt idx="257">
                  <c:v>#N/A</c:v>
                </c:pt>
                <c:pt idx="258">
                  <c:v>#N/A</c:v>
                </c:pt>
                <c:pt idx="259">
                  <c:v>#N/A</c:v>
                </c:pt>
                <c:pt idx="260">
                  <c:v>570.51098543903504</c:v>
                </c:pt>
                <c:pt idx="261">
                  <c:v>#N/A</c:v>
                </c:pt>
                <c:pt idx="262">
                  <c:v>#N/A</c:v>
                </c:pt>
                <c:pt idx="263">
                  <c:v>#N/A</c:v>
                </c:pt>
                <c:pt idx="264">
                  <c:v>#N/A</c:v>
                </c:pt>
                <c:pt idx="265">
                  <c:v>#N/A</c:v>
                </c:pt>
                <c:pt idx="266">
                  <c:v>#N/A</c:v>
                </c:pt>
                <c:pt idx="267">
                  <c:v>#N/A</c:v>
                </c:pt>
                <c:pt idx="268">
                  <c:v>#N/A</c:v>
                </c:pt>
                <c:pt idx="269">
                  <c:v>#N/A</c:v>
                </c:pt>
                <c:pt idx="270">
                  <c:v>589.95789700915179</c:v>
                </c:pt>
                <c:pt idx="271">
                  <c:v>#N/A</c:v>
                </c:pt>
                <c:pt idx="272">
                  <c:v>#N/A</c:v>
                </c:pt>
                <c:pt idx="273">
                  <c:v>#N/A</c:v>
                </c:pt>
                <c:pt idx="274">
                  <c:v>#N/A</c:v>
                </c:pt>
                <c:pt idx="275">
                  <c:v>#N/A</c:v>
                </c:pt>
                <c:pt idx="276">
                  <c:v>#N/A</c:v>
                </c:pt>
                <c:pt idx="277">
                  <c:v>#N/A</c:v>
                </c:pt>
                <c:pt idx="278">
                  <c:v>#N/A</c:v>
                </c:pt>
                <c:pt idx="279">
                  <c:v>#N/A</c:v>
                </c:pt>
                <c:pt idx="280">
                  <c:v>608.56717272883941</c:v>
                </c:pt>
                <c:pt idx="281">
                  <c:v>#N/A</c:v>
                </c:pt>
                <c:pt idx="282">
                  <c:v>#N/A</c:v>
                </c:pt>
                <c:pt idx="283">
                  <c:v>#N/A</c:v>
                </c:pt>
                <c:pt idx="284">
                  <c:v>#N/A</c:v>
                </c:pt>
                <c:pt idx="285">
                  <c:v>#N/A</c:v>
                </c:pt>
                <c:pt idx="286">
                  <c:v>#N/A</c:v>
                </c:pt>
                <c:pt idx="287">
                  <c:v>#N/A</c:v>
                </c:pt>
                <c:pt idx="288">
                  <c:v>#N/A</c:v>
                </c:pt>
                <c:pt idx="289">
                  <c:v>#N/A</c:v>
                </c:pt>
                <c:pt idx="290">
                  <c:v>626.29425240847809</c:v>
                </c:pt>
                <c:pt idx="291">
                  <c:v>#N/A</c:v>
                </c:pt>
                <c:pt idx="292">
                  <c:v>#N/A</c:v>
                </c:pt>
                <c:pt idx="293">
                  <c:v>#N/A</c:v>
                </c:pt>
                <c:pt idx="294">
                  <c:v>#N/A</c:v>
                </c:pt>
                <c:pt idx="295">
                  <c:v>#N/A</c:v>
                </c:pt>
                <c:pt idx="296">
                  <c:v>#N/A</c:v>
                </c:pt>
                <c:pt idx="297">
                  <c:v>#N/A</c:v>
                </c:pt>
                <c:pt idx="298">
                  <c:v>#N/A</c:v>
                </c:pt>
                <c:pt idx="299">
                  <c:v>#N/A</c:v>
                </c:pt>
                <c:pt idx="300">
                  <c:v>643.10882212241802</c:v>
                </c:pt>
                <c:pt idx="301">
                  <c:v>#N/A</c:v>
                </c:pt>
                <c:pt idx="302">
                  <c:v>#N/A</c:v>
                </c:pt>
                <c:pt idx="303">
                  <c:v>#N/A</c:v>
                </c:pt>
                <c:pt idx="304">
                  <c:v>#N/A</c:v>
                </c:pt>
                <c:pt idx="305">
                  <c:v>#N/A</c:v>
                </c:pt>
                <c:pt idx="306">
                  <c:v>#N/A</c:v>
                </c:pt>
                <c:pt idx="307">
                  <c:v>#N/A</c:v>
                </c:pt>
                <c:pt idx="308">
                  <c:v>#N/A</c:v>
                </c:pt>
                <c:pt idx="309">
                  <c:v>#N/A</c:v>
                </c:pt>
                <c:pt idx="310">
                  <c:v>658.99416146707529</c:v>
                </c:pt>
                <c:pt idx="311">
                  <c:v>#N/A</c:v>
                </c:pt>
                <c:pt idx="312">
                  <c:v>#N/A</c:v>
                </c:pt>
                <c:pt idx="313">
                  <c:v>#N/A</c:v>
                </c:pt>
                <c:pt idx="314">
                  <c:v>#N/A</c:v>
                </c:pt>
                <c:pt idx="315">
                  <c:v>#N/A</c:v>
                </c:pt>
                <c:pt idx="316">
                  <c:v>#N/A</c:v>
                </c:pt>
                <c:pt idx="317">
                  <c:v>#N/A</c:v>
                </c:pt>
                <c:pt idx="318">
                  <c:v>#N/A</c:v>
                </c:pt>
                <c:pt idx="319">
                  <c:v>#N/A</c:v>
                </c:pt>
                <c:pt idx="320">
                  <c:v>673.94600632837444</c:v>
                </c:pt>
                <c:pt idx="321">
                  <c:v>#N/A</c:v>
                </c:pt>
                <c:pt idx="322">
                  <c:v>#N/A</c:v>
                </c:pt>
                <c:pt idx="323">
                  <c:v>#N/A</c:v>
                </c:pt>
                <c:pt idx="324">
                  <c:v>#N/A</c:v>
                </c:pt>
                <c:pt idx="325">
                  <c:v>#N/A</c:v>
                </c:pt>
                <c:pt idx="326">
                  <c:v>#N/A</c:v>
                </c:pt>
                <c:pt idx="327">
                  <c:v>#N/A</c:v>
                </c:pt>
                <c:pt idx="328">
                  <c:v>#N/A</c:v>
                </c:pt>
                <c:pt idx="329">
                  <c:v>#N/A</c:v>
                </c:pt>
                <c:pt idx="330">
                  <c:v>687.97110816123075</c:v>
                </c:pt>
                <c:pt idx="331">
                  <c:v>#N/A</c:v>
                </c:pt>
                <c:pt idx="332">
                  <c:v>#N/A</c:v>
                </c:pt>
                <c:pt idx="333">
                  <c:v>#N/A</c:v>
                </c:pt>
                <c:pt idx="334">
                  <c:v>#N/A</c:v>
                </c:pt>
                <c:pt idx="335">
                  <c:v>#N/A</c:v>
                </c:pt>
                <c:pt idx="336">
                  <c:v>#N/A</c:v>
                </c:pt>
                <c:pt idx="337">
                  <c:v>#N/A</c:v>
                </c:pt>
                <c:pt idx="338">
                  <c:v>#N/A</c:v>
                </c:pt>
                <c:pt idx="339">
                  <c:v>#N/A</c:v>
                </c:pt>
                <c:pt idx="340">
                  <c:v>701.08563727032254</c:v>
                </c:pt>
                <c:pt idx="341">
                  <c:v>#N/A</c:v>
                </c:pt>
                <c:pt idx="342">
                  <c:v>#N/A</c:v>
                </c:pt>
                <c:pt idx="343">
                  <c:v>#N/A</c:v>
                </c:pt>
                <c:pt idx="344">
                  <c:v>#N/A</c:v>
                </c:pt>
                <c:pt idx="345">
                  <c:v>#N/A</c:v>
                </c:pt>
                <c:pt idx="346">
                  <c:v>#N/A</c:v>
                </c:pt>
                <c:pt idx="347">
                  <c:v>#N/A</c:v>
                </c:pt>
                <c:pt idx="348">
                  <c:v>#N/A</c:v>
                </c:pt>
                <c:pt idx="349">
                  <c:v>#N/A</c:v>
                </c:pt>
                <c:pt idx="350">
                  <c:v>713.31354665948641</c:v>
                </c:pt>
                <c:pt idx="351">
                  <c:v>#N/A</c:v>
                </c:pt>
                <c:pt idx="352">
                  <c:v>#N/A</c:v>
                </c:pt>
                <c:pt idx="353">
                  <c:v>#N/A</c:v>
                </c:pt>
                <c:pt idx="354">
                  <c:v>#N/A</c:v>
                </c:pt>
                <c:pt idx="355">
                  <c:v>#N/A</c:v>
                </c:pt>
                <c:pt idx="356">
                  <c:v>#N/A</c:v>
                </c:pt>
                <c:pt idx="357">
                  <c:v>#N/A</c:v>
                </c:pt>
                <c:pt idx="358">
                  <c:v>#N/A</c:v>
                </c:pt>
                <c:pt idx="359">
                  <c:v>#N/A</c:v>
                </c:pt>
                <c:pt idx="360">
                  <c:v>724.68498391712455</c:v>
                </c:pt>
                <c:pt idx="361">
                  <c:v>#N/A</c:v>
                </c:pt>
                <c:pt idx="362">
                  <c:v>#N/A</c:v>
                </c:pt>
                <c:pt idx="363">
                  <c:v>#N/A</c:v>
                </c:pt>
                <c:pt idx="364">
                  <c:v>#N/A</c:v>
                </c:pt>
                <c:pt idx="365">
                  <c:v>#N/A</c:v>
                </c:pt>
                <c:pt idx="366">
                  <c:v>#N/A</c:v>
                </c:pt>
                <c:pt idx="367">
                  <c:v>#N/A</c:v>
                </c:pt>
                <c:pt idx="368">
                  <c:v>#N/A</c:v>
                </c:pt>
                <c:pt idx="369">
                  <c:v>#N/A</c:v>
                </c:pt>
                <c:pt idx="370">
                  <c:v>735.23481217445942</c:v>
                </c:pt>
                <c:pt idx="371">
                  <c:v>#N/A</c:v>
                </c:pt>
                <c:pt idx="372">
                  <c:v>#N/A</c:v>
                </c:pt>
                <c:pt idx="373">
                  <c:v>#N/A</c:v>
                </c:pt>
                <c:pt idx="374">
                  <c:v>#N/A</c:v>
                </c:pt>
                <c:pt idx="375">
                  <c:v>#N/A</c:v>
                </c:pt>
                <c:pt idx="376">
                  <c:v>#N/A</c:v>
                </c:pt>
                <c:pt idx="377">
                  <c:v>#N/A</c:v>
                </c:pt>
                <c:pt idx="378">
                  <c:v>#N/A</c:v>
                </c:pt>
                <c:pt idx="379">
                  <c:v>#N/A</c:v>
                </c:pt>
                <c:pt idx="380">
                  <c:v>745.00127839078061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1250.9790848284513</c:v>
                </c:pt>
                <c:pt idx="202">
                  <c:v>1250.6030287623121</c:v>
                </c:pt>
                <c:pt idx="203">
                  <c:v>1250.1294464523469</c:v>
                </c:pt>
                <c:pt idx="204">
                  <c:v>1249.5584911348919</c:v>
                </c:pt>
                <c:pt idx="205">
                  <c:v>1248.8903190884614</c:v>
                </c:pt>
                <c:pt idx="206">
                  <c:v>1248.1250903200237</c:v>
                </c:pt>
                <c:pt idx="207">
                  <c:v>1247.2629692121948</c:v>
                </c:pt>
                <c:pt idx="208">
                  <c:v>1246.304125128288</c:v>
                </c:pt>
                <c:pt idx="209">
                  <c:v>1245.2487329731259</c:v>
                </c:pt>
                <c:pt idx="210">
                  <c:v>1244.0969737084629</c:v>
                </c:pt>
                <c:pt idx="211">
                  <c:v>1242.8490348227042</c:v>
                </c:pt>
                <c:pt idx="212">
                  <c:v>1241.5051107553631</c:v>
                </c:pt>
                <c:pt idx="213">
                  <c:v>1240.0654032773039</c:v>
                </c:pt>
                <c:pt idx="214">
                  <c:v>1238.5301218283196</c:v>
                </c:pt>
                <c:pt idx="215">
                  <c:v>1236.8994838139611</c:v>
                </c:pt>
                <c:pt idx="216">
                  <c:v>1235.1737148637885</c:v>
                </c:pt>
                <c:pt idx="217">
                  <c:v>1233.3530490533772</c:v>
                </c:pt>
                <c:pt idx="218">
                  <c:v>1231.4377290924838</c:v>
                </c:pt>
                <c:pt idx="219">
                  <c:v>1229.4280064817851</c:v>
                </c:pt>
                <c:pt idx="220">
                  <c:v>1227.3241416405558</c:v>
                </c:pt>
                <c:pt idx="221">
                  <c:v>1225.1264040075689</c:v>
                </c:pt>
                <c:pt idx="222">
                  <c:v>1222.8350721173897</c:v>
                </c:pt>
                <c:pt idx="223">
                  <c:v>1220.4504336541058</c:v>
                </c:pt>
                <c:pt idx="224">
                  <c:v>1217.9727854843968</c:v>
                </c:pt>
                <c:pt idx="225">
                  <c:v>1215.4024336717055</c:v>
                </c:pt>
                <c:pt idx="226">
                  <c:v>1212.7396934731328</c:v>
                </c:pt>
                <c:pt idx="227">
                  <c:v>1209.9848893205415</c:v>
                </c:pt>
                <c:pt idx="228">
                  <c:v>1207.1383547872249</c:v>
                </c:pt>
                <c:pt idx="229">
                  <c:v>1204.2004325413748</c:v>
                </c:pt>
                <c:pt idx="230">
                  <c:v>1201.1714742874713</c:v>
                </c:pt>
                <c:pt idx="231">
                  <c:v>1198.0518406966148</c:v>
                </c:pt>
                <c:pt idx="232">
                  <c:v>1194.8419013267237</c:v>
                </c:pt>
                <c:pt idx="233">
                  <c:v>1191.5420345334394</c:v>
                </c:pt>
                <c:pt idx="234">
                  <c:v>1188.1526273725015</c:v>
                </c:pt>
                <c:pt idx="235">
                  <c:v>1184.6740754942884</c:v>
                </c:pt>
                <c:pt idx="236">
                  <c:v>1181.1067830311554</c:v>
                </c:pt>
                <c:pt idx="237">
                  <c:v>1177.4511624781483</c:v>
                </c:pt>
                <c:pt idx="238">
                  <c:v>1173.7076345676226</c:v>
                </c:pt>
                <c:pt idx="239">
                  <c:v>1169.8766281382507</c:v>
                </c:pt>
                <c:pt idx="240">
                  <c:v>1165.9585799988668</c:v>
                </c:pt>
                <c:pt idx="241">
                  <c:v>1161.9539347875575</c:v>
                </c:pt>
                <c:pt idx="242">
                  <c:v>1157.8631448263832</c:v>
                </c:pt>
                <c:pt idx="243">
                  <c:v>1153.6866699720788</c:v>
                </c:pt>
                <c:pt idx="244">
                  <c:v>1149.4249774630684</c:v>
                </c:pt>
                <c:pt idx="245">
                  <c:v>1145.0785417630982</c:v>
                </c:pt>
                <c:pt idx="246">
                  <c:v>1140.6478444017757</c:v>
                </c:pt>
                <c:pt idx="247">
                  <c:v>1136.1333738122892</c:v>
                </c:pt>
                <c:pt idx="248">
                  <c:v>1131.5356251665596</c:v>
                </c:pt>
                <c:pt idx="249">
                  <c:v>1126.8551002080681</c:v>
                </c:pt>
                <c:pt idx="250">
                  <c:v>1122.0923070825875</c:v>
                </c:pt>
                <c:pt idx="251">
                  <c:v>1117.2477601670366</c:v>
                </c:pt>
                <c:pt idx="252">
                  <c:v>1112.3219798966618</c:v>
                </c:pt>
                <c:pt idx="253">
                  <c:v>1107.3154925907465</c:v>
                </c:pt>
                <c:pt idx="254">
                  <c:v>1102.2288302770373</c:v>
                </c:pt>
                <c:pt idx="255">
                  <c:v>1097.0625305150661</c:v>
                </c:pt>
                <c:pt idx="256">
                  <c:v>1091.8171362185449</c:v>
                </c:pt>
                <c:pt idx="257">
                  <c:v>1086.4931954769988</c:v>
                </c:pt>
                <c:pt idx="258">
                  <c:v>1081.0912613767996</c:v>
                </c:pt>
                <c:pt idx="259">
                  <c:v>1075.6118918217528</c:v>
                </c:pt>
                <c:pt idx="260">
                  <c:v>1070.0556493533909</c:v>
                </c:pt>
                <c:pt idx="261">
                  <c:v>1064.4231009711141</c:v>
                </c:pt>
                <c:pt idx="262">
                  <c:v>1058.714817952319</c:v>
                </c:pt>
                <c:pt idx="263">
                  <c:v>1052.9313756726506</c:v>
                </c:pt>
                <c:pt idx="264">
                  <c:v>1047.0733534265064</c:v>
                </c:pt>
                <c:pt idx="265">
                  <c:v>1041.1413342479179</c:v>
                </c:pt>
                <c:pt idx="266">
                  <c:v>1035.135904731932</c:v>
                </c:pt>
                <c:pt idx="267">
                  <c:v>1029.0576548566089</c:v>
                </c:pt>
                <c:pt idx="268">
                  <c:v>1022.9071778057489</c:v>
                </c:pt>
                <c:pt idx="269">
                  <c:v>1016.685069792459</c:v>
                </c:pt>
                <c:pt idx="270">
                  <c:v>1010.3919298836631</c:v>
                </c:pt>
                <c:pt idx="271">
                  <c:v>1004.0283598256586</c:v>
                </c:pt>
                <c:pt idx="272">
                  <c:v>997.59496387081708</c:v>
                </c:pt>
                <c:pt idx="273">
                  <c:v>991.09234860552283</c:v>
                </c:pt>
                <c:pt idx="274">
                  <c:v>984.52112277944161</c:v>
                </c:pt>
                <c:pt idx="275">
                  <c:v>977.88189713620557</c:v>
                </c:pt>
                <c:pt idx="276">
                  <c:v>971.17528424559862</c:v>
                </c:pt>
                <c:pt idx="277">
                  <c:v>964.40189833732336</c:v>
                </c:pt>
                <c:pt idx="278">
                  <c:v>957.56235513642582</c:v>
                </c:pt>
                <c:pt idx="279">
                  <c:v>950.65727170045216</c:v>
                </c:pt>
                <c:pt idx="280">
                  <c:v>943.68726625840804</c:v>
                </c:pt>
                <c:pt idx="281">
                  <c:v>936.65295805158758</c:v>
                </c:pt>
                <c:pt idx="282">
                  <c:v>929.55496717633605</c:v>
                </c:pt>
                <c:pt idx="283">
                  <c:v>922.39391442880708</c:v>
                </c:pt>
                <c:pt idx="284">
                  <c:v>915.17042115177196</c:v>
                </c:pt>
                <c:pt idx="285">
                  <c:v>907.88510908353646</c:v>
                </c:pt>
                <c:pt idx="286">
                  <c:v>900.53860020901504</c:v>
                </c:pt>
                <c:pt idx="287">
                  <c:v>893.13151661301288</c:v>
                </c:pt>
                <c:pt idx="288">
                  <c:v>885.66448033575966</c:v>
                </c:pt>
                <c:pt idx="289">
                  <c:v>878.13811323073867</c:v>
                </c:pt>
                <c:pt idx="290">
                  <c:v>870.55303682485089</c:v>
                </c:pt>
                <c:pt idx="291">
                  <c:v>862.90987218094995</c:v>
                </c:pt>
                <c:pt idx="292">
                  <c:v>855.20923976278334</c:v>
                </c:pt>
                <c:pt idx="293">
                  <c:v>847.45175930237019</c:v>
                </c:pt>
                <c:pt idx="294">
                  <c:v>839.63804966984435</c:v>
                </c:pt>
                <c:pt idx="295">
                  <c:v>831.7687287457893</c:v>
                </c:pt>
                <c:pt idx="296">
                  <c:v>823.84441329608705</c:v>
                </c:pt>
                <c:pt idx="297">
                  <c:v>815.86571884930288</c:v>
                </c:pt>
                <c:pt idx="298">
                  <c:v>807.83325957662373</c:v>
                </c:pt>
                <c:pt idx="299">
                  <c:v>799.74764817436551</c:v>
                </c:pt>
                <c:pt idx="300">
                  <c:v>791.60949574906363</c:v>
                </c:pt>
                <c:pt idx="301">
                  <c:v>783.41941170515702</c:v>
                </c:pt>
                <c:pt idx="302">
                  <c:v>775.17800363527499</c:v>
                </c:pt>
                <c:pt idx="303">
                  <c:v>766.88587721313297</c:v>
                </c:pt>
                <c:pt idx="304">
                  <c:v>758.54363608904168</c:v>
                </c:pt>
                <c:pt idx="305">
                  <c:v>750.15188178803203</c:v>
                </c:pt>
                <c:pt idx="306">
                  <c:v>741.71121361059613</c:v>
                </c:pt>
                <c:pt idx="307">
                  <c:v>733.22222853604183</c:v>
                </c:pt>
                <c:pt idx="308">
                  <c:v>724.68552112845816</c:v>
                </c:pt>
                <c:pt idx="309">
                  <c:v>716.10168344528552</c:v>
                </c:pt>
                <c:pt idx="310">
                  <c:v>707.47130494848273</c:v>
                </c:pt>
                <c:pt idx="311">
                  <c:v>698.79497241828267</c:v>
                </c:pt>
                <c:pt idx="312">
                  <c:v>690.07326986952512</c:v>
                </c:pt>
                <c:pt idx="313">
                  <c:v>681.30677847055483</c:v>
                </c:pt>
                <c:pt idx="314">
                  <c:v>672.49607646466973</c:v>
                </c:pt>
                <c:pt idx="315">
                  <c:v>663.64173909410499</c:v>
                </c:pt>
                <c:pt idx="316">
                  <c:v>654.7443385265351</c:v>
                </c:pt>
                <c:pt idx="317">
                  <c:v>645.80444378407583</c:v>
                </c:pt>
                <c:pt idx="318">
                  <c:v>636.82262067476665</c:v>
                </c:pt>
                <c:pt idx="319">
                  <c:v>627.7994317265119</c:v>
                </c:pt>
                <c:pt idx="320">
                  <c:v>618.73543612345918</c:v>
                </c:pt>
                <c:pt idx="321">
                  <c:v>609.63118964479133</c:v>
                </c:pt>
                <c:pt idx="322">
                  <c:v>600.4872446059079</c:v>
                </c:pt>
                <c:pt idx="323">
                  <c:v>591.30414980196986</c:v>
                </c:pt>
                <c:pt idx="324">
                  <c:v>582.0824504537818</c:v>
                </c:pt>
                <c:pt idx="325">
                  <c:v>572.822688155984</c:v>
                </c:pt>
                <c:pt idx="326">
                  <c:v>563.52540082752614</c:v>
                </c:pt>
                <c:pt idx="327">
                  <c:v>554.19112266439345</c:v>
                </c:pt>
                <c:pt idx="328">
                  <c:v>544.82038409455527</c:v>
                </c:pt>
                <c:pt idx="329">
                  <c:v>535.41371173510618</c:v>
                </c:pt>
                <c:pt idx="330">
                  <c:v>525.97162835156757</c:v>
                </c:pt>
                <c:pt idx="331">
                  <c:v>516.49465281931816</c:v>
                </c:pt>
                <c:pt idx="332">
                  <c:v>506.98330008712117</c:v>
                </c:pt>
                <c:pt idx="333">
                  <c:v>497.43808114271519</c:v>
                </c:pt>
                <c:pt idx="334">
                  <c:v>487.85950298043497</c:v>
                </c:pt>
                <c:pt idx="335">
                  <c:v>478.24806857082871</c:v>
                </c:pt>
                <c:pt idx="336">
                  <c:v>468.60427683223708</c:v>
                </c:pt>
                <c:pt idx="337">
                  <c:v>458.92862260430007</c:v>
                </c:pt>
                <c:pt idx="338">
                  <c:v>449.22159662335622</c:v>
                </c:pt>
                <c:pt idx="339">
                  <c:v>439.48368549969922</c:v>
                </c:pt>
                <c:pt idx="340">
                  <c:v>429.71537169665658</c:v>
                </c:pt>
                <c:pt idx="341">
                  <c:v>419.91713351145478</c:v>
                </c:pt>
                <c:pt idx="342">
                  <c:v>410.08944505783529</c:v>
                </c:pt>
                <c:pt idx="343">
                  <c:v>400.23277625038526</c:v>
                </c:pt>
                <c:pt idx="344">
                  <c:v>390.34759279054737</c:v>
                </c:pt>
                <c:pt idx="345">
                  <c:v>380.4343561542729</c:v>
                </c:pt>
                <c:pt idx="346">
                  <c:v>370.49352358128175</c:v>
                </c:pt>
                <c:pt idx="347">
                  <c:v>360.52554806589353</c:v>
                </c:pt>
                <c:pt idx="348">
                  <c:v>350.5308783493943</c:v>
                </c:pt>
                <c:pt idx="349">
                  <c:v>340.50995891390244</c:v>
                </c:pt>
                <c:pt idx="350">
                  <c:v>330.4632299776984</c:v>
                </c:pt>
                <c:pt idx="351">
                  <c:v>320.39112749198267</c:v>
                </c:pt>
                <c:pt idx="352">
                  <c:v>310.29408313902638</c:v>
                </c:pt>
                <c:pt idx="353">
                  <c:v>300.1725243316796</c:v>
                </c:pt>
                <c:pt idx="354">
                  <c:v>290.02687421420183</c:v>
                </c:pt>
                <c:pt idx="355">
                  <c:v>279.85755166438025</c:v>
                </c:pt>
                <c:pt idx="356">
                  <c:v>269.66497129690117</c:v>
                </c:pt>
                <c:pt idx="357">
                  <c:v>259.44954346793992</c:v>
                </c:pt>
                <c:pt idx="358">
                  <c:v>249.21167428093585</c:v>
                </c:pt>
                <c:pt idx="359">
                  <c:v>238.95176559351791</c:v>
                </c:pt>
                <c:pt idx="360">
                  <c:v>228.67021502554812</c:v>
                </c:pt>
                <c:pt idx="361">
                  <c:v>218.36741596824947</c:v>
                </c:pt>
                <c:pt idx="362">
                  <c:v>208.04375759438562</c:v>
                </c:pt>
                <c:pt idx="363">
                  <c:v>197.69962486946</c:v>
                </c:pt>
                <c:pt idx="364">
                  <c:v>187.3353985639024</c:v>
                </c:pt>
                <c:pt idx="365">
                  <c:v>176.95145526621147</c:v>
                </c:pt>
                <c:pt idx="366">
                  <c:v>166.54816739702179</c:v>
                </c:pt>
                <c:pt idx="367">
                  <c:v>156.12590322406481</c:v>
                </c:pt>
                <c:pt idx="368">
                  <c:v>145.68502687799347</c:v>
                </c:pt>
                <c:pt idx="369">
                  <c:v>135.2258983690401</c:v>
                </c:pt>
                <c:pt idx="370">
                  <c:v>124.74887360447867</c:v>
                </c:pt>
                <c:pt idx="371">
                  <c:v>114.25430440686191</c:v>
                </c:pt>
                <c:pt idx="372">
                  <c:v>103.74253853300476</c:v>
                </c:pt>
                <c:pt idx="373">
                  <c:v>93.213919693686307</c:v>
                </c:pt>
                <c:pt idx="374">
                  <c:v>82.668787574042028</c:v>
                </c:pt>
                <c:pt idx="375">
                  <c:v>72.107477854619532</c:v>
                </c:pt>
                <c:pt idx="376">
                  <c:v>61.530322233070812</c:v>
                </c:pt>
                <c:pt idx="377">
                  <c:v>50.937648446454865</c:v>
                </c:pt>
                <c:pt idx="378">
                  <c:v>40.329780294124731</c:v>
                </c:pt>
                <c:pt idx="379">
                  <c:v>29.7070376611738</c:v>
                </c:pt>
                <c:pt idx="380">
                  <c:v>19.069736542416365</c:v>
                </c:pt>
                <c:pt idx="381">
                  <c:v>8.418189066878238</c:v>
                </c:pt>
                <c:pt idx="382">
                  <c:v>-2.247296477226616</c:v>
                </c:pt>
                <c:pt idx="383">
                  <c:v>-2.2579688619526315</c:v>
                </c:pt>
                <c:pt idx="384">
                  <c:v>-2.2686412601608077</c:v>
                </c:pt>
                <c:pt idx="385">
                  <c:v>-2.2793136718508462</c:v>
                </c:pt>
                <c:pt idx="386">
                  <c:v>-2.289986097022449</c:v>
                </c:pt>
                <c:pt idx="387">
                  <c:v>-2.3006585356753178</c:v>
                </c:pt>
                <c:pt idx="388">
                  <c:v>-2.3113309878091539</c:v>
                </c:pt>
                <c:pt idx="389">
                  <c:v>-2.3220034534236591</c:v>
                </c:pt>
                <c:pt idx="390">
                  <c:v>-2.3326759325185353</c:v>
                </c:pt>
                <c:pt idx="391">
                  <c:v>-2.3433484250934842</c:v>
                </c:pt>
                <c:pt idx="392">
                  <c:v>-2.3540209311482077</c:v>
                </c:pt>
                <c:pt idx="393">
                  <c:v>-2.3646934506824073</c:v>
                </c:pt>
                <c:pt idx="394">
                  <c:v>-2.3753659836957848</c:v>
                </c:pt>
                <c:pt idx="395">
                  <c:v>-2.3860385301880416</c:v>
                </c:pt>
                <c:pt idx="396">
                  <c:v>-2.3967110901588797</c:v>
                </c:pt>
                <c:pt idx="397">
                  <c:v>-2.4073836636080008</c:v>
                </c:pt>
                <c:pt idx="398">
                  <c:v>-2.4180562505351069</c:v>
                </c:pt>
                <c:pt idx="399">
                  <c:v>-2.4287288509398994</c:v>
                </c:pt>
                <c:pt idx="400">
                  <c:v>-2.4394014648220801</c:v>
                </c:pt>
                <c:pt idx="401">
                  <c:v>-2.4500740921813509</c:v>
                </c:pt>
                <c:pt idx="402">
                  <c:v>-2.4607467330174133</c:v>
                </c:pt>
                <c:pt idx="403">
                  <c:v>-2.4714193873299695</c:v>
                </c:pt>
                <c:pt idx="404">
                  <c:v>-2.4820920551187209</c:v>
                </c:pt>
                <c:pt idx="405">
                  <c:v>-2.4927647363833692</c:v>
                </c:pt>
                <c:pt idx="406">
                  <c:v>-2.5034374311236163</c:v>
                </c:pt>
                <c:pt idx="407">
                  <c:v>-2.5141101393391638</c:v>
                </c:pt>
                <c:pt idx="408">
                  <c:v>-2.5247828610297138</c:v>
                </c:pt>
                <c:pt idx="409">
                  <c:v>-2.5354555961949679</c:v>
                </c:pt>
                <c:pt idx="410">
                  <c:v>-2.5461283448346279</c:v>
                </c:pt>
                <c:pt idx="411">
                  <c:v>-2.5568011069483956</c:v>
                </c:pt>
                <c:pt idx="412">
                  <c:v>-2.5674738825359724</c:v>
                </c:pt>
                <c:pt idx="413">
                  <c:v>-2.5781466715970605</c:v>
                </c:pt>
                <c:pt idx="414">
                  <c:v>-2.5888194741313617</c:v>
                </c:pt>
                <c:pt idx="415">
                  <c:v>-2.5994922901385777</c:v>
                </c:pt>
                <c:pt idx="416">
                  <c:v>-2.6101651196184106</c:v>
                </c:pt>
                <c:pt idx="417">
                  <c:v>-2.6208379625705618</c:v>
                </c:pt>
                <c:pt idx="418">
                  <c:v>-2.6315108189947334</c:v>
                </c:pt>
                <c:pt idx="419">
                  <c:v>-2.6421836888906269</c:v>
                </c:pt>
                <c:pt idx="420">
                  <c:v>-2.6528565722579445</c:v>
                </c:pt>
                <c:pt idx="421">
                  <c:v>-2.6635294690963875</c:v>
                </c:pt>
                <c:pt idx="422">
                  <c:v>-2.6742023794056582</c:v>
                </c:pt>
                <c:pt idx="423">
                  <c:v>-2.6848753031854584</c:v>
                </c:pt>
                <c:pt idx="424">
                  <c:v>-2.6955482404354898</c:v>
                </c:pt>
                <c:pt idx="425">
                  <c:v>-2.7062211911554543</c:v>
                </c:pt>
                <c:pt idx="426">
                  <c:v>-2.7168941553450536</c:v>
                </c:pt>
                <c:pt idx="427">
                  <c:v>-2.7275671330039897</c:v>
                </c:pt>
                <c:pt idx="428">
                  <c:v>-2.738240124131964</c:v>
                </c:pt>
                <c:pt idx="429">
                  <c:v>-2.7489131287286792</c:v>
                </c:pt>
                <c:pt idx="430">
                  <c:v>-2.7595861467938367</c:v>
                </c:pt>
                <c:pt idx="431">
                  <c:v>-2.7702591783271382</c:v>
                </c:pt>
                <c:pt idx="432">
                  <c:v>-2.7809322233282856</c:v>
                </c:pt>
                <c:pt idx="433">
                  <c:v>-2.791605281796981</c:v>
                </c:pt>
                <c:pt idx="434">
                  <c:v>-2.8022783537329259</c:v>
                </c:pt>
                <c:pt idx="435">
                  <c:v>-2.8129514391358228</c:v>
                </c:pt>
                <c:pt idx="436">
                  <c:v>-2.8236245380053728</c:v>
                </c:pt>
                <c:pt idx="437">
                  <c:v>-2.8342976503412785</c:v>
                </c:pt>
                <c:pt idx="438">
                  <c:v>-2.8449707761432412</c:v>
                </c:pt>
                <c:pt idx="439">
                  <c:v>-2.8556439154109632</c:v>
                </c:pt>
                <c:pt idx="440">
                  <c:v>-2.8663170681441463</c:v>
                </c:pt>
                <c:pt idx="441">
                  <c:v>-2.8769902343424922</c:v>
                </c:pt>
                <c:pt idx="442">
                  <c:v>-2.8876634140057029</c:v>
                </c:pt>
                <c:pt idx="443">
                  <c:v>-2.8983366071334804</c:v>
                </c:pt>
                <c:pt idx="444">
                  <c:v>-2.9090098137255267</c:v>
                </c:pt>
                <c:pt idx="445">
                  <c:v>-2.9196830337815434</c:v>
                </c:pt>
                <c:pt idx="446">
                  <c:v>-2.9303562673012329</c:v>
                </c:pt>
                <c:pt idx="447">
                  <c:v>-2.9410295142842968</c:v>
                </c:pt>
                <c:pt idx="448">
                  <c:v>-2.9517027747304367</c:v>
                </c:pt>
                <c:pt idx="449">
                  <c:v>-2.9623760486393551</c:v>
                </c:pt>
                <c:pt idx="450">
                  <c:v>-2.9730493360107535</c:v>
                </c:pt>
                <c:pt idx="451">
                  <c:v>-2.9837226368443339</c:v>
                </c:pt>
                <c:pt idx="452">
                  <c:v>-2.9943959511397984</c:v>
                </c:pt>
                <c:pt idx="453">
                  <c:v>-3.0050692788968489</c:v>
                </c:pt>
                <c:pt idx="454">
                  <c:v>-3.0157426201151876</c:v>
                </c:pt>
                <c:pt idx="455">
                  <c:v>-3.0264159747945159</c:v>
                </c:pt>
                <c:pt idx="456">
                  <c:v>-3.0370893429345363</c:v>
                </c:pt>
                <c:pt idx="457">
                  <c:v>-3.0477627245349503</c:v>
                </c:pt>
                <c:pt idx="458">
                  <c:v>-3.0584361195954601</c:v>
                </c:pt>
                <c:pt idx="459">
                  <c:v>-3.0691095281157676</c:v>
                </c:pt>
                <c:pt idx="460">
                  <c:v>-3.0797829500955749</c:v>
                </c:pt>
                <c:pt idx="461">
                  <c:v>-3.0904563855345839</c:v>
                </c:pt>
                <c:pt idx="462">
                  <c:v>-3.1011298344324962</c:v>
                </c:pt>
                <c:pt idx="463">
                  <c:v>-3.1118032967890144</c:v>
                </c:pt>
                <c:pt idx="464">
                  <c:v>-3.1224767726038403</c:v>
                </c:pt>
                <c:pt idx="465">
                  <c:v>-3.1331502618766756</c:v>
                </c:pt>
                <c:pt idx="466">
                  <c:v>-3.1438237646072222</c:v>
                </c:pt>
                <c:pt idx="467">
                  <c:v>-3.1544972807951828</c:v>
                </c:pt>
                <c:pt idx="468">
                  <c:v>-3.1651708104402587</c:v>
                </c:pt>
                <c:pt idx="469">
                  <c:v>-3.1758443535421521</c:v>
                </c:pt>
                <c:pt idx="470">
                  <c:v>-3.1865179101005654</c:v>
                </c:pt>
                <c:pt idx="471">
                  <c:v>-3.1971914801152002</c:v>
                </c:pt>
                <c:pt idx="472">
                  <c:v>-3.2078650635857584</c:v>
                </c:pt>
                <c:pt idx="473">
                  <c:v>-3.2185386605119422</c:v>
                </c:pt>
                <c:pt idx="474">
                  <c:v>-3.2292122708934539</c:v>
                </c:pt>
                <c:pt idx="475">
                  <c:v>-3.2398858947299951</c:v>
                </c:pt>
                <c:pt idx="476">
                  <c:v>-3.2505595320212679</c:v>
                </c:pt>
                <c:pt idx="477">
                  <c:v>-3.2612331827669743</c:v>
                </c:pt>
                <c:pt idx="478">
                  <c:v>-3.2719068469668167</c:v>
                </c:pt>
                <c:pt idx="479">
                  <c:v>-3.2825805246204967</c:v>
                </c:pt>
                <c:pt idx="480">
                  <c:v>-3.2932542157277163</c:v>
                </c:pt>
                <c:pt idx="481">
                  <c:v>-3.3039279202881779</c:v>
                </c:pt>
                <c:pt idx="482">
                  <c:v>-3.3146016383015837</c:v>
                </c:pt>
                <c:pt idx="483">
                  <c:v>-3.3252753697676352</c:v>
                </c:pt>
                <c:pt idx="484">
                  <c:v>-3.3359491146860347</c:v>
                </c:pt>
                <c:pt idx="485">
                  <c:v>-3.3466228730564844</c:v>
                </c:pt>
                <c:pt idx="486">
                  <c:v>-3.3572966448786863</c:v>
                </c:pt>
                <c:pt idx="487">
                  <c:v>-3.3679704301523423</c:v>
                </c:pt>
                <c:pt idx="488">
                  <c:v>-3.3786442288771545</c:v>
                </c:pt>
                <c:pt idx="489">
                  <c:v>-3.389318041052825</c:v>
                </c:pt>
                <c:pt idx="490">
                  <c:v>-3.3999918666790561</c:v>
                </c:pt>
                <c:pt idx="491">
                  <c:v>-3.4106657057555494</c:v>
                </c:pt>
                <c:pt idx="492">
                  <c:v>-3.4213395582820074</c:v>
                </c:pt>
                <c:pt idx="493">
                  <c:v>-3.4320134242581322</c:v>
                </c:pt>
                <c:pt idx="494">
                  <c:v>-3.4426873036836256</c:v>
                </c:pt>
                <c:pt idx="495">
                  <c:v>-3.4533611965581903</c:v>
                </c:pt>
                <c:pt idx="496">
                  <c:v>-3.4640351028815277</c:v>
                </c:pt>
                <c:pt idx="497">
                  <c:v>-3.4747090226533404</c:v>
                </c:pt>
                <c:pt idx="498">
                  <c:v>-3.4853829558733302</c:v>
                </c:pt>
                <c:pt idx="499">
                  <c:v>-3.4960569025411994</c:v>
                </c:pt>
                <c:pt idx="500">
                  <c:v>-3.5067308626566498</c:v>
                </c:pt>
                <c:pt idx="501">
                  <c:v>-3.5174048362193839</c:v>
                </c:pt>
                <c:pt idx="502">
                  <c:v>-3.5280788232291038</c:v>
                </c:pt>
                <c:pt idx="503">
                  <c:v>-3.5387528236855115</c:v>
                </c:pt>
                <c:pt idx="504">
                  <c:v>-3.5494268375883089</c:v>
                </c:pt>
                <c:pt idx="505">
                  <c:v>-3.5601008649371986</c:v>
                </c:pt>
                <c:pt idx="506">
                  <c:v>-3.5707749057318821</c:v>
                </c:pt>
                <c:pt idx="507">
                  <c:v>-3.5814489599720623</c:v>
                </c:pt>
                <c:pt idx="508">
                  <c:v>-3.5921230276574407</c:v>
                </c:pt>
                <c:pt idx="509">
                  <c:v>-3.60279710878772</c:v>
                </c:pt>
                <c:pt idx="510">
                  <c:v>-3.613471203362602</c:v>
                </c:pt>
                <c:pt idx="511">
                  <c:v>-3.6241453113817887</c:v>
                </c:pt>
                <c:pt idx="512">
                  <c:v>-3.6348194328449828</c:v>
                </c:pt>
                <c:pt idx="513">
                  <c:v>-3.645493567751886</c:v>
                </c:pt>
                <c:pt idx="514">
                  <c:v>-3.6561677161022006</c:v>
                </c:pt>
                <c:pt idx="515">
                  <c:v>-3.6668418778956289</c:v>
                </c:pt>
                <c:pt idx="516">
                  <c:v>-3.6775160531318729</c:v>
                </c:pt>
                <c:pt idx="517">
                  <c:v>-3.6881902418106352</c:v>
                </c:pt>
                <c:pt idx="518">
                  <c:v>-3.6988644439316172</c:v>
                </c:pt>
                <c:pt idx="519">
                  <c:v>-3.7095386594945219</c:v>
                </c:pt>
                <c:pt idx="520">
                  <c:v>-3.7202128884990509</c:v>
                </c:pt>
                <c:pt idx="521">
                  <c:v>-3.7308871309449065</c:v>
                </c:pt>
                <c:pt idx="522">
                  <c:v>-3.7415613868317914</c:v>
                </c:pt>
                <c:pt idx="523">
                  <c:v>-3.752235656159407</c:v>
                </c:pt>
                <c:pt idx="524">
                  <c:v>-3.7629099389274563</c:v>
                </c:pt>
                <c:pt idx="525">
                  <c:v>-3.7735842351356408</c:v>
                </c:pt>
                <c:pt idx="526">
                  <c:v>-3.784258544783663</c:v>
                </c:pt>
                <c:pt idx="527">
                  <c:v>-3.7949328678712253</c:v>
                </c:pt>
                <c:pt idx="528">
                  <c:v>-3.8056072043980298</c:v>
                </c:pt>
                <c:pt idx="529">
                  <c:v>-3.8162815543637789</c:v>
                </c:pt>
                <c:pt idx="530">
                  <c:v>-3.8269559177681747</c:v>
                </c:pt>
                <c:pt idx="531">
                  <c:v>-3.8376302946109191</c:v>
                </c:pt>
                <c:pt idx="532">
                  <c:v>-3.8483046848917146</c:v>
                </c:pt>
                <c:pt idx="533">
                  <c:v>-3.8589790886102633</c:v>
                </c:pt>
                <c:pt idx="534">
                  <c:v>-3.8696535057662675</c:v>
                </c:pt>
                <c:pt idx="535">
                  <c:v>-3.8803279363594299</c:v>
                </c:pt>
                <c:pt idx="536">
                  <c:v>-3.8910023803894522</c:v>
                </c:pt>
                <c:pt idx="537">
                  <c:v>-3.9016768378560367</c:v>
                </c:pt>
                <c:pt idx="538">
                  <c:v>-3.9123513087588861</c:v>
                </c:pt>
                <c:pt idx="539">
                  <c:v>-3.9230257930977022</c:v>
                </c:pt>
                <c:pt idx="540">
                  <c:v>-3.9337002908721872</c:v>
                </c:pt>
                <c:pt idx="541">
                  <c:v>-3.9443748020820437</c:v>
                </c:pt>
                <c:pt idx="542">
                  <c:v>-3.9550493267269742</c:v>
                </c:pt>
                <c:pt idx="543">
                  <c:v>-3.9657238648066802</c:v>
                </c:pt>
                <c:pt idx="544">
                  <c:v>-3.9763984163208645</c:v>
                </c:pt>
                <c:pt idx="545">
                  <c:v>-3.9870729812692294</c:v>
                </c:pt>
                <c:pt idx="546">
                  <c:v>-3.9977475596514771</c:v>
                </c:pt>
                <c:pt idx="547">
                  <c:v>-4.0084221514673102</c:v>
                </c:pt>
                <c:pt idx="548">
                  <c:v>-4.0190967567164302</c:v>
                </c:pt>
                <c:pt idx="549">
                  <c:v>-4.02977137539854</c:v>
                </c:pt>
                <c:pt idx="550">
                  <c:v>-4.0404460075133422</c:v>
                </c:pt>
                <c:pt idx="551">
                  <c:v>-4.0511206530605381</c:v>
                </c:pt>
                <c:pt idx="552">
                  <c:v>-4.0617953120398305</c:v>
                </c:pt>
                <c:pt idx="553">
                  <c:v>-4.0724699844509216</c:v>
                </c:pt>
                <c:pt idx="554">
                  <c:v>-4.0831446702935139</c:v>
                </c:pt>
                <c:pt idx="555">
                  <c:v>-4.09381936956731</c:v>
                </c:pt>
                <c:pt idx="556">
                  <c:v>-4.1044940822720122</c:v>
                </c:pt>
                <c:pt idx="557">
                  <c:v>-4.1151688084073221</c:v>
                </c:pt>
                <c:pt idx="558">
                  <c:v>-4.1258435479729432</c:v>
                </c:pt>
                <c:pt idx="559">
                  <c:v>-4.1365183009685769</c:v>
                </c:pt>
                <c:pt idx="560">
                  <c:v>-4.1471930673939257</c:v>
                </c:pt>
                <c:pt idx="561">
                  <c:v>-4.1578678472486921</c:v>
                </c:pt>
                <c:pt idx="562">
                  <c:v>-4.1685426405325785</c:v>
                </c:pt>
                <c:pt idx="563">
                  <c:v>-4.1792174472452865</c:v>
                </c:pt>
                <c:pt idx="564">
                  <c:v>-4.1898922673865195</c:v>
                </c:pt>
                <c:pt idx="565">
                  <c:v>-4.2005671009559791</c:v>
                </c:pt>
                <c:pt idx="566">
                  <c:v>-4.2112419479533685</c:v>
                </c:pt>
                <c:pt idx="567">
                  <c:v>-4.2219168083783893</c:v>
                </c:pt>
                <c:pt idx="568">
                  <c:v>-4.2325916822307441</c:v>
                </c:pt>
                <c:pt idx="569">
                  <c:v>-4.2432665695101353</c:v>
                </c:pt>
                <c:pt idx="570">
                  <c:v>-4.2539414702162652</c:v>
                </c:pt>
                <c:pt idx="571">
                  <c:v>-4.2646163843488365</c:v>
                </c:pt>
                <c:pt idx="572">
                  <c:v>-4.2752913119075515</c:v>
                </c:pt>
                <c:pt idx="573">
                  <c:v>-4.2859662528921119</c:v>
                </c:pt>
                <c:pt idx="574">
                  <c:v>-4.2966412073022209</c:v>
                </c:pt>
                <c:pt idx="575">
                  <c:v>-4.307316175137581</c:v>
                </c:pt>
                <c:pt idx="576">
                  <c:v>-4.3179911563978939</c:v>
                </c:pt>
                <c:pt idx="577">
                  <c:v>-4.3286661510828619</c:v>
                </c:pt>
                <c:pt idx="578">
                  <c:v>-4.3393411591921884</c:v>
                </c:pt>
                <c:pt idx="579">
                  <c:v>-4.3500161807255751</c:v>
                </c:pt>
                <c:pt idx="580">
                  <c:v>-4.3606912156827242</c:v>
                </c:pt>
                <c:pt idx="581">
                  <c:v>-4.3713662640633384</c:v>
                </c:pt>
                <c:pt idx="582">
                  <c:v>-4.3820413258671209</c:v>
                </c:pt>
                <c:pt idx="583">
                  <c:v>-4.3927164010937734</c:v>
                </c:pt>
                <c:pt idx="584">
                  <c:v>-4.4033914897429982</c:v>
                </c:pt>
                <c:pt idx="585">
                  <c:v>-4.4140665918144979</c:v>
                </c:pt>
                <c:pt idx="586">
                  <c:v>-4.4247417073079749</c:v>
                </c:pt>
                <c:pt idx="587">
                  <c:v>-4.4354168362231317</c:v>
                </c:pt>
                <c:pt idx="588">
                  <c:v>-4.4460919785596706</c:v>
                </c:pt>
                <c:pt idx="589">
                  <c:v>-4.4567671343172943</c:v>
                </c:pt>
                <c:pt idx="590">
                  <c:v>-4.4674423034957051</c:v>
                </c:pt>
                <c:pt idx="591">
                  <c:v>-4.4781174860946056</c:v>
                </c:pt>
                <c:pt idx="592">
                  <c:v>-4.4887926821136972</c:v>
                </c:pt>
                <c:pt idx="593">
                  <c:v>-4.4994678915526833</c:v>
                </c:pt>
                <c:pt idx="594">
                  <c:v>-4.5101431144112665</c:v>
                </c:pt>
                <c:pt idx="595">
                  <c:v>-4.5208183506891491</c:v>
                </c:pt>
                <c:pt idx="596">
                  <c:v>-4.5314936003860335</c:v>
                </c:pt>
                <c:pt idx="597">
                  <c:v>-4.5421688635016224</c:v>
                </c:pt>
                <c:pt idx="598">
                  <c:v>-4.5528441400356181</c:v>
                </c:pt>
                <c:pt idx="599">
                  <c:v>-4.5635194299877231</c:v>
                </c:pt>
                <c:pt idx="600">
                  <c:v>-4.5741947333576398</c:v>
                </c:pt>
                <c:pt idx="601">
                  <c:v>-4.5848700501450708</c:v>
                </c:pt>
                <c:pt idx="602">
                  <c:v>-4.5955453803497184</c:v>
                </c:pt>
                <c:pt idx="603">
                  <c:v>-4.606220723971286</c:v>
                </c:pt>
                <c:pt idx="604">
                  <c:v>-4.6168960810094752</c:v>
                </c:pt>
                <c:pt idx="605">
                  <c:v>-4.6275714514639885</c:v>
                </c:pt>
                <c:pt idx="606">
                  <c:v>-4.6382468353345283</c:v>
                </c:pt>
                <c:pt idx="607">
                  <c:v>-4.648922232620798</c:v>
                </c:pt>
                <c:pt idx="608">
                  <c:v>-4.659597643322499</c:v>
                </c:pt>
                <c:pt idx="609">
                  <c:v>-4.6702730674393349</c:v>
                </c:pt>
                <c:pt idx="610">
                  <c:v>-4.6809485049710071</c:v>
                </c:pt>
                <c:pt idx="611">
                  <c:v>-4.691623955917219</c:v>
                </c:pt>
                <c:pt idx="612">
                  <c:v>-4.7022994202776731</c:v>
                </c:pt>
                <c:pt idx="613">
                  <c:v>-4.7129748980520718</c:v>
                </c:pt>
                <c:pt idx="614">
                  <c:v>-4.7236503892401176</c:v>
                </c:pt>
                <c:pt idx="615">
                  <c:v>-4.7343258938415129</c:v>
                </c:pt>
                <c:pt idx="616">
                  <c:v>-4.7450014118559602</c:v>
                </c:pt>
                <c:pt idx="617">
                  <c:v>-4.755676943283162</c:v>
                </c:pt>
                <c:pt idx="618">
                  <c:v>-4.7663524881228208</c:v>
                </c:pt>
                <c:pt idx="619">
                  <c:v>-4.7770280463746397</c:v>
                </c:pt>
                <c:pt idx="620">
                  <c:v>-4.7877036180383206</c:v>
                </c:pt>
                <c:pt idx="621">
                  <c:v>-4.7983792031135666</c:v>
                </c:pt>
                <c:pt idx="622">
                  <c:v>-4.8090548016000803</c:v>
                </c:pt>
                <c:pt idx="623">
                  <c:v>-4.819730413497564</c:v>
                </c:pt>
                <c:pt idx="624">
                  <c:v>-4.8304060388057204</c:v>
                </c:pt>
                <c:pt idx="625">
                  <c:v>-4.8410816775242518</c:v>
                </c:pt>
                <c:pt idx="626">
                  <c:v>-4.8517573296528607</c:v>
                </c:pt>
                <c:pt idx="627">
                  <c:v>-4.8624329951912504</c:v>
                </c:pt>
                <c:pt idx="628">
                  <c:v>-4.8731086741391225</c:v>
                </c:pt>
                <c:pt idx="629">
                  <c:v>-4.8837843664961804</c:v>
                </c:pt>
                <c:pt idx="630">
                  <c:v>-4.8944600722621265</c:v>
                </c:pt>
                <c:pt idx="631">
                  <c:v>-4.9051357914366633</c:v>
                </c:pt>
                <c:pt idx="632">
                  <c:v>-4.9158115240194933</c:v>
                </c:pt>
                <c:pt idx="633">
                  <c:v>-4.9264872700103197</c:v>
                </c:pt>
                <c:pt idx="634">
                  <c:v>-4.9371630294088442</c:v>
                </c:pt>
                <c:pt idx="635">
                  <c:v>-4.9478388022147701</c:v>
                </c:pt>
                <c:pt idx="636">
                  <c:v>-4.9585145884277999</c:v>
                </c:pt>
                <c:pt idx="637">
                  <c:v>-4.969190388047636</c:v>
                </c:pt>
                <c:pt idx="638">
                  <c:v>-4.9798662010739809</c:v>
                </c:pt>
                <c:pt idx="639">
                  <c:v>-4.990542027506538</c:v>
                </c:pt>
                <c:pt idx="640">
                  <c:v>-5.0012178673450096</c:v>
                </c:pt>
                <c:pt idx="641">
                  <c:v>-5.0118937205890983</c:v>
                </c:pt>
                <c:pt idx="642">
                  <c:v>-5.0225695872385065</c:v>
                </c:pt>
                <c:pt idx="643">
                  <c:v>-5.0332454672929368</c:v>
                </c:pt>
                <c:pt idx="644">
                  <c:v>-5.0439213607520923</c:v>
                </c:pt>
                <c:pt idx="645">
                  <c:v>-5.0545972676156747</c:v>
                </c:pt>
                <c:pt idx="646">
                  <c:v>-5.0652731878833874</c:v>
                </c:pt>
                <c:pt idx="647">
                  <c:v>-5.0759491215549337</c:v>
                </c:pt>
                <c:pt idx="648">
                  <c:v>-5.0866250686300152</c:v>
                </c:pt>
                <c:pt idx="649">
                  <c:v>-5.0973010291083352</c:v>
                </c:pt>
                <c:pt idx="650">
                  <c:v>-5.1079770029895961</c:v>
                </c:pt>
                <c:pt idx="651">
                  <c:v>-5.1186529902735005</c:v>
                </c:pt>
                <c:pt idx="652">
                  <c:v>-5.1293289909597508</c:v>
                </c:pt>
                <c:pt idx="653">
                  <c:v>-5.1400050050480504</c:v>
                </c:pt>
                <c:pt idx="654">
                  <c:v>-5.1506810325381016</c:v>
                </c:pt>
                <c:pt idx="655">
                  <c:v>-5.161357073429607</c:v>
                </c:pt>
                <c:pt idx="656">
                  <c:v>-5.17203312772227</c:v>
                </c:pt>
                <c:pt idx="657">
                  <c:v>-5.182709195415792</c:v>
                </c:pt>
                <c:pt idx="658">
                  <c:v>-5.1933852765098765</c:v>
                </c:pt>
                <c:pt idx="659">
                  <c:v>-5.2040613710042267</c:v>
                </c:pt>
                <c:pt idx="660">
                  <c:v>-5.2147374788985443</c:v>
                </c:pt>
                <c:pt idx="661">
                  <c:v>-5.2254136001925326</c:v>
                </c:pt>
                <c:pt idx="662">
                  <c:v>-5.2360897348858941</c:v>
                </c:pt>
                <c:pt idx="663">
                  <c:v>-5.2467658829783321</c:v>
                </c:pt>
                <c:pt idx="664">
                  <c:v>-5.2574420444695482</c:v>
                </c:pt>
                <c:pt idx="665">
                  <c:v>-5.2681182193592457</c:v>
                </c:pt>
                <c:pt idx="666">
                  <c:v>-5.278794407647128</c:v>
                </c:pt>
                <c:pt idx="667">
                  <c:v>-5.2894706093328967</c:v>
                </c:pt>
                <c:pt idx="668">
                  <c:v>-5.3001468244162551</c:v>
                </c:pt>
                <c:pt idx="669">
                  <c:v>-5.3108230528969065</c:v>
                </c:pt>
                <c:pt idx="670">
                  <c:v>-5.3214992947745525</c:v>
                </c:pt>
                <c:pt idx="671">
                  <c:v>-5.3321755500488965</c:v>
                </c:pt>
                <c:pt idx="672">
                  <c:v>-5.3428518187196419</c:v>
                </c:pt>
                <c:pt idx="673">
                  <c:v>-5.3535281007864901</c:v>
                </c:pt>
                <c:pt idx="674">
                  <c:v>-5.3642043962491446</c:v>
                </c:pt>
                <c:pt idx="675">
                  <c:v>-5.3748807051073078</c:v>
                </c:pt>
                <c:pt idx="676">
                  <c:v>-5.385557027360683</c:v>
                </c:pt>
                <c:pt idx="677">
                  <c:v>-5.3962333630089727</c:v>
                </c:pt>
                <c:pt idx="678">
                  <c:v>-5.4069097120518794</c:v>
                </c:pt>
                <c:pt idx="679">
                  <c:v>-5.4175860744891065</c:v>
                </c:pt>
                <c:pt idx="680">
                  <c:v>-5.4282624503203563</c:v>
                </c:pt>
                <c:pt idx="681">
                  <c:v>-5.4389388395453322</c:v>
                </c:pt>
                <c:pt idx="682">
                  <c:v>-5.4496152421637358</c:v>
                </c:pt>
                <c:pt idx="683">
                  <c:v>-5.4602916581752714</c:v>
                </c:pt>
                <c:pt idx="684">
                  <c:v>-5.4709680875796405</c:v>
                </c:pt>
                <c:pt idx="685">
                  <c:v>-5.4816445303765464</c:v>
                </c:pt>
                <c:pt idx="686">
                  <c:v>-5.4923209865656926</c:v>
                </c:pt>
                <c:pt idx="687">
                  <c:v>-5.5029974561467805</c:v>
                </c:pt>
                <c:pt idx="688">
                  <c:v>-5.5136739391195144</c:v>
                </c:pt>
                <c:pt idx="689">
                  <c:v>-5.5243504354835959</c:v>
                </c:pt>
                <c:pt idx="690">
                  <c:v>-5.5350269452387284</c:v>
                </c:pt>
                <c:pt idx="691">
                  <c:v>-5.5457034683846143</c:v>
                </c:pt>
                <c:pt idx="692">
                  <c:v>-5.5563800049209568</c:v>
                </c:pt>
                <c:pt idx="693">
                  <c:v>-5.5670565548474586</c:v>
                </c:pt>
                <c:pt idx="694">
                  <c:v>-5.577733118163823</c:v>
                </c:pt>
                <c:pt idx="695">
                  <c:v>-5.5884096948697524</c:v>
                </c:pt>
                <c:pt idx="696">
                  <c:v>-5.5990862849649501</c:v>
                </c:pt>
                <c:pt idx="697">
                  <c:v>-5.6097628884491186</c:v>
                </c:pt>
                <c:pt idx="698">
                  <c:v>-5.6204395053219605</c:v>
                </c:pt>
                <c:pt idx="699">
                  <c:v>-5.6311161355831789</c:v>
                </c:pt>
                <c:pt idx="700">
                  <c:v>-5.6417927792324765</c:v>
                </c:pt>
                <c:pt idx="701">
                  <c:v>-5.6524694362695564</c:v>
                </c:pt>
                <c:pt idx="702">
                  <c:v>-5.6631461066941213</c:v>
                </c:pt>
                <c:pt idx="703">
                  <c:v>-5.6738227905058745</c:v>
                </c:pt>
                <c:pt idx="704">
                  <c:v>-5.6844994877045183</c:v>
                </c:pt>
                <c:pt idx="705">
                  <c:v>-5.6951761982897553</c:v>
                </c:pt>
                <c:pt idx="706">
                  <c:v>-5.7058529222612888</c:v>
                </c:pt>
                <c:pt idx="707">
                  <c:v>-5.7165296596188222</c:v>
                </c:pt>
                <c:pt idx="708">
                  <c:v>-5.7272064103620579</c:v>
                </c:pt>
                <c:pt idx="709">
                  <c:v>-5.7378831744906984</c:v>
                </c:pt>
                <c:pt idx="710">
                  <c:v>-5.748559952004447</c:v>
                </c:pt>
                <c:pt idx="711">
                  <c:v>-5.7592367429030071</c:v>
                </c:pt>
                <c:pt idx="712">
                  <c:v>-5.7699135471860812</c:v>
                </c:pt>
                <c:pt idx="713">
                  <c:v>-5.7805903648533716</c:v>
                </c:pt>
                <c:pt idx="714">
                  <c:v>-5.7912671959045818</c:v>
                </c:pt>
                <c:pt idx="715">
                  <c:v>-5.8019440403394151</c:v>
                </c:pt>
                <c:pt idx="716">
                  <c:v>-5.812620898157574</c:v>
                </c:pt>
                <c:pt idx="717">
                  <c:v>-5.8232977693587618</c:v>
                </c:pt>
                <c:pt idx="718">
                  <c:v>-5.8339746539426809</c:v>
                </c:pt>
                <c:pt idx="719">
                  <c:v>-5.8446515519090338</c:v>
                </c:pt>
                <c:pt idx="720">
                  <c:v>-5.855328463257524</c:v>
                </c:pt>
                <c:pt idx="721">
                  <c:v>-5.8660053879878546</c:v>
                </c:pt>
                <c:pt idx="722">
                  <c:v>-5.8766823260997283</c:v>
                </c:pt>
                <c:pt idx="723">
                  <c:v>-5.8873592775928483</c:v>
                </c:pt>
                <c:pt idx="724">
                  <c:v>-5.898036242466917</c:v>
                </c:pt>
                <c:pt idx="725">
                  <c:v>-5.908713220721638</c:v>
                </c:pt>
                <c:pt idx="726">
                  <c:v>-5.9193902123567144</c:v>
                </c:pt>
                <c:pt idx="727">
                  <c:v>-5.9300672173718487</c:v>
                </c:pt>
                <c:pt idx="728">
                  <c:v>-5.9407442357667435</c:v>
                </c:pt>
                <c:pt idx="729">
                  <c:v>-5.951421267541102</c:v>
                </c:pt>
                <c:pt idx="730">
                  <c:v>-5.9620983126946276</c:v>
                </c:pt>
                <c:pt idx="731">
                  <c:v>-5.9727753712270228</c:v>
                </c:pt>
                <c:pt idx="732">
                  <c:v>-5.983452443137991</c:v>
                </c:pt>
                <c:pt idx="733">
                  <c:v>-5.9941295284272345</c:v>
                </c:pt>
                <c:pt idx="734">
                  <c:v>-6.0048066270944576</c:v>
                </c:pt>
                <c:pt idx="735">
                  <c:v>-6.0154837391393619</c:v>
                </c:pt>
                <c:pt idx="736">
                  <c:v>-6.0261608645616507</c:v>
                </c:pt>
                <c:pt idx="737">
                  <c:v>-6.0368380033610274</c:v>
                </c:pt>
                <c:pt idx="738">
                  <c:v>-6.0475151555371953</c:v>
                </c:pt>
                <c:pt idx="739">
                  <c:v>-6.0581923210898569</c:v>
                </c:pt>
                <c:pt idx="740">
                  <c:v>-6.0688695000187147</c:v>
                </c:pt>
                <c:pt idx="741">
                  <c:v>-6.0795466923234729</c:v>
                </c:pt>
                <c:pt idx="742">
                  <c:v>-6.0902238980038339</c:v>
                </c:pt>
                <c:pt idx="743">
                  <c:v>-6.1009011170595002</c:v>
                </c:pt>
                <c:pt idx="744">
                  <c:v>-6.1115783494901752</c:v>
                </c:pt>
                <c:pt idx="745">
                  <c:v>-6.1222555952955622</c:v>
                </c:pt>
                <c:pt idx="746">
                  <c:v>-6.1329328544753645</c:v>
                </c:pt>
                <c:pt idx="747">
                  <c:v>-6.1436101270292847</c:v>
                </c:pt>
                <c:pt idx="748">
                  <c:v>-6.1542874129570251</c:v>
                </c:pt>
                <c:pt idx="749">
                  <c:v>-6.16496471225829</c:v>
                </c:pt>
                <c:pt idx="750">
                  <c:v>-6.1756420249327819</c:v>
                </c:pt>
                <c:pt idx="751">
                  <c:v>-6.1863193509802041</c:v>
                </c:pt>
                <c:pt idx="752">
                  <c:v>-6.1969966904002591</c:v>
                </c:pt>
                <c:pt idx="753">
                  <c:v>-6.2076740431926503</c:v>
                </c:pt>
                <c:pt idx="754">
                  <c:v>-6.2183514093570809</c:v>
                </c:pt>
                <c:pt idx="755">
                  <c:v>-6.2290287888932534</c:v>
                </c:pt>
                <c:pt idx="756">
                  <c:v>-6.2397061818008712</c:v>
                </c:pt>
                <c:pt idx="757">
                  <c:v>-6.2503835880796377</c:v>
                </c:pt>
                <c:pt idx="758">
                  <c:v>-6.2610610077292561</c:v>
                </c:pt>
                <c:pt idx="759">
                  <c:v>-6.271738440749429</c:v>
                </c:pt>
                <c:pt idx="760">
                  <c:v>-6.2824158871398597</c:v>
                </c:pt>
                <c:pt idx="761">
                  <c:v>-6.2930933469002506</c:v>
                </c:pt>
                <c:pt idx="762">
                  <c:v>-6.303770820030306</c:v>
                </c:pt>
                <c:pt idx="763">
                  <c:v>-6.3144483065297283</c:v>
                </c:pt>
                <c:pt idx="764">
                  <c:v>-6.3251258063982201</c:v>
                </c:pt>
                <c:pt idx="765">
                  <c:v>-6.3358033196354855</c:v>
                </c:pt>
                <c:pt idx="766">
                  <c:v>-6.346480846241227</c:v>
                </c:pt>
                <c:pt idx="767">
                  <c:v>-6.3571583862151479</c:v>
                </c:pt>
                <c:pt idx="768">
                  <c:v>-6.3678359395569508</c:v>
                </c:pt>
                <c:pt idx="769">
                  <c:v>-6.3785135062663398</c:v>
                </c:pt>
                <c:pt idx="770">
                  <c:v>-6.3891910863430175</c:v>
                </c:pt>
                <c:pt idx="771">
                  <c:v>-6.3998686797866871</c:v>
                </c:pt>
                <c:pt idx="772">
                  <c:v>-6.4105462865970511</c:v>
                </c:pt>
                <c:pt idx="773">
                  <c:v>-6.4212239067738137</c:v>
                </c:pt>
                <c:pt idx="774">
                  <c:v>-6.4319015403166775</c:v>
                </c:pt>
                <c:pt idx="775">
                  <c:v>-6.4425791872253457</c:v>
                </c:pt>
                <c:pt idx="776">
                  <c:v>-6.4532568474995209</c:v>
                </c:pt>
                <c:pt idx="777">
                  <c:v>-6.4639345211389072</c:v>
                </c:pt>
                <c:pt idx="778">
                  <c:v>-6.4746122081432071</c:v>
                </c:pt>
                <c:pt idx="779">
                  <c:v>-6.4852899085121241</c:v>
                </c:pt>
                <c:pt idx="780">
                  <c:v>-6.4959676222453613</c:v>
                </c:pt>
                <c:pt idx="781">
                  <c:v>-6.5066453493426213</c:v>
                </c:pt>
                <c:pt idx="782">
                  <c:v>-6.5173230898036083</c:v>
                </c:pt>
                <c:pt idx="783">
                  <c:v>-6.5280008436280248</c:v>
                </c:pt>
                <c:pt idx="784">
                  <c:v>-6.5386786108155741</c:v>
                </c:pt>
                <c:pt idx="785">
                  <c:v>-6.5493563913659587</c:v>
                </c:pt>
                <c:pt idx="786">
                  <c:v>-6.5600341852788828</c:v>
                </c:pt>
                <c:pt idx="787">
                  <c:v>-6.5707119925540489</c:v>
                </c:pt>
                <c:pt idx="788">
                  <c:v>-6.5813898131911603</c:v>
                </c:pt>
                <c:pt idx="789">
                  <c:v>-6.5920676471899204</c:v>
                </c:pt>
                <c:pt idx="790">
                  <c:v>-6.6027454945500326</c:v>
                </c:pt>
                <c:pt idx="791">
                  <c:v>-6.6134233552712001</c:v>
                </c:pt>
                <c:pt idx="792">
                  <c:v>-6.6241012293531254</c:v>
                </c:pt>
                <c:pt idx="793">
                  <c:v>-6.6347791167955128</c:v>
                </c:pt>
                <c:pt idx="794">
                  <c:v>-6.6454570175980647</c:v>
                </c:pt>
                <c:pt idx="795">
                  <c:v>-6.6561349317604845</c:v>
                </c:pt>
                <c:pt idx="796">
                  <c:v>-6.6668128592824756</c:v>
                </c:pt>
                <c:pt idx="797">
                  <c:v>-6.6774908001637412</c:v>
                </c:pt>
                <c:pt idx="798">
                  <c:v>-6.6881687544039838</c:v>
                </c:pt>
                <c:pt idx="799">
                  <c:v>-6.6988467220029078</c:v>
                </c:pt>
                <c:pt idx="800">
                  <c:v>-6.7095247029602154</c:v>
                </c:pt>
                <c:pt idx="801">
                  <c:v>-6.7202026972756101</c:v>
                </c:pt>
                <c:pt idx="802">
                  <c:v>-6.7308807049487953</c:v>
                </c:pt>
                <c:pt idx="803">
                  <c:v>-6.7415587259794743</c:v>
                </c:pt>
                <c:pt idx="804">
                  <c:v>-6.7522367603673503</c:v>
                </c:pt>
                <c:pt idx="805">
                  <c:v>-6.7629148081121269</c:v>
                </c:pt>
                <c:pt idx="806">
                  <c:v>-6.7735928692135063</c:v>
                </c:pt>
                <c:pt idx="807">
                  <c:v>-6.784270943671193</c:v>
                </c:pt>
                <c:pt idx="808">
                  <c:v>-6.7949490314848893</c:v>
                </c:pt>
                <c:pt idx="809">
                  <c:v>-6.8056271326542985</c:v>
                </c:pt>
                <c:pt idx="810">
                  <c:v>-6.816305247179125</c:v>
                </c:pt>
                <c:pt idx="811">
                  <c:v>-6.8269833750590712</c:v>
                </c:pt>
                <c:pt idx="812">
                  <c:v>-6.8376615162938403</c:v>
                </c:pt>
                <c:pt idx="813">
                  <c:v>-6.8483396708831359</c:v>
                </c:pt>
                <c:pt idx="814">
                  <c:v>-6.8590178388266612</c:v>
                </c:pt>
                <c:pt idx="815">
                  <c:v>-6.8696960201241186</c:v>
                </c:pt>
                <c:pt idx="816">
                  <c:v>-6.8803742147752125</c:v>
                </c:pt>
                <c:pt idx="817">
                  <c:v>-6.8910524227796461</c:v>
                </c:pt>
                <c:pt idx="818">
                  <c:v>-6.901730644137122</c:v>
                </c:pt>
                <c:pt idx="819">
                  <c:v>-6.9124088788473443</c:v>
                </c:pt>
                <c:pt idx="820">
                  <c:v>-6.9230871269100165</c:v>
                </c:pt>
                <c:pt idx="821">
                  <c:v>-6.9337653883248409</c:v>
                </c:pt>
                <c:pt idx="822">
                  <c:v>-6.9444436630915209</c:v>
                </c:pt>
                <c:pt idx="823">
                  <c:v>-6.9551219512097608</c:v>
                </c:pt>
                <c:pt idx="824">
                  <c:v>-6.9658002526792631</c:v>
                </c:pt>
                <c:pt idx="825">
                  <c:v>-6.9764785674997318</c:v>
                </c:pt>
                <c:pt idx="826">
                  <c:v>-6.9871568956708696</c:v>
                </c:pt>
                <c:pt idx="827">
                  <c:v>-6.9978352371923798</c:v>
                </c:pt>
                <c:pt idx="828">
                  <c:v>-7.0085135920639665</c:v>
                </c:pt>
                <c:pt idx="829">
                  <c:v>-7.0191919602853323</c:v>
                </c:pt>
                <c:pt idx="830">
                  <c:v>-7.0298703418561805</c:v>
                </c:pt>
                <c:pt idx="831">
                  <c:v>-7.0405487367762145</c:v>
                </c:pt>
                <c:pt idx="832">
                  <c:v>-7.0512271450451385</c:v>
                </c:pt>
                <c:pt idx="833">
                  <c:v>-7.0619055666626549</c:v>
                </c:pt>
                <c:pt idx="834">
                  <c:v>-7.0725840016284671</c:v>
                </c:pt>
                <c:pt idx="835">
                  <c:v>-7.0832624499422785</c:v>
                </c:pt>
                <c:pt idx="836">
                  <c:v>-7.0939409116037933</c:v>
                </c:pt>
                <c:pt idx="837">
                  <c:v>-7.1046193866127139</c:v>
                </c:pt>
                <c:pt idx="838">
                  <c:v>-7.1152978749687437</c:v>
                </c:pt>
                <c:pt idx="839">
                  <c:v>-7.1259763766715869</c:v>
                </c:pt>
                <c:pt idx="840">
                  <c:v>-7.136654891720946</c:v>
                </c:pt>
                <c:pt idx="841">
                  <c:v>-7.1473334201165253</c:v>
                </c:pt>
                <c:pt idx="842">
                  <c:v>-7.1580119618580271</c:v>
                </c:pt>
                <c:pt idx="843">
                  <c:v>-7.1686905169451558</c:v>
                </c:pt>
                <c:pt idx="844">
                  <c:v>-7.1793690853776138</c:v>
                </c:pt>
                <c:pt idx="845">
                  <c:v>-7.1900476671551052</c:v>
                </c:pt>
                <c:pt idx="846">
                  <c:v>-7.2007262622773336</c:v>
                </c:pt>
                <c:pt idx="847">
                  <c:v>-7.2114048707440013</c:v>
                </c:pt>
                <c:pt idx="848">
                  <c:v>-7.2220834925548125</c:v>
                </c:pt>
                <c:pt idx="849">
                  <c:v>-7.2327621277094707</c:v>
                </c:pt>
                <c:pt idx="850">
                  <c:v>-7.2434407762076791</c:v>
                </c:pt>
                <c:pt idx="851">
                  <c:v>-7.2541194380491412</c:v>
                </c:pt>
                <c:pt idx="852">
                  <c:v>-7.2647981132335602</c:v>
                </c:pt>
                <c:pt idx="853">
                  <c:v>-7.2754768017606404</c:v>
                </c:pt>
                <c:pt idx="854">
                  <c:v>-7.2861555036300842</c:v>
                </c:pt>
                <c:pt idx="855">
                  <c:v>-7.296834218841596</c:v>
                </c:pt>
                <c:pt idx="856">
                  <c:v>-7.3075129473948781</c:v>
                </c:pt>
                <c:pt idx="857">
                  <c:v>-7.3181916892896348</c:v>
                </c:pt>
                <c:pt idx="858">
                  <c:v>-7.3288704445255686</c:v>
                </c:pt>
                <c:pt idx="859">
                  <c:v>-7.3395492131023836</c:v>
                </c:pt>
                <c:pt idx="860">
                  <c:v>-7.3502279950197833</c:v>
                </c:pt>
                <c:pt idx="861">
                  <c:v>-7.360906790277471</c:v>
                </c:pt>
                <c:pt idx="862">
                  <c:v>-7.3715855988751509</c:v>
                </c:pt>
                <c:pt idx="863">
                  <c:v>-7.3822644208125254</c:v>
                </c:pt>
                <c:pt idx="864">
                  <c:v>-7.3929432560892989</c:v>
                </c:pt>
                <c:pt idx="865">
                  <c:v>-7.4036221047051738</c:v>
                </c:pt>
                <c:pt idx="866">
                  <c:v>-7.4143009666598543</c:v>
                </c:pt>
                <c:pt idx="867">
                  <c:v>-7.4249798419530437</c:v>
                </c:pt>
                <c:pt idx="868">
                  <c:v>-7.4356587305844455</c:v>
                </c:pt>
                <c:pt idx="869">
                  <c:v>-7.4463376325537629</c:v>
                </c:pt>
                <c:pt idx="870">
                  <c:v>-7.4570165478607002</c:v>
                </c:pt>
                <c:pt idx="871">
                  <c:v>-7.4676954765049599</c:v>
                </c:pt>
                <c:pt idx="872">
                  <c:v>-7.4783744184862462</c:v>
                </c:pt>
                <c:pt idx="873">
                  <c:v>-7.4890533738042624</c:v>
                </c:pt>
                <c:pt idx="874">
                  <c:v>-7.4997323424587119</c:v>
                </c:pt>
                <c:pt idx="875">
                  <c:v>-7.510411324449298</c:v>
                </c:pt>
                <c:pt idx="876">
                  <c:v>-7.5210903197757251</c:v>
                </c:pt>
                <c:pt idx="877">
                  <c:v>-7.5317693284376954</c:v>
                </c:pt>
                <c:pt idx="878">
                  <c:v>-7.5424483504349134</c:v>
                </c:pt>
                <c:pt idx="879">
                  <c:v>-7.5531273857670822</c:v>
                </c:pt>
                <c:pt idx="880">
                  <c:v>-7.5638064344339053</c:v>
                </c:pt>
                <c:pt idx="881">
                  <c:v>-7.574485496435087</c:v>
                </c:pt>
                <c:pt idx="882">
                  <c:v>-7.5851645717703295</c:v>
                </c:pt>
                <c:pt idx="883">
                  <c:v>-7.5958436604393373</c:v>
                </c:pt>
                <c:pt idx="884">
                  <c:v>-7.6065227624418137</c:v>
                </c:pt>
                <c:pt idx="885">
                  <c:v>-7.6172018777774619</c:v>
                </c:pt>
                <c:pt idx="886">
                  <c:v>-7.6278810064459863</c:v>
                </c:pt>
                <c:pt idx="887">
                  <c:v>-7.6385601484470902</c:v>
                </c:pt>
                <c:pt idx="888">
                  <c:v>-7.6492393037804769</c:v>
                </c:pt>
                <c:pt idx="889">
                  <c:v>-7.6599184724458498</c:v>
                </c:pt>
                <c:pt idx="890">
                  <c:v>-7.6705976544429122</c:v>
                </c:pt>
                <c:pt idx="891">
                  <c:v>-7.6812768497713684</c:v>
                </c:pt>
                <c:pt idx="892">
                  <c:v>-7.6919560584309217</c:v>
                </c:pt>
                <c:pt idx="893">
                  <c:v>-7.7026352804212754</c:v>
                </c:pt>
                <c:pt idx="894">
                  <c:v>-7.7133145157421339</c:v>
                </c:pt>
                <c:pt idx="895">
                  <c:v>-7.7239937643931995</c:v>
                </c:pt>
                <c:pt idx="896">
                  <c:v>-7.7346730263741774</c:v>
                </c:pt>
                <c:pt idx="897">
                  <c:v>-7.7453523016847701</c:v>
                </c:pt>
                <c:pt idx="898">
                  <c:v>-7.7560315903246808</c:v>
                </c:pt>
                <c:pt idx="899">
                  <c:v>-7.7667108922936139</c:v>
                </c:pt>
                <c:pt idx="900">
                  <c:v>-7.7773902075912726</c:v>
                </c:pt>
                <c:pt idx="901">
                  <c:v>-7.7880695362173613</c:v>
                </c:pt>
                <c:pt idx="902">
                  <c:v>-7.7987488781715824</c:v>
                </c:pt>
                <c:pt idx="903">
                  <c:v>-7.80942823345364</c:v>
                </c:pt>
                <c:pt idx="904">
                  <c:v>-7.8201076020632385</c:v>
                </c:pt>
                <c:pt idx="905">
                  <c:v>-7.8307869840000803</c:v>
                </c:pt>
                <c:pt idx="906">
                  <c:v>-7.8414663792638697</c:v>
                </c:pt>
                <c:pt idx="907">
                  <c:v>-7.8521457878543108</c:v>
                </c:pt>
                <c:pt idx="908">
                  <c:v>-7.8628252097711062</c:v>
                </c:pt>
                <c:pt idx="909">
                  <c:v>-7.8735046450139601</c:v>
                </c:pt>
                <c:pt idx="910">
                  <c:v>-7.8841840935825758</c:v>
                </c:pt>
                <c:pt idx="911">
                  <c:v>-7.8948635554766575</c:v>
                </c:pt>
                <c:pt idx="912">
                  <c:v>-7.9055430306959087</c:v>
                </c:pt>
                <c:pt idx="913">
                  <c:v>-7.9162225192400326</c:v>
                </c:pt>
                <c:pt idx="914">
                  <c:v>-7.9269020211087327</c:v>
                </c:pt>
                <c:pt idx="915">
                  <c:v>-7.937581536301713</c:v>
                </c:pt>
                <c:pt idx="916">
                  <c:v>-7.9482610648186771</c:v>
                </c:pt>
                <c:pt idx="917">
                  <c:v>-7.9589406066593291</c:v>
                </c:pt>
                <c:pt idx="918">
                  <c:v>-7.9696201618233724</c:v>
                </c:pt>
                <c:pt idx="919">
                  <c:v>-7.9802997303105103</c:v>
                </c:pt>
                <c:pt idx="920">
                  <c:v>-7.9909793121204471</c:v>
                </c:pt>
                <c:pt idx="921">
                  <c:v>-8.001658907252887</c:v>
                </c:pt>
                <c:pt idx="922">
                  <c:v>-8.0123385157075315</c:v>
                </c:pt>
                <c:pt idx="923">
                  <c:v>-8.0230181374840868</c:v>
                </c:pt>
                <c:pt idx="924">
                  <c:v>-8.0336977725822543</c:v>
                </c:pt>
                <c:pt idx="925">
                  <c:v>-8.0443774210017391</c:v>
                </c:pt>
                <c:pt idx="926">
                  <c:v>-8.0550570827422447</c:v>
                </c:pt>
                <c:pt idx="927">
                  <c:v>-8.0657367578034744</c:v>
                </c:pt>
                <c:pt idx="928">
                  <c:v>-8.0764164461851333</c:v>
                </c:pt>
                <c:pt idx="929">
                  <c:v>-8.087096147886923</c:v>
                </c:pt>
                <c:pt idx="930">
                  <c:v>-8.0977758629085486</c:v>
                </c:pt>
                <c:pt idx="931">
                  <c:v>-8.1084555912497134</c:v>
                </c:pt>
                <c:pt idx="932">
                  <c:v>-8.1191353329101208</c:v>
                </c:pt>
                <c:pt idx="933">
                  <c:v>-8.1298150878894759</c:v>
                </c:pt>
                <c:pt idx="934">
                  <c:v>-8.1404948561874804</c:v>
                </c:pt>
                <c:pt idx="935">
                  <c:v>-8.1511746378038392</c:v>
                </c:pt>
                <c:pt idx="936">
                  <c:v>-8.1618544327382558</c:v>
                </c:pt>
                <c:pt idx="937">
                  <c:v>-8.1725342409904354</c:v>
                </c:pt>
                <c:pt idx="938">
                  <c:v>-8.1832140625600793</c:v>
                </c:pt>
                <c:pt idx="939">
                  <c:v>-8.1938938974468929</c:v>
                </c:pt>
                <c:pt idx="940">
                  <c:v>-8.2045737456505794</c:v>
                </c:pt>
                <c:pt idx="941">
                  <c:v>-8.2152536071708422</c:v>
                </c:pt>
                <c:pt idx="942">
                  <c:v>-8.2259334820073864</c:v>
                </c:pt>
                <c:pt idx="943">
                  <c:v>-8.2366133701599136</c:v>
                </c:pt>
                <c:pt idx="944">
                  <c:v>-8.2472932716281289</c:v>
                </c:pt>
                <c:pt idx="945">
                  <c:v>-8.2579731864117356</c:v>
                </c:pt>
                <c:pt idx="946">
                  <c:v>-8.2686531145104389</c:v>
                </c:pt>
                <c:pt idx="947">
                  <c:v>-8.2793330559239404</c:v>
                </c:pt>
                <c:pt idx="948">
                  <c:v>-8.2900130106519452</c:v>
                </c:pt>
                <c:pt idx="949">
                  <c:v>-8.3006929786941566</c:v>
                </c:pt>
                <c:pt idx="950">
                  <c:v>-8.3113729600502797</c:v>
                </c:pt>
                <c:pt idx="951">
                  <c:v>-8.3220529547200162</c:v>
                </c:pt>
                <c:pt idx="952">
                  <c:v>-8.3327329627030711</c:v>
                </c:pt>
                <c:pt idx="953">
                  <c:v>-8.3434129839991478</c:v>
                </c:pt>
                <c:pt idx="954">
                  <c:v>-8.3540930186079496</c:v>
                </c:pt>
                <c:pt idx="955">
                  <c:v>-8.3647730665291817</c:v>
                </c:pt>
                <c:pt idx="956">
                  <c:v>-8.3754531277625475</c:v>
                </c:pt>
                <c:pt idx="957">
                  <c:v>-8.3861332023077502</c:v>
                </c:pt>
                <c:pt idx="958">
                  <c:v>-8.3968132901644932</c:v>
                </c:pt>
                <c:pt idx="959">
                  <c:v>-8.4074933913324816</c:v>
                </c:pt>
                <c:pt idx="960">
                  <c:v>-8.4181735058114189</c:v>
                </c:pt>
                <c:pt idx="961">
                  <c:v>-8.4288536336010083</c:v>
                </c:pt>
                <c:pt idx="962">
                  <c:v>-8.4395337747009549</c:v>
                </c:pt>
                <c:pt idx="963">
                  <c:v>-8.4502139291109604</c:v>
                </c:pt>
                <c:pt idx="964">
                  <c:v>-8.4608940968307298</c:v>
                </c:pt>
                <c:pt idx="965">
                  <c:v>-8.4715742778599683</c:v>
                </c:pt>
                <c:pt idx="966">
                  <c:v>-8.4822544721983775</c:v>
                </c:pt>
                <c:pt idx="967">
                  <c:v>-8.4929346798456624</c:v>
                </c:pt>
                <c:pt idx="968">
                  <c:v>-8.5036149008015265</c:v>
                </c:pt>
                <c:pt idx="969">
                  <c:v>-8.5142951350656748</c:v>
                </c:pt>
                <c:pt idx="970">
                  <c:v>-8.524975382637809</c:v>
                </c:pt>
                <c:pt idx="971">
                  <c:v>-8.5356556435176358</c:v>
                </c:pt>
                <c:pt idx="972">
                  <c:v>-8.546335917704857</c:v>
                </c:pt>
                <c:pt idx="973">
                  <c:v>-8.5570162051991758</c:v>
                </c:pt>
                <c:pt idx="974">
                  <c:v>-8.5676965060002974</c:v>
                </c:pt>
                <c:pt idx="975">
                  <c:v>-8.5783768201079251</c:v>
                </c:pt>
                <c:pt idx="976">
                  <c:v>-8.5890571475217641</c:v>
                </c:pt>
                <c:pt idx="977">
                  <c:v>-8.5997374882415176</c:v>
                </c:pt>
                <c:pt idx="978">
                  <c:v>-8.6104178422668891</c:v>
                </c:pt>
                <c:pt idx="979">
                  <c:v>-8.6210982095975819</c:v>
                </c:pt>
                <c:pt idx="980">
                  <c:v>-8.6317785902333011</c:v>
                </c:pt>
                <c:pt idx="981">
                  <c:v>-8.64245898417375</c:v>
                </c:pt>
                <c:pt idx="982">
                  <c:v>-8.6531393914186321</c:v>
                </c:pt>
                <c:pt idx="983">
                  <c:v>-8.6638198119676524</c:v>
                </c:pt>
                <c:pt idx="984">
                  <c:v>-8.6745002458205143</c:v>
                </c:pt>
                <c:pt idx="985">
                  <c:v>-8.6851806929769211</c:v>
                </c:pt>
                <c:pt idx="986">
                  <c:v>-8.695861153436578</c:v>
                </c:pt>
                <c:pt idx="987">
                  <c:v>-8.7065416271991882</c:v>
                </c:pt>
                <c:pt idx="988">
                  <c:v>-8.7172221142644553</c:v>
                </c:pt>
                <c:pt idx="989">
                  <c:v>-8.7279026146320842</c:v>
                </c:pt>
                <c:pt idx="990">
                  <c:v>-8.7385831283017783</c:v>
                </c:pt>
                <c:pt idx="991">
                  <c:v>-8.749263655273241</c:v>
                </c:pt>
                <c:pt idx="992">
                  <c:v>-8.7599441955461774</c:v>
                </c:pt>
                <c:pt idx="993">
                  <c:v>-8.7706247491202909</c:v>
                </c:pt>
                <c:pt idx="994">
                  <c:v>-8.7813053159952847</c:v>
                </c:pt>
                <c:pt idx="995">
                  <c:v>-8.7919858961708623</c:v>
                </c:pt>
                <c:pt idx="996">
                  <c:v>-8.8026664896467288</c:v>
                </c:pt>
                <c:pt idx="997">
                  <c:v>-8.8133470964225893</c:v>
                </c:pt>
                <c:pt idx="998">
                  <c:v>-8.8240277164981453</c:v>
                </c:pt>
                <c:pt idx="999">
                  <c:v>-8.8347083498731021</c:v>
                </c:pt>
                <c:pt idx="1000">
                  <c:v>-8.8453889965471646</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133.2454606677656</c:v>
                </c:pt>
                <c:pt idx="1">
                  <c:v>133.63488779027901</c:v>
                </c:pt>
                <c:pt idx="2">
                  <c:v>134.02389265680583</c:v>
                </c:pt>
                <c:pt idx="3">
                  <c:v>134.41247650865378</c:v>
                </c:pt>
                <c:pt idx="4">
                  <c:v>134.80064058205795</c:v>
                </c:pt>
                <c:pt idx="5">
                  <c:v>135.18838610820919</c:v>
                </c:pt>
                <c:pt idx="6">
                  <c:v>135.57571431328245</c:v>
                </c:pt>
                <c:pt idx="7">
                  <c:v>135.96262641846482</c:v>
                </c:pt>
                <c:pt idx="8">
                  <c:v>136.34912363998336</c:v>
                </c:pt>
                <c:pt idx="9">
                  <c:v>136.73520718913286</c:v>
                </c:pt>
                <c:pt idx="10">
                  <c:v>137.12087827230323</c:v>
                </c:pt>
                <c:pt idx="11">
                  <c:v>137.50613808856488</c:v>
                </c:pt>
                <c:pt idx="12">
                  <c:v>137.89098782729437</c:v>
                </c:pt>
                <c:pt idx="13">
                  <c:v>138.27542867072691</c:v>
                </c:pt>
                <c:pt idx="14">
                  <c:v>138.65946179646735</c:v>
                </c:pt>
                <c:pt idx="15">
                  <c:v>139.04308837751483</c:v>
                </c:pt>
                <c:pt idx="16">
                  <c:v>139.4263095822873</c:v>
                </c:pt>
                <c:pt idx="17">
                  <c:v>139.80912657464586</c:v>
                </c:pt>
                <c:pt idx="18">
                  <c:v>140.19154051391891</c:v>
                </c:pt>
                <c:pt idx="19">
                  <c:v>140.57355255492621</c:v>
                </c:pt>
                <c:pt idx="20">
                  <c:v>140.95516384800271</c:v>
                </c:pt>
                <c:pt idx="21">
                  <c:v>141.33637554025162</c:v>
                </c:pt>
                <c:pt idx="22">
                  <c:v>141.71718877677776</c:v>
                </c:pt>
                <c:pt idx="23">
                  <c:v>142.09760469944089</c:v>
                </c:pt>
                <c:pt idx="24">
                  <c:v>142.47762444562909</c:v>
                </c:pt>
                <c:pt idx="25">
                  <c:v>142.85724914828273</c:v>
                </c:pt>
                <c:pt idx="26">
                  <c:v>143.23647993591828</c:v>
                </c:pt>
                <c:pt idx="27">
                  <c:v>143.61531793265198</c:v>
                </c:pt>
                <c:pt idx="28">
                  <c:v>143.99376425822331</c:v>
                </c:pt>
                <c:pt idx="29">
                  <c:v>144.37182002801836</c:v>
                </c:pt>
                <c:pt idx="30">
                  <c:v>144.74948635309306</c:v>
                </c:pt>
                <c:pt idx="31">
                  <c:v>145.1267643401961</c:v>
                </c:pt>
                <c:pt idx="32">
                  <c:v>145.50365509179193</c:v>
                </c:pt>
                <c:pt idx="33">
                  <c:v>145.88015970608339</c:v>
                </c:pt>
                <c:pt idx="34">
                  <c:v>146.25627927703439</c:v>
                </c:pt>
                <c:pt idx="35">
                  <c:v>146.63201489439228</c:v>
                </c:pt>
                <c:pt idx="36">
                  <c:v>147.00736764371015</c:v>
                </c:pt>
                <c:pt idx="37">
                  <c:v>147.38233860636893</c:v>
                </c:pt>
                <c:pt idx="38">
                  <c:v>147.75692885959941</c:v>
                </c:pt>
                <c:pt idx="39">
                  <c:v>148.13113947650407</c:v>
                </c:pt>
                <c:pt idx="40">
                  <c:v>148.50497152607883</c:v>
                </c:pt>
                <c:pt idx="41">
                  <c:v>148.87842607323452</c:v>
                </c:pt>
                <c:pt idx="42">
                  <c:v>149.25150417881835</c:v>
                </c:pt>
                <c:pt idx="43">
                  <c:v>149.6242068996352</c:v>
                </c:pt>
                <c:pt idx="44">
                  <c:v>149.99653528846872</c:v>
                </c:pt>
                <c:pt idx="45">
                  <c:v>150.36849039410234</c:v>
                </c:pt>
                <c:pt idx="46">
                  <c:v>150.74007326134014</c:v>
                </c:pt>
                <c:pt idx="47">
                  <c:v>151.11128493102757</c:v>
                </c:pt>
                <c:pt idx="48">
                  <c:v>151.48212644007202</c:v>
                </c:pt>
                <c:pt idx="49">
                  <c:v>151.85259882146332</c:v>
                </c:pt>
                <c:pt idx="50">
                  <c:v>152.22270310429406</c:v>
                </c:pt>
                <c:pt idx="51">
                  <c:v>152.59244031377975</c:v>
                </c:pt>
                <c:pt idx="52">
                  <c:v>152.96181147127891</c:v>
                </c:pt>
                <c:pt idx="53">
                  <c:v>153.33081759431298</c:v>
                </c:pt>
                <c:pt idx="54">
                  <c:v>153.69945969658613</c:v>
                </c:pt>
                <c:pt idx="55">
                  <c:v>154.06773878800496</c:v>
                </c:pt>
                <c:pt idx="56">
                  <c:v>154.43565587469806</c:v>
                </c:pt>
                <c:pt idx="57">
                  <c:v>154.80321195903534</c:v>
                </c:pt>
                <c:pt idx="58">
                  <c:v>155.17040803964744</c:v>
                </c:pt>
                <c:pt idx="59">
                  <c:v>155.53724511144486</c:v>
                </c:pt>
                <c:pt idx="60">
                  <c:v>155.90372416563702</c:v>
                </c:pt>
                <c:pt idx="61">
                  <c:v>156.26984618975115</c:v>
                </c:pt>
                <c:pt idx="62">
                  <c:v>156.6356121676512</c:v>
                </c:pt>
                <c:pt idx="63">
                  <c:v>157.00102307955643</c:v>
                </c:pt>
                <c:pt idx="64">
                  <c:v>157.36607990206002</c:v>
                </c:pt>
                <c:pt idx="65">
                  <c:v>157.73078360814753</c:v>
                </c:pt>
                <c:pt idx="66">
                  <c:v>158.09513516721523</c:v>
                </c:pt>
                <c:pt idx="67">
                  <c:v>158.45913554508829</c:v>
                </c:pt>
                <c:pt idx="68">
                  <c:v>158.82278570403895</c:v>
                </c:pt>
                <c:pt idx="69">
                  <c:v>159.18608660280447</c:v>
                </c:pt>
                <c:pt idx="70">
                  <c:v>159.54903919660498</c:v>
                </c:pt>
                <c:pt idx="71">
                  <c:v>159.91164443716127</c:v>
                </c:pt>
                <c:pt idx="72">
                  <c:v>160.27390327271249</c:v>
                </c:pt>
                <c:pt idx="73">
                  <c:v>160.6358166480336</c:v>
                </c:pt>
                <c:pt idx="74">
                  <c:v>160.99738550445284</c:v>
                </c:pt>
                <c:pt idx="75">
                  <c:v>161.35861077986908</c:v>
                </c:pt>
                <c:pt idx="76">
                  <c:v>161.71949340876898</c:v>
                </c:pt>
                <c:pt idx="77">
                  <c:v>162.08003432224413</c:v>
                </c:pt>
                <c:pt idx="78">
                  <c:v>162.44023444800803</c:v>
                </c:pt>
                <c:pt idx="79">
                  <c:v>162.80009471041296</c:v>
                </c:pt>
                <c:pt idx="80">
                  <c:v>163.15961603046685</c:v>
                </c:pt>
                <c:pt idx="81">
                  <c:v>163.51879932584984</c:v>
                </c:pt>
                <c:pt idx="82">
                  <c:v>163.87764551093096</c:v>
                </c:pt>
                <c:pt idx="83">
                  <c:v>164.23615549678456</c:v>
                </c:pt>
                <c:pt idx="84">
                  <c:v>164.59433019120664</c:v>
                </c:pt>
                <c:pt idx="85">
                  <c:v>164.95217049873122</c:v>
                </c:pt>
                <c:pt idx="86">
                  <c:v>165.30967732064639</c:v>
                </c:pt>
                <c:pt idx="87">
                  <c:v>165.66685155501051</c:v>
                </c:pt>
                <c:pt idx="88">
                  <c:v>166.02369409666807</c:v>
                </c:pt>
                <c:pt idx="89">
                  <c:v>166.38020583726561</c:v>
                </c:pt>
                <c:pt idx="90">
                  <c:v>166.73638766526747</c:v>
                </c:pt>
                <c:pt idx="91">
                  <c:v>167.09224046597151</c:v>
                </c:pt>
                <c:pt idx="92">
                  <c:v>167.4477651215247</c:v>
                </c:pt>
                <c:pt idx="93">
                  <c:v>167.80296251093847</c:v>
                </c:pt>
                <c:pt idx="94">
                  <c:v>168.1578335101043</c:v>
                </c:pt>
                <c:pt idx="95">
                  <c:v>168.51237899180882</c:v>
                </c:pt>
                <c:pt idx="96">
                  <c:v>168.8665998257492</c:v>
                </c:pt>
                <c:pt idx="97">
                  <c:v>169.22049687854812</c:v>
                </c:pt>
                <c:pt idx="98">
                  <c:v>169.57407101376879</c:v>
                </c:pt>
                <c:pt idx="99">
                  <c:v>169.92732309192999</c:v>
                </c:pt>
                <c:pt idx="100">
                  <c:v>170.28025397052082</c:v>
                </c:pt>
                <c:pt idx="101">
                  <c:v>173.7919629679696</c:v>
                </c:pt>
                <c:pt idx="102">
                  <c:v>177.27210232281712</c:v>
                </c:pt>
                <c:pt idx="103">
                  <c:v>180.72150189982614</c:v>
                </c:pt>
                <c:pt idx="104">
                  <c:v>184.14096310919157</c:v>
                </c:pt>
                <c:pt idx="105">
                  <c:v>187.53126024600513</c:v>
                </c:pt>
                <c:pt idx="106">
                  <c:v>190.89314175178242</c:v>
                </c:pt>
                <c:pt idx="107">
                  <c:v>194.22733140345008</c:v>
                </c:pt>
                <c:pt idx="108">
                  <c:v>197.53452943475585</c:v>
                </c:pt>
                <c:pt idx="109">
                  <c:v>200.81541359467116</c:v>
                </c:pt>
                <c:pt idx="110">
                  <c:v>204.07064014699577</c:v>
                </c:pt>
                <c:pt idx="111">
                  <c:v>207.30084481504798</c:v>
                </c:pt>
                <c:pt idx="112">
                  <c:v>210.50664367502475</c:v>
                </c:pt>
                <c:pt idx="113">
                  <c:v>213.68863400134416</c:v>
                </c:pt>
                <c:pt idx="114">
                  <c:v>216.84739506703283</c:v>
                </c:pt>
                <c:pt idx="115">
                  <c:v>219.98348890199364</c:v>
                </c:pt>
                <c:pt idx="116">
                  <c:v>223.09746101177933</c:v>
                </c:pt>
                <c:pt idx="117">
                  <c:v>226.18984105930673</c:v>
                </c:pt>
                <c:pt idx="118">
                  <c:v>229.26114351176994</c:v>
                </c:pt>
                <c:pt idx="119">
                  <c:v>232.31186825484906</c:v>
                </c:pt>
                <c:pt idx="120">
                  <c:v>235.34250117616284</c:v>
                </c:pt>
                <c:pt idx="121">
                  <c:v>238.35351471977603</c:v>
                </c:pt>
                <c:pt idx="122">
                  <c:v>241.34536841344644</c:v>
                </c:pt>
                <c:pt idx="123">
                  <c:v>244.31850937017992</c:v>
                </c:pt>
                <c:pt idx="124">
                  <c:v>247.27337276555423</c:v>
                </c:pt>
                <c:pt idx="125">
                  <c:v>250.21038229217274</c:v>
                </c:pt>
                <c:pt idx="126">
                  <c:v>253.12995059251756</c:v>
                </c:pt>
                <c:pt idx="127">
                  <c:v>256.03247967138572</c:v>
                </c:pt>
                <c:pt idx="128">
                  <c:v>258.91836128901366</c:v>
                </c:pt>
                <c:pt idx="129">
                  <c:v>261.78797733592091</c:v>
                </c:pt>
                <c:pt idx="130">
                  <c:v>264.64170019043667</c:v>
                </c:pt>
                <c:pt idx="131">
                  <c:v>267.47989305980843</c:v>
                </c:pt>
                <c:pt idx="132">
                  <c:v>270.30291030573358</c:v>
                </c:pt>
                <c:pt idx="133">
                  <c:v>273.11109775509897</c:v>
                </c:pt>
                <c:pt idx="134">
                  <c:v>275.90479299666197</c:v>
                </c:pt>
                <c:pt idx="135">
                  <c:v>278.68432566435894</c:v>
                </c:pt>
                <c:pt idx="136">
                  <c:v>281.45001770788059</c:v>
                </c:pt>
                <c:pt idx="137">
                  <c:v>284.2021836511127</c:v>
                </c:pt>
                <c:pt idx="138">
                  <c:v>286.94113083899947</c:v>
                </c:pt>
                <c:pt idx="139">
                  <c:v>289.66715967334989</c:v>
                </c:pt>
                <c:pt idx="140">
                  <c:v>292.38056383807208</c:v>
                </c:pt>
                <c:pt idx="141">
                  <c:v>295.0816305142863</c:v>
                </c:pt>
                <c:pt idx="142">
                  <c:v>297.77064058573609</c:v>
                </c:pt>
                <c:pt idx="143">
                  <c:v>300.44786883488626</c:v>
                </c:pt>
                <c:pt idx="144">
                  <c:v>303.11358413006786</c:v>
                </c:pt>
                <c:pt idx="145">
                  <c:v>305.76804960400199</c:v>
                </c:pt>
                <c:pt idx="146">
                  <c:v>308.41152282400839</c:v>
                </c:pt>
                <c:pt idx="147">
                  <c:v>311.04425595417842</c:v>
                </c:pt>
                <c:pt idx="148">
                  <c:v>313.66649590976749</c:v>
                </c:pt>
                <c:pt idx="149">
                  <c:v>316.27848450403809</c:v>
                </c:pt>
                <c:pt idx="150">
                  <c:v>318.88045858776013</c:v>
                </c:pt>
                <c:pt idx="151">
                  <c:v>321.47265018155355</c:v>
                </c:pt>
                <c:pt idx="152">
                  <c:v>324.05528660123349</c:v>
                </c:pt>
                <c:pt idx="153">
                  <c:v>326.62859057629782</c:v>
                </c:pt>
                <c:pt idx="154">
                  <c:v>329.19278036167265</c:v>
                </c:pt>
                <c:pt idx="155">
                  <c:v>331.74806984280968</c:v>
                </c:pt>
                <c:pt idx="156">
                  <c:v>334.29466863420748</c:v>
                </c:pt>
                <c:pt idx="157">
                  <c:v>336.83278217140463</c:v>
                </c:pt>
                <c:pt idx="158">
                  <c:v>339.3626117964709</c:v>
                </c:pt>
                <c:pt idx="159">
                  <c:v>341.88435483699936</c:v>
                </c:pt>
                <c:pt idx="160">
                  <c:v>344.39820467857783</c:v>
                </c:pt>
                <c:pt idx="161">
                  <c:v>346.90435083069565</c:v>
                </c:pt>
                <c:pt idx="162">
                  <c:v>349.40297898601591</c:v>
                </c:pt>
                <c:pt idx="163">
                  <c:v>351.89427107291954</c:v>
                </c:pt>
                <c:pt idx="164">
                  <c:v>354.37840530120189</c:v>
                </c:pt>
                <c:pt idx="165">
                  <c:v>356.85555620077827</c:v>
                </c:pt>
                <c:pt idx="166">
                  <c:v>359.32589465322803</c:v>
                </c:pt>
                <c:pt idx="167">
                  <c:v>361.78958791598336</c:v>
                </c:pt>
                <c:pt idx="168">
                  <c:v>364.24679963894334</c:v>
                </c:pt>
                <c:pt idx="169">
                  <c:v>366.69768987327132</c:v>
                </c:pt>
                <c:pt idx="170">
                  <c:v>369.14241507211102</c:v>
                </c:pt>
                <c:pt idx="171">
                  <c:v>371.58112808293902</c:v>
                </c:pt>
                <c:pt idx="172">
                  <c:v>374.01397813125413</c:v>
                </c:pt>
                <c:pt idx="173">
                  <c:v>376.44111079529506</c:v>
                </c:pt>
                <c:pt idx="174">
                  <c:v>378.86266797147238</c:v>
                </c:pt>
                <c:pt idx="175">
                  <c:v>381.27878783020532</c:v>
                </c:pt>
                <c:pt idx="176">
                  <c:v>383.68960476186857</c:v>
                </c:pt>
                <c:pt idx="177">
                  <c:v>386.09524931258227</c:v>
                </c:pt>
                <c:pt idx="178">
                  <c:v>388.49584810962273</c:v>
                </c:pt>
                <c:pt idx="179">
                  <c:v>390.89152377629483</c:v>
                </c:pt>
                <c:pt idx="180">
                  <c:v>393.28239483619603</c:v>
                </c:pt>
                <c:pt idx="181">
                  <c:v>395.66857560691454</c:v>
                </c:pt>
                <c:pt idx="182">
                  <c:v>398.05017608335271</c:v>
                </c:pt>
                <c:pt idx="183">
                  <c:v>400.4273018110456</c:v>
                </c:pt>
                <c:pt idx="184">
                  <c:v>402.80005375006471</c:v>
                </c:pt>
                <c:pt idx="185">
                  <c:v>405.16852813035365</c:v>
                </c:pt>
                <c:pt idx="186">
                  <c:v>407.53281629963976</c:v>
                </c:pt>
                <c:pt idx="187">
                  <c:v>409.89300456539809</c:v>
                </c:pt>
                <c:pt idx="188">
                  <c:v>412.24917403270672</c:v>
                </c:pt>
                <c:pt idx="189">
                  <c:v>414.60140044021381</c:v>
                </c:pt>
                <c:pt idx="190">
                  <c:v>416.94975399682141</c:v>
                </c:pt>
                <c:pt idx="191">
                  <c:v>419.29429922206168</c:v>
                </c:pt>
                <c:pt idx="192">
                  <c:v>421.635094793468</c:v>
                </c:pt>
                <c:pt idx="193">
                  <c:v>423.97219340450545</c:v>
                </c:pt>
                <c:pt idx="194">
                  <c:v>426.30564163678531</c:v>
                </c:pt>
                <c:pt idx="195">
                  <c:v>428.63547985032631</c:v>
                </c:pt>
                <c:pt idx="196">
                  <c:v>430.96174209551026</c:v>
                </c:pt>
                <c:pt idx="197">
                  <c:v>433.28445605010262</c:v>
                </c:pt>
                <c:pt idx="198">
                  <c:v>435.60364298426077</c:v>
                </c:pt>
                <c:pt idx="199">
                  <c:v>437.91931775584828</c:v>
                </c:pt>
                <c:pt idx="200">
                  <c:v>440.23148883763326</c:v>
                </c:pt>
                <c:pt idx="201">
                  <c:v>442.54015837711489</c:v>
                </c:pt>
                <c:pt idx="202">
                  <c:v>444.8453222888387</c:v>
                </c:pt>
                <c:pt idx="203">
                  <c:v>447.14697037818519</c:v>
                </c:pt>
                <c:pt idx="204">
                  <c:v>449.44508649479928</c:v>
                </c:pt>
                <c:pt idx="205">
                  <c:v>451.73964871311625</c:v>
                </c:pt>
                <c:pt idx="206">
                  <c:v>454.03062953687032</c:v>
                </c:pt>
                <c:pt idx="207">
                  <c:v>456.31799612406883</c:v>
                </c:pt>
                <c:pt idx="208">
                  <c:v>458.60171052867997</c:v>
                </c:pt>
                <c:pt idx="209">
                  <c:v>460.88172995521671</c:v>
                </c:pt>
                <c:pt idx="210">
                  <c:v>463.1580070224781</c:v>
                </c:pt>
                <c:pt idx="211">
                  <c:v>465.43049003291401</c:v>
                </c:pt>
                <c:pt idx="212">
                  <c:v>467.69912324437416</c:v>
                </c:pt>
                <c:pt idx="213">
                  <c:v>469.96384714136184</c:v>
                </c:pt>
                <c:pt idx="214">
                  <c:v>472.22459870330624</c:v>
                </c:pt>
                <c:pt idx="215">
                  <c:v>474.48131166777108</c:v>
                </c:pt>
                <c:pt idx="216">
                  <c:v>476.73391678691206</c:v>
                </c:pt>
                <c:pt idx="217">
                  <c:v>478.98234207586557</c:v>
                </c:pt>
                <c:pt idx="218">
                  <c:v>481.22651305208831</c:v>
                </c:pt>
                <c:pt idx="219">
                  <c:v>483.46635296496544</c:v>
                </c:pt>
                <c:pt idx="220">
                  <c:v>485.70178301526028</c:v>
                </c:pt>
                <c:pt idx="221">
                  <c:v>487.93272256419482</c:v>
                </c:pt>
                <c:pt idx="222">
                  <c:v>490.15908933212552</c:v>
                </c:pt>
                <c:pt idx="223">
                  <c:v>492.38079958692111</c:v>
                </c:pt>
                <c:pt idx="224">
                  <c:v>494.59776832225776</c:v>
                </c:pt>
                <c:pt idx="225">
                  <c:v>496.80990942612959</c:v>
                </c:pt>
                <c:pt idx="226">
                  <c:v>499.01713583993228</c:v>
                </c:pt>
                <c:pt idx="227">
                  <c:v>501.21935970851655</c:v>
                </c:pt>
                <c:pt idx="228">
                  <c:v>503.41649252163381</c:v>
                </c:pt>
                <c:pt idx="229">
                  <c:v>505.60844524720812</c:v>
                </c:pt>
                <c:pt idx="230">
                  <c:v>507.79512845686969</c:v>
                </c:pt>
                <c:pt idx="231">
                  <c:v>509.97645244418197</c:v>
                </c:pt>
                <c:pt idx="232">
                  <c:v>512.15232733598145</c:v>
                </c:pt>
                <c:pt idx="233">
                  <c:v>514.3226631972351</c:v>
                </c:pt>
                <c:pt idx="234">
                  <c:v>516.48737012980405</c:v>
                </c:pt>
                <c:pt idx="235">
                  <c:v>518.6463583654795</c:v>
                </c:pt>
                <c:pt idx="236">
                  <c:v>520.79953835364029</c:v>
                </c:pt>
                <c:pt idx="237">
                  <c:v>522.94682084385784</c:v>
                </c:pt>
                <c:pt idx="238">
                  <c:v>525.08811696375426</c:v>
                </c:pt>
                <c:pt idx="239">
                  <c:v>527.22333829240097</c:v>
                </c:pt>
                <c:pt idx="240">
                  <c:v>529.35239692952189</c:v>
                </c:pt>
                <c:pt idx="241">
                  <c:v>531.47520556075131</c:v>
                </c:pt>
                <c:pt idx="242">
                  <c:v>533.59167751917403</c:v>
                </c:pt>
                <c:pt idx="243">
                  <c:v>535.70172684336274</c:v>
                </c:pt>
                <c:pt idx="244">
                  <c:v>537.80526833210888</c:v>
                </c:pt>
                <c:pt idx="245">
                  <c:v>539.90221759603116</c:v>
                </c:pt>
                <c:pt idx="246">
                  <c:v>541.99249110622952</c:v>
                </c:pt>
                <c:pt idx="247">
                  <c:v>544.07600624014287</c:v>
                </c:pt>
                <c:pt idx="248">
                  <c:v>546.15268132475501</c:v>
                </c:pt>
                <c:pt idx="249">
                  <c:v>548.22243567728333</c:v>
                </c:pt>
                <c:pt idx="250">
                  <c:v>550.28518964347529</c:v>
                </c:pt>
                <c:pt idx="251">
                  <c:v>552.34086463362758</c:v>
                </c:pt>
                <c:pt idx="252">
                  <c:v>554.38938315643645</c:v>
                </c:pt>
                <c:pt idx="253">
                  <c:v>556.43066885077781</c:v>
                </c:pt>
                <c:pt idx="254">
                  <c:v>558.46464651551082</c:v>
                </c:pt>
                <c:pt idx="255">
                  <c:v>560.49124213739105</c:v>
                </c:pt>
                <c:pt idx="256">
                  <c:v>562.51038291717384</c:v>
                </c:pt>
                <c:pt idx="257">
                  <c:v>564.52199729398319</c:v>
                </c:pt>
                <c:pt idx="258">
                  <c:v>566.52601496801731</c:v>
                </c:pt>
                <c:pt idx="259">
                  <c:v>568.5223669216565</c:v>
                </c:pt>
                <c:pt idx="260">
                  <c:v>570.51098543903504</c:v>
                </c:pt>
                <c:pt idx="261">
                  <c:v>572.49180412413648</c:v>
                </c:pt>
                <c:pt idx="262">
                  <c:v>574.46475791746695</c:v>
                </c:pt>
                <c:pt idx="263">
                  <c:v>576.42978311135801</c:v>
                </c:pt>
                <c:pt idx="264">
                  <c:v>578.3868173639496</c:v>
                </c:pt>
                <c:pt idx="265">
                  <c:v>580.33579971189806</c:v>
                </c:pt>
                <c:pt idx="266">
                  <c:v>582.27667058185534</c:v>
                </c:pt>
                <c:pt idx="267">
                  <c:v>584.20937180075987</c:v>
                </c:pt>
                <c:pt idx="268">
                  <c:v>586.13384660498139</c:v>
                </c:pt>
                <c:pt idx="269">
                  <c:v>588.05003964835635</c:v>
                </c:pt>
                <c:pt idx="270">
                  <c:v>589.95789700915179</c:v>
                </c:pt>
                <c:pt idx="271">
                  <c:v>591.85736619599345</c:v>
                </c:pt>
                <c:pt idx="272">
                  <c:v>593.74839615279086</c:v>
                </c:pt>
                <c:pt idx="273">
                  <c:v>595.63093726269358</c:v>
                </c:pt>
                <c:pt idx="274">
                  <c:v>597.50494135110944</c:v>
                </c:pt>
                <c:pt idx="275">
                  <c:v>599.3703616878156</c:v>
                </c:pt>
                <c:pt idx="276">
                  <c:v>601.22715298819185</c:v>
                </c:pt>
                <c:pt idx="277">
                  <c:v>603.07527141360504</c:v>
                </c:pt>
                <c:pt idx="278">
                  <c:v>604.91467457097247</c:v>
                </c:pt>
                <c:pt idx="279">
                  <c:v>606.74532151153119</c:v>
                </c:pt>
                <c:pt idx="280">
                  <c:v>608.56717272883941</c:v>
                </c:pt>
                <c:pt idx="281">
                  <c:v>610.38019015603641</c:v>
                </c:pt>
                <c:pt idx="282">
                  <c:v>612.18433716238496</c:v>
                </c:pt>
                <c:pt idx="283">
                  <c:v>613.97957854912113</c:v>
                </c:pt>
                <c:pt idx="284">
                  <c:v>615.76588054463593</c:v>
                </c:pt>
                <c:pt idx="285">
                  <c:v>617.54321079901104</c:v>
                </c:pt>
                <c:pt idx="286">
                  <c:v>619.31153837793249</c:v>
                </c:pt>
                <c:pt idx="287">
                  <c:v>621.07083375600394</c:v>
                </c:pt>
                <c:pt idx="288">
                  <c:v>622.82106880948152</c:v>
                </c:pt>
                <c:pt idx="289">
                  <c:v>624.5622168084526</c:v>
                </c:pt>
                <c:pt idx="290">
                  <c:v>626.29425240847809</c:v>
                </c:pt>
                <c:pt idx="291">
                  <c:v>628.01715164172026</c:v>
                </c:pt>
                <c:pt idx="292">
                  <c:v>629.73089190757514</c:v>
                </c:pt>
                <c:pt idx="293">
                  <c:v>631.43545196283083</c:v>
                </c:pt>
                <c:pt idx="294">
                  <c:v>633.13081191136951</c:v>
                </c:pt>
                <c:pt idx="295">
                  <c:v>634.81695319343396</c:v>
                </c:pt>
                <c:pt idx="296">
                  <c:v>636.49385857447578</c:v>
                </c:pt>
                <c:pt idx="297">
                  <c:v>638.16151213360524</c:v>
                </c:pt>
                <c:pt idx="298">
                  <c:v>639.81989925165988</c:v>
                </c:pt>
                <c:pt idx="299">
                  <c:v>641.46900659890991</c:v>
                </c:pt>
                <c:pt idx="300">
                  <c:v>643.10882212241802</c:v>
                </c:pt>
                <c:pt idx="301">
                  <c:v>644.73933503307012</c:v>
                </c:pt>
                <c:pt idx="302">
                  <c:v>646.36053579229497</c:v>
                </c:pt>
                <c:pt idx="303">
                  <c:v>647.97241609848743</c:v>
                </c:pt>
                <c:pt idx="304">
                  <c:v>649.57496887315313</c:v>
                </c:pt>
                <c:pt idx="305">
                  <c:v>651.16818824678944</c:v>
                </c:pt>
                <c:pt idx="306">
                  <c:v>652.75206954451824</c:v>
                </c:pt>
                <c:pt idx="307">
                  <c:v>654.32660927148606</c:v>
                </c:pt>
                <c:pt idx="308">
                  <c:v>655.89180509804623</c:v>
                </c:pt>
                <c:pt idx="309">
                  <c:v>657.44765584473794</c:v>
                </c:pt>
                <c:pt idx="310">
                  <c:v>658.99416146707529</c:v>
                </c:pt>
                <c:pt idx="311">
                  <c:v>660.53132304016174</c:v>
                </c:pt>
                <c:pt idx="312">
                  <c:v>662.05914274314296</c:v>
                </c:pt>
                <c:pt idx="313">
                  <c:v>663.57762384351099</c:v>
                </c:pt>
                <c:pt idx="314">
                  <c:v>665.08677068127304</c:v>
                </c:pt>
                <c:pt idx="315">
                  <c:v>666.58658865299788</c:v>
                </c:pt>
                <c:pt idx="316">
                  <c:v>668.0770841957517</c:v>
                </c:pt>
                <c:pt idx="317">
                  <c:v>669.55826477093592</c:v>
                </c:pt>
                <c:pt idx="318">
                  <c:v>671.03013884803829</c:v>
                </c:pt>
                <c:pt idx="319">
                  <c:v>672.49271588830936</c:v>
                </c:pt>
                <c:pt idx="320">
                  <c:v>673.94600632837444</c:v>
                </c:pt>
                <c:pt idx="321">
                  <c:v>675.39002156379343</c:v>
                </c:pt>
                <c:pt idx="322">
                  <c:v>676.8247739325775</c:v>
                </c:pt>
                <c:pt idx="323">
                  <c:v>678.25027669867404</c:v>
                </c:pt>
                <c:pt idx="324">
                  <c:v>679.66654403542896</c:v>
                </c:pt>
                <c:pt idx="325">
                  <c:v>681.07359100903705</c:v>
                </c:pt>
                <c:pt idx="326">
                  <c:v>682.47143356198876</c:v>
                </c:pt>
                <c:pt idx="327">
                  <c:v>683.86008849652308</c:v>
                </c:pt>
                <c:pt idx="328">
                  <c:v>685.23957345809504</c:v>
                </c:pt>
                <c:pt idx="329">
                  <c:v>686.60990691886695</c:v>
                </c:pt>
                <c:pt idx="330">
                  <c:v>687.97110816123075</c:v>
                </c:pt>
                <c:pt idx="331">
                  <c:v>689.32319726136973</c:v>
                </c:pt>
                <c:pt idx="332">
                  <c:v>690.66619507286805</c:v>
                </c:pt>
                <c:pt idx="333">
                  <c:v>692.00012321037445</c:v>
                </c:pt>
                <c:pt idx="334">
                  <c:v>693.3250040333279</c:v>
                </c:pt>
                <c:pt idx="335">
                  <c:v>694.64086062975196</c:v>
                </c:pt>
                <c:pt idx="336">
                  <c:v>695.94771680012423</c:v>
                </c:pt>
                <c:pt idx="337">
                  <c:v>697.24559704132776</c:v>
                </c:pt>
                <c:pt idx="338">
                  <c:v>698.5345265306903</c:v>
                </c:pt>
                <c:pt idx="339">
                  <c:v>699.81453111011706</c:v>
                </c:pt>
                <c:pt idx="340">
                  <c:v>701.08563727032254</c:v>
                </c:pt>
                <c:pt idx="341">
                  <c:v>702.34787213516756</c:v>
                </c:pt>
                <c:pt idx="342">
                  <c:v>703.60126344610615</c:v>
                </c:pt>
                <c:pt idx="343">
                  <c:v>704.84583954674633</c:v>
                </c:pt>
                <c:pt idx="344">
                  <c:v>706.08162936753138</c:v>
                </c:pt>
                <c:pt idx="345">
                  <c:v>707.30866241054434</c:v>
                </c:pt>
                <c:pt idx="346">
                  <c:v>708.52696873444097</c:v>
                </c:pt>
                <c:pt idx="347">
                  <c:v>709.73657893951429</c:v>
                </c:pt>
                <c:pt idx="348">
                  <c:v>710.93752415289578</c:v>
                </c:pt>
                <c:pt idx="349">
                  <c:v>712.12983601389578</c:v>
                </c:pt>
                <c:pt idx="350">
                  <c:v>713.31354665948641</c:v>
                </c:pt>
                <c:pt idx="351">
                  <c:v>714.48868870993147</c:v>
                </c:pt>
                <c:pt idx="352">
                  <c:v>715.65529525456475</c:v>
                </c:pt>
                <c:pt idx="353">
                  <c:v>716.81339983772034</c:v>
                </c:pt>
                <c:pt idx="354">
                  <c:v>717.96303644481804</c:v>
                </c:pt>
                <c:pt idx="355">
                  <c:v>719.10423948860489</c:v>
                </c:pt>
                <c:pt idx="356">
                  <c:v>720.23704379555659</c:v>
                </c:pt>
                <c:pt idx="357">
                  <c:v>721.36148459244043</c:v>
                </c:pt>
                <c:pt idx="358">
                  <c:v>722.47759749304055</c:v>
                </c:pt>
                <c:pt idx="359">
                  <c:v>723.58541848504933</c:v>
                </c:pt>
                <c:pt idx="360">
                  <c:v>724.68498391712455</c:v>
                </c:pt>
                <c:pt idx="361">
                  <c:v>725.77633048611517</c:v>
                </c:pt>
                <c:pt idx="362">
                  <c:v>726.8594952244564</c:v>
                </c:pt>
                <c:pt idx="363">
                  <c:v>727.93451548773498</c:v>
                </c:pt>
                <c:pt idx="364">
                  <c:v>729.00142894242629</c:v>
                </c:pt>
                <c:pt idx="365">
                  <c:v>730.060273553804</c:v>
                </c:pt>
                <c:pt idx="366">
                  <c:v>731.11108757402235</c:v>
                </c:pt>
                <c:pt idx="367">
                  <c:v>732.15390953037308</c:v>
                </c:pt>
                <c:pt idx="368">
                  <c:v>733.18877821371552</c:v>
                </c:pt>
                <c:pt idx="369">
                  <c:v>734.21573266708231</c:v>
                </c:pt>
                <c:pt idx="370">
                  <c:v>735.23481217445942</c:v>
                </c:pt>
                <c:pt idx="371">
                  <c:v>736.24605624974117</c:v>
                </c:pt>
                <c:pt idx="372">
                  <c:v>737.24950462586071</c:v>
                </c:pt>
                <c:pt idx="373">
                  <c:v>738.24519724409538</c:v>
                </c:pt>
                <c:pt idx="374">
                  <c:v>739.23317424354639</c:v>
                </c:pt>
                <c:pt idx="375">
                  <c:v>740.21347595079374</c:v>
                </c:pt>
                <c:pt idx="376">
                  <c:v>741.18614286972479</c:v>
                </c:pt>
                <c:pt idx="377">
                  <c:v>742.15121567153699</c:v>
                </c:pt>
                <c:pt idx="378">
                  <c:v>743.10873518491326</c:v>
                </c:pt>
                <c:pt idx="379">
                  <c:v>744.0587423863708</c:v>
                </c:pt>
                <c:pt idx="380">
                  <c:v>745.00127839078061</c:v>
                </c:pt>
                <c:pt idx="381">
                  <c:v>745.93638444205942</c:v>
                </c:pt>
                <c:pt idx="382">
                  <c:v>746.86410190403069</c:v>
                </c:pt>
                <c:pt idx="383">
                  <c:v>746.86410190403069</c:v>
                </c:pt>
                <c:pt idx="384">
                  <c:v>746.86410190403069</c:v>
                </c:pt>
                <c:pt idx="385">
                  <c:v>746.86410190403069</c:v>
                </c:pt>
                <c:pt idx="386">
                  <c:v>746.86410190403069</c:v>
                </c:pt>
                <c:pt idx="387">
                  <c:v>746.86410190403069</c:v>
                </c:pt>
                <c:pt idx="388">
                  <c:v>746.86410190403069</c:v>
                </c:pt>
                <c:pt idx="389">
                  <c:v>746.86410190403069</c:v>
                </c:pt>
                <c:pt idx="390">
                  <c:v>746.86410190403069</c:v>
                </c:pt>
                <c:pt idx="391">
                  <c:v>746.86410190403069</c:v>
                </c:pt>
                <c:pt idx="392">
                  <c:v>746.86410190403069</c:v>
                </c:pt>
                <c:pt idx="393">
                  <c:v>746.86410190403069</c:v>
                </c:pt>
                <c:pt idx="394">
                  <c:v>746.86410190403069</c:v>
                </c:pt>
                <c:pt idx="395">
                  <c:v>746.86410190403069</c:v>
                </c:pt>
                <c:pt idx="396">
                  <c:v>746.86410190403069</c:v>
                </c:pt>
                <c:pt idx="397">
                  <c:v>746.86410190403069</c:v>
                </c:pt>
                <c:pt idx="398">
                  <c:v>746.86410190403069</c:v>
                </c:pt>
                <c:pt idx="399">
                  <c:v>746.86410190403069</c:v>
                </c:pt>
                <c:pt idx="400">
                  <c:v>746.86410190403069</c:v>
                </c:pt>
                <c:pt idx="401">
                  <c:v>746.86410190403069</c:v>
                </c:pt>
                <c:pt idx="402">
                  <c:v>746.86410190403069</c:v>
                </c:pt>
                <c:pt idx="403">
                  <c:v>746.86410190403069</c:v>
                </c:pt>
                <c:pt idx="404">
                  <c:v>746.86410190403069</c:v>
                </c:pt>
                <c:pt idx="405">
                  <c:v>746.86410190403069</c:v>
                </c:pt>
                <c:pt idx="406">
                  <c:v>746.86410190403069</c:v>
                </c:pt>
                <c:pt idx="407">
                  <c:v>746.86410190403069</c:v>
                </c:pt>
                <c:pt idx="408">
                  <c:v>746.86410190403069</c:v>
                </c:pt>
                <c:pt idx="409">
                  <c:v>746.86410190403069</c:v>
                </c:pt>
                <c:pt idx="410">
                  <c:v>746.86410190403069</c:v>
                </c:pt>
                <c:pt idx="411">
                  <c:v>746.86410190403069</c:v>
                </c:pt>
                <c:pt idx="412">
                  <c:v>746.86410190403069</c:v>
                </c:pt>
                <c:pt idx="413">
                  <c:v>746.86410190403069</c:v>
                </c:pt>
                <c:pt idx="414">
                  <c:v>746.86410190403069</c:v>
                </c:pt>
                <c:pt idx="415">
                  <c:v>746.86410190403069</c:v>
                </c:pt>
                <c:pt idx="416">
                  <c:v>746.86410190403069</c:v>
                </c:pt>
                <c:pt idx="417">
                  <c:v>746.86410190403069</c:v>
                </c:pt>
                <c:pt idx="418">
                  <c:v>746.86410190403069</c:v>
                </c:pt>
                <c:pt idx="419">
                  <c:v>746.86410190403069</c:v>
                </c:pt>
                <c:pt idx="420">
                  <c:v>746.86410190403069</c:v>
                </c:pt>
                <c:pt idx="421">
                  <c:v>746.86410190403069</c:v>
                </c:pt>
                <c:pt idx="422">
                  <c:v>746.86410190403069</c:v>
                </c:pt>
                <c:pt idx="423">
                  <c:v>746.86410190403069</c:v>
                </c:pt>
                <c:pt idx="424">
                  <c:v>746.86410190403069</c:v>
                </c:pt>
                <c:pt idx="425">
                  <c:v>746.86410190403069</c:v>
                </c:pt>
                <c:pt idx="426">
                  <c:v>746.86410190403069</c:v>
                </c:pt>
                <c:pt idx="427">
                  <c:v>746.86410190403069</c:v>
                </c:pt>
                <c:pt idx="428">
                  <c:v>746.86410190403069</c:v>
                </c:pt>
                <c:pt idx="429">
                  <c:v>746.86410190403069</c:v>
                </c:pt>
                <c:pt idx="430">
                  <c:v>746.86410190403069</c:v>
                </c:pt>
                <c:pt idx="431">
                  <c:v>746.86410190403069</c:v>
                </c:pt>
                <c:pt idx="432">
                  <c:v>746.86410190403069</c:v>
                </c:pt>
                <c:pt idx="433">
                  <c:v>746.86410190403069</c:v>
                </c:pt>
                <c:pt idx="434">
                  <c:v>746.86410190403069</c:v>
                </c:pt>
                <c:pt idx="435">
                  <c:v>746.86410190403069</c:v>
                </c:pt>
                <c:pt idx="436">
                  <c:v>746.86410190403069</c:v>
                </c:pt>
                <c:pt idx="437">
                  <c:v>746.86410190403069</c:v>
                </c:pt>
                <c:pt idx="438">
                  <c:v>746.86410190403069</c:v>
                </c:pt>
                <c:pt idx="439">
                  <c:v>746.86410190403069</c:v>
                </c:pt>
                <c:pt idx="440">
                  <c:v>746.86410190403069</c:v>
                </c:pt>
                <c:pt idx="441">
                  <c:v>746.86410190403069</c:v>
                </c:pt>
                <c:pt idx="442">
                  <c:v>746.86410190403069</c:v>
                </c:pt>
                <c:pt idx="443">
                  <c:v>746.86410190403069</c:v>
                </c:pt>
                <c:pt idx="444">
                  <c:v>746.86410190403069</c:v>
                </c:pt>
                <c:pt idx="445">
                  <c:v>746.86410190403069</c:v>
                </c:pt>
                <c:pt idx="446">
                  <c:v>746.86410190403069</c:v>
                </c:pt>
                <c:pt idx="447">
                  <c:v>746.86410190403069</c:v>
                </c:pt>
                <c:pt idx="448">
                  <c:v>746.86410190403069</c:v>
                </c:pt>
                <c:pt idx="449">
                  <c:v>746.86410190403069</c:v>
                </c:pt>
                <c:pt idx="450">
                  <c:v>746.86410190403069</c:v>
                </c:pt>
                <c:pt idx="451">
                  <c:v>746.86410190403069</c:v>
                </c:pt>
                <c:pt idx="452">
                  <c:v>746.86410190403069</c:v>
                </c:pt>
                <c:pt idx="453">
                  <c:v>746.86410190403069</c:v>
                </c:pt>
                <c:pt idx="454">
                  <c:v>746.86410190403069</c:v>
                </c:pt>
                <c:pt idx="455">
                  <c:v>746.86410190403069</c:v>
                </c:pt>
                <c:pt idx="456">
                  <c:v>746.86410190403069</c:v>
                </c:pt>
                <c:pt idx="457">
                  <c:v>746.86410190403069</c:v>
                </c:pt>
                <c:pt idx="458">
                  <c:v>746.86410190403069</c:v>
                </c:pt>
                <c:pt idx="459">
                  <c:v>746.86410190403069</c:v>
                </c:pt>
                <c:pt idx="460">
                  <c:v>746.86410190403069</c:v>
                </c:pt>
                <c:pt idx="461">
                  <c:v>746.86410190403069</c:v>
                </c:pt>
                <c:pt idx="462">
                  <c:v>746.86410190403069</c:v>
                </c:pt>
                <c:pt idx="463">
                  <c:v>746.86410190403069</c:v>
                </c:pt>
                <c:pt idx="464">
                  <c:v>746.86410190403069</c:v>
                </c:pt>
                <c:pt idx="465">
                  <c:v>746.86410190403069</c:v>
                </c:pt>
                <c:pt idx="466">
                  <c:v>746.86410190403069</c:v>
                </c:pt>
                <c:pt idx="467">
                  <c:v>746.86410190403069</c:v>
                </c:pt>
                <c:pt idx="468">
                  <c:v>746.86410190403069</c:v>
                </c:pt>
                <c:pt idx="469">
                  <c:v>746.86410190403069</c:v>
                </c:pt>
                <c:pt idx="470">
                  <c:v>746.86410190403069</c:v>
                </c:pt>
                <c:pt idx="471">
                  <c:v>746.86410190403069</c:v>
                </c:pt>
                <c:pt idx="472">
                  <c:v>746.86410190403069</c:v>
                </c:pt>
                <c:pt idx="473">
                  <c:v>746.86410190403069</c:v>
                </c:pt>
                <c:pt idx="474">
                  <c:v>746.86410190403069</c:v>
                </c:pt>
                <c:pt idx="475">
                  <c:v>746.86410190403069</c:v>
                </c:pt>
                <c:pt idx="476">
                  <c:v>746.86410190403069</c:v>
                </c:pt>
                <c:pt idx="477">
                  <c:v>746.86410190403069</c:v>
                </c:pt>
                <c:pt idx="478">
                  <c:v>746.86410190403069</c:v>
                </c:pt>
                <c:pt idx="479">
                  <c:v>746.86410190403069</c:v>
                </c:pt>
                <c:pt idx="480">
                  <c:v>746.86410190403069</c:v>
                </c:pt>
                <c:pt idx="481">
                  <c:v>746.86410190403069</c:v>
                </c:pt>
                <c:pt idx="482">
                  <c:v>746.86410190403069</c:v>
                </c:pt>
                <c:pt idx="483">
                  <c:v>746.86410190403069</c:v>
                </c:pt>
                <c:pt idx="484">
                  <c:v>746.86410190403069</c:v>
                </c:pt>
                <c:pt idx="485">
                  <c:v>746.86410190403069</c:v>
                </c:pt>
                <c:pt idx="486">
                  <c:v>746.86410190403069</c:v>
                </c:pt>
                <c:pt idx="487">
                  <c:v>746.86410190403069</c:v>
                </c:pt>
                <c:pt idx="488">
                  <c:v>746.86410190403069</c:v>
                </c:pt>
                <c:pt idx="489">
                  <c:v>746.86410190403069</c:v>
                </c:pt>
                <c:pt idx="490">
                  <c:v>746.86410190403069</c:v>
                </c:pt>
                <c:pt idx="491">
                  <c:v>746.86410190403069</c:v>
                </c:pt>
                <c:pt idx="492">
                  <c:v>746.86410190403069</c:v>
                </c:pt>
                <c:pt idx="493">
                  <c:v>746.86410190403069</c:v>
                </c:pt>
                <c:pt idx="494">
                  <c:v>746.86410190403069</c:v>
                </c:pt>
                <c:pt idx="495">
                  <c:v>746.86410190403069</c:v>
                </c:pt>
                <c:pt idx="496">
                  <c:v>746.86410190403069</c:v>
                </c:pt>
                <c:pt idx="497">
                  <c:v>746.86410190403069</c:v>
                </c:pt>
                <c:pt idx="498">
                  <c:v>746.86410190403069</c:v>
                </c:pt>
                <c:pt idx="499">
                  <c:v>746.86410190403069</c:v>
                </c:pt>
                <c:pt idx="500">
                  <c:v>746.86410190403069</c:v>
                </c:pt>
                <c:pt idx="501">
                  <c:v>746.86410190403069</c:v>
                </c:pt>
                <c:pt idx="502">
                  <c:v>746.86410190403069</c:v>
                </c:pt>
                <c:pt idx="503">
                  <c:v>746.86410190403069</c:v>
                </c:pt>
                <c:pt idx="504">
                  <c:v>746.86410190403069</c:v>
                </c:pt>
                <c:pt idx="505">
                  <c:v>746.86410190403069</c:v>
                </c:pt>
                <c:pt idx="506">
                  <c:v>746.86410190403069</c:v>
                </c:pt>
                <c:pt idx="507">
                  <c:v>746.86410190403069</c:v>
                </c:pt>
                <c:pt idx="508">
                  <c:v>746.86410190403069</c:v>
                </c:pt>
                <c:pt idx="509">
                  <c:v>746.86410190403069</c:v>
                </c:pt>
                <c:pt idx="510">
                  <c:v>746.86410190403069</c:v>
                </c:pt>
                <c:pt idx="511">
                  <c:v>746.86410190403069</c:v>
                </c:pt>
                <c:pt idx="512">
                  <c:v>746.86410190403069</c:v>
                </c:pt>
                <c:pt idx="513">
                  <c:v>746.86410190403069</c:v>
                </c:pt>
                <c:pt idx="514">
                  <c:v>746.86410190403069</c:v>
                </c:pt>
                <c:pt idx="515">
                  <c:v>746.86410190403069</c:v>
                </c:pt>
                <c:pt idx="516">
                  <c:v>746.86410190403069</c:v>
                </c:pt>
                <c:pt idx="517">
                  <c:v>746.86410190403069</c:v>
                </c:pt>
                <c:pt idx="518">
                  <c:v>746.86410190403069</c:v>
                </c:pt>
                <c:pt idx="519">
                  <c:v>746.86410190403069</c:v>
                </c:pt>
                <c:pt idx="520">
                  <c:v>746.86410190403069</c:v>
                </c:pt>
                <c:pt idx="521">
                  <c:v>746.86410190403069</c:v>
                </c:pt>
                <c:pt idx="522">
                  <c:v>746.86410190403069</c:v>
                </c:pt>
                <c:pt idx="523">
                  <c:v>746.86410190403069</c:v>
                </c:pt>
                <c:pt idx="524">
                  <c:v>746.86410190403069</c:v>
                </c:pt>
                <c:pt idx="525">
                  <c:v>746.86410190403069</c:v>
                </c:pt>
                <c:pt idx="526">
                  <c:v>746.86410190403069</c:v>
                </c:pt>
                <c:pt idx="527">
                  <c:v>746.86410190403069</c:v>
                </c:pt>
                <c:pt idx="528">
                  <c:v>746.86410190403069</c:v>
                </c:pt>
                <c:pt idx="529">
                  <c:v>746.86410190403069</c:v>
                </c:pt>
                <c:pt idx="530">
                  <c:v>746.86410190403069</c:v>
                </c:pt>
                <c:pt idx="531">
                  <c:v>746.86410190403069</c:v>
                </c:pt>
                <c:pt idx="532">
                  <c:v>746.86410190403069</c:v>
                </c:pt>
                <c:pt idx="533">
                  <c:v>746.86410190403069</c:v>
                </c:pt>
                <c:pt idx="534">
                  <c:v>746.86410190403069</c:v>
                </c:pt>
                <c:pt idx="535">
                  <c:v>746.86410190403069</c:v>
                </c:pt>
                <c:pt idx="536">
                  <c:v>746.86410190403069</c:v>
                </c:pt>
                <c:pt idx="537">
                  <c:v>746.86410190403069</c:v>
                </c:pt>
                <c:pt idx="538">
                  <c:v>746.86410190403069</c:v>
                </c:pt>
                <c:pt idx="539">
                  <c:v>746.86410190403069</c:v>
                </c:pt>
                <c:pt idx="540">
                  <c:v>746.86410190403069</c:v>
                </c:pt>
                <c:pt idx="541">
                  <c:v>746.86410190403069</c:v>
                </c:pt>
                <c:pt idx="542">
                  <c:v>746.86410190403069</c:v>
                </c:pt>
                <c:pt idx="543">
                  <c:v>746.86410190403069</c:v>
                </c:pt>
                <c:pt idx="544">
                  <c:v>746.86410190403069</c:v>
                </c:pt>
                <c:pt idx="545">
                  <c:v>746.86410190403069</c:v>
                </c:pt>
                <c:pt idx="546">
                  <c:v>746.86410190403069</c:v>
                </c:pt>
                <c:pt idx="547">
                  <c:v>746.86410190403069</c:v>
                </c:pt>
                <c:pt idx="548">
                  <c:v>746.86410190403069</c:v>
                </c:pt>
                <c:pt idx="549">
                  <c:v>746.86410190403069</c:v>
                </c:pt>
                <c:pt idx="550">
                  <c:v>746.86410190403069</c:v>
                </c:pt>
                <c:pt idx="551">
                  <c:v>746.86410190403069</c:v>
                </c:pt>
                <c:pt idx="552">
                  <c:v>746.86410190403069</c:v>
                </c:pt>
                <c:pt idx="553">
                  <c:v>746.86410190403069</c:v>
                </c:pt>
                <c:pt idx="554">
                  <c:v>746.86410190403069</c:v>
                </c:pt>
                <c:pt idx="555">
                  <c:v>746.86410190403069</c:v>
                </c:pt>
                <c:pt idx="556">
                  <c:v>746.86410190403069</c:v>
                </c:pt>
                <c:pt idx="557">
                  <c:v>746.86410190403069</c:v>
                </c:pt>
                <c:pt idx="558">
                  <c:v>746.86410190403069</c:v>
                </c:pt>
                <c:pt idx="559">
                  <c:v>746.86410190403069</c:v>
                </c:pt>
                <c:pt idx="560">
                  <c:v>746.86410190403069</c:v>
                </c:pt>
                <c:pt idx="561">
                  <c:v>746.86410190403069</c:v>
                </c:pt>
                <c:pt idx="562">
                  <c:v>746.86410190403069</c:v>
                </c:pt>
                <c:pt idx="563">
                  <c:v>746.86410190403069</c:v>
                </c:pt>
                <c:pt idx="564">
                  <c:v>746.86410190403069</c:v>
                </c:pt>
                <c:pt idx="565">
                  <c:v>746.86410190403069</c:v>
                </c:pt>
                <c:pt idx="566">
                  <c:v>746.86410190403069</c:v>
                </c:pt>
                <c:pt idx="567">
                  <c:v>746.86410190403069</c:v>
                </c:pt>
                <c:pt idx="568">
                  <c:v>746.86410190403069</c:v>
                </c:pt>
                <c:pt idx="569">
                  <c:v>746.86410190403069</c:v>
                </c:pt>
                <c:pt idx="570">
                  <c:v>746.86410190403069</c:v>
                </c:pt>
                <c:pt idx="571">
                  <c:v>746.86410190403069</c:v>
                </c:pt>
                <c:pt idx="572">
                  <c:v>746.86410190403069</c:v>
                </c:pt>
                <c:pt idx="573">
                  <c:v>746.86410190403069</c:v>
                </c:pt>
                <c:pt idx="574">
                  <c:v>746.86410190403069</c:v>
                </c:pt>
                <c:pt idx="575">
                  <c:v>746.86410190403069</c:v>
                </c:pt>
                <c:pt idx="576">
                  <c:v>746.86410190403069</c:v>
                </c:pt>
                <c:pt idx="577">
                  <c:v>746.86410190403069</c:v>
                </c:pt>
                <c:pt idx="578">
                  <c:v>746.86410190403069</c:v>
                </c:pt>
                <c:pt idx="579">
                  <c:v>746.86410190403069</c:v>
                </c:pt>
                <c:pt idx="580">
                  <c:v>746.86410190403069</c:v>
                </c:pt>
                <c:pt idx="581">
                  <c:v>746.86410190403069</c:v>
                </c:pt>
                <c:pt idx="582">
                  <c:v>746.86410190403069</c:v>
                </c:pt>
                <c:pt idx="583">
                  <c:v>746.86410190403069</c:v>
                </c:pt>
                <c:pt idx="584">
                  <c:v>746.86410190403069</c:v>
                </c:pt>
                <c:pt idx="585">
                  <c:v>746.86410190403069</c:v>
                </c:pt>
                <c:pt idx="586">
                  <c:v>746.86410190403069</c:v>
                </c:pt>
                <c:pt idx="587">
                  <c:v>746.86410190403069</c:v>
                </c:pt>
                <c:pt idx="588">
                  <c:v>746.86410190403069</c:v>
                </c:pt>
                <c:pt idx="589">
                  <c:v>746.86410190403069</c:v>
                </c:pt>
                <c:pt idx="590">
                  <c:v>746.86410190403069</c:v>
                </c:pt>
                <c:pt idx="591">
                  <c:v>746.86410190403069</c:v>
                </c:pt>
                <c:pt idx="592">
                  <c:v>746.86410190403069</c:v>
                </c:pt>
                <c:pt idx="593">
                  <c:v>746.86410190403069</c:v>
                </c:pt>
                <c:pt idx="594">
                  <c:v>746.86410190403069</c:v>
                </c:pt>
                <c:pt idx="595">
                  <c:v>746.86410190403069</c:v>
                </c:pt>
                <c:pt idx="596">
                  <c:v>746.86410190403069</c:v>
                </c:pt>
                <c:pt idx="597">
                  <c:v>746.86410190403069</c:v>
                </c:pt>
                <c:pt idx="598">
                  <c:v>746.86410190403069</c:v>
                </c:pt>
                <c:pt idx="599">
                  <c:v>746.86410190403069</c:v>
                </c:pt>
                <c:pt idx="600">
                  <c:v>746.86410190403069</c:v>
                </c:pt>
                <c:pt idx="601">
                  <c:v>746.86410190403069</c:v>
                </c:pt>
                <c:pt idx="602">
                  <c:v>746.86410190403069</c:v>
                </c:pt>
                <c:pt idx="603">
                  <c:v>746.86410190403069</c:v>
                </c:pt>
                <c:pt idx="604">
                  <c:v>746.86410190403069</c:v>
                </c:pt>
                <c:pt idx="605">
                  <c:v>746.86410190403069</c:v>
                </c:pt>
                <c:pt idx="606">
                  <c:v>746.86410190403069</c:v>
                </c:pt>
                <c:pt idx="607">
                  <c:v>746.86410190403069</c:v>
                </c:pt>
                <c:pt idx="608">
                  <c:v>746.86410190403069</c:v>
                </c:pt>
                <c:pt idx="609">
                  <c:v>746.86410190403069</c:v>
                </c:pt>
                <c:pt idx="610">
                  <c:v>746.86410190403069</c:v>
                </c:pt>
                <c:pt idx="611">
                  <c:v>746.86410190403069</c:v>
                </c:pt>
                <c:pt idx="612">
                  <c:v>746.86410190403069</c:v>
                </c:pt>
                <c:pt idx="613">
                  <c:v>746.86410190403069</c:v>
                </c:pt>
                <c:pt idx="614">
                  <c:v>746.86410190403069</c:v>
                </c:pt>
                <c:pt idx="615">
                  <c:v>746.86410190403069</c:v>
                </c:pt>
                <c:pt idx="616">
                  <c:v>746.86410190403069</c:v>
                </c:pt>
                <c:pt idx="617">
                  <c:v>746.86410190403069</c:v>
                </c:pt>
                <c:pt idx="618">
                  <c:v>746.86410190403069</c:v>
                </c:pt>
                <c:pt idx="619">
                  <c:v>746.86410190403069</c:v>
                </c:pt>
                <c:pt idx="620">
                  <c:v>746.86410190403069</c:v>
                </c:pt>
                <c:pt idx="621">
                  <c:v>746.86410190403069</c:v>
                </c:pt>
                <c:pt idx="622">
                  <c:v>746.86410190403069</c:v>
                </c:pt>
                <c:pt idx="623">
                  <c:v>746.86410190403069</c:v>
                </c:pt>
                <c:pt idx="624">
                  <c:v>746.86410190403069</c:v>
                </c:pt>
                <c:pt idx="625">
                  <c:v>746.86410190403069</c:v>
                </c:pt>
                <c:pt idx="626">
                  <c:v>746.86410190403069</c:v>
                </c:pt>
                <c:pt idx="627">
                  <c:v>746.86410190403069</c:v>
                </c:pt>
                <c:pt idx="628">
                  <c:v>746.86410190403069</c:v>
                </c:pt>
                <c:pt idx="629">
                  <c:v>746.86410190403069</c:v>
                </c:pt>
                <c:pt idx="630">
                  <c:v>746.86410190403069</c:v>
                </c:pt>
                <c:pt idx="631">
                  <c:v>746.86410190403069</c:v>
                </c:pt>
                <c:pt idx="632">
                  <c:v>746.86410190403069</c:v>
                </c:pt>
                <c:pt idx="633">
                  <c:v>746.86410190403069</c:v>
                </c:pt>
                <c:pt idx="634">
                  <c:v>746.86410190403069</c:v>
                </c:pt>
                <c:pt idx="635">
                  <c:v>746.86410190403069</c:v>
                </c:pt>
                <c:pt idx="636">
                  <c:v>746.86410190403069</c:v>
                </c:pt>
                <c:pt idx="637">
                  <c:v>746.86410190403069</c:v>
                </c:pt>
                <c:pt idx="638">
                  <c:v>746.86410190403069</c:v>
                </c:pt>
                <c:pt idx="639">
                  <c:v>746.86410190403069</c:v>
                </c:pt>
                <c:pt idx="640">
                  <c:v>746.86410190403069</c:v>
                </c:pt>
                <c:pt idx="641">
                  <c:v>746.86410190403069</c:v>
                </c:pt>
                <c:pt idx="642">
                  <c:v>746.86410190403069</c:v>
                </c:pt>
                <c:pt idx="643">
                  <c:v>746.86410190403069</c:v>
                </c:pt>
                <c:pt idx="644">
                  <c:v>746.86410190403069</c:v>
                </c:pt>
                <c:pt idx="645">
                  <c:v>746.86410190403069</c:v>
                </c:pt>
                <c:pt idx="646">
                  <c:v>746.86410190403069</c:v>
                </c:pt>
                <c:pt idx="647">
                  <c:v>746.86410190403069</c:v>
                </c:pt>
                <c:pt idx="648">
                  <c:v>746.86410190403069</c:v>
                </c:pt>
                <c:pt idx="649">
                  <c:v>746.86410190403069</c:v>
                </c:pt>
                <c:pt idx="650">
                  <c:v>746.86410190403069</c:v>
                </c:pt>
                <c:pt idx="651">
                  <c:v>746.86410190403069</c:v>
                </c:pt>
                <c:pt idx="652">
                  <c:v>746.86410190403069</c:v>
                </c:pt>
                <c:pt idx="653">
                  <c:v>746.86410190403069</c:v>
                </c:pt>
                <c:pt idx="654">
                  <c:v>746.86410190403069</c:v>
                </c:pt>
                <c:pt idx="655">
                  <c:v>746.86410190403069</c:v>
                </c:pt>
                <c:pt idx="656">
                  <c:v>746.86410190403069</c:v>
                </c:pt>
                <c:pt idx="657">
                  <c:v>746.86410190403069</c:v>
                </c:pt>
                <c:pt idx="658">
                  <c:v>746.86410190403069</c:v>
                </c:pt>
                <c:pt idx="659">
                  <c:v>746.86410190403069</c:v>
                </c:pt>
                <c:pt idx="660">
                  <c:v>746.86410190403069</c:v>
                </c:pt>
                <c:pt idx="661">
                  <c:v>746.86410190403069</c:v>
                </c:pt>
                <c:pt idx="662">
                  <c:v>746.86410190403069</c:v>
                </c:pt>
                <c:pt idx="663">
                  <c:v>746.86410190403069</c:v>
                </c:pt>
                <c:pt idx="664">
                  <c:v>746.86410190403069</c:v>
                </c:pt>
                <c:pt idx="665">
                  <c:v>746.86410190403069</c:v>
                </c:pt>
                <c:pt idx="666">
                  <c:v>746.86410190403069</c:v>
                </c:pt>
                <c:pt idx="667">
                  <c:v>746.86410190403069</c:v>
                </c:pt>
                <c:pt idx="668">
                  <c:v>746.86410190403069</c:v>
                </c:pt>
                <c:pt idx="669">
                  <c:v>746.86410190403069</c:v>
                </c:pt>
                <c:pt idx="670">
                  <c:v>746.86410190403069</c:v>
                </c:pt>
                <c:pt idx="671">
                  <c:v>746.86410190403069</c:v>
                </c:pt>
                <c:pt idx="672">
                  <c:v>746.86410190403069</c:v>
                </c:pt>
                <c:pt idx="673">
                  <c:v>746.86410190403069</c:v>
                </c:pt>
                <c:pt idx="674">
                  <c:v>746.86410190403069</c:v>
                </c:pt>
                <c:pt idx="675">
                  <c:v>746.86410190403069</c:v>
                </c:pt>
                <c:pt idx="676">
                  <c:v>746.86410190403069</c:v>
                </c:pt>
                <c:pt idx="677">
                  <c:v>746.86410190403069</c:v>
                </c:pt>
                <c:pt idx="678">
                  <c:v>746.86410190403069</c:v>
                </c:pt>
                <c:pt idx="679">
                  <c:v>746.86410190403069</c:v>
                </c:pt>
                <c:pt idx="680">
                  <c:v>746.86410190403069</c:v>
                </c:pt>
                <c:pt idx="681">
                  <c:v>746.86410190403069</c:v>
                </c:pt>
                <c:pt idx="682">
                  <c:v>746.86410190403069</c:v>
                </c:pt>
                <c:pt idx="683">
                  <c:v>746.86410190403069</c:v>
                </c:pt>
                <c:pt idx="684">
                  <c:v>746.86410190403069</c:v>
                </c:pt>
                <c:pt idx="685">
                  <c:v>746.86410190403069</c:v>
                </c:pt>
                <c:pt idx="686">
                  <c:v>746.86410190403069</c:v>
                </c:pt>
                <c:pt idx="687">
                  <c:v>746.86410190403069</c:v>
                </c:pt>
                <c:pt idx="688">
                  <c:v>746.86410190403069</c:v>
                </c:pt>
                <c:pt idx="689">
                  <c:v>746.86410190403069</c:v>
                </c:pt>
                <c:pt idx="690">
                  <c:v>746.86410190403069</c:v>
                </c:pt>
                <c:pt idx="691">
                  <c:v>746.86410190403069</c:v>
                </c:pt>
                <c:pt idx="692">
                  <c:v>746.86410190403069</c:v>
                </c:pt>
                <c:pt idx="693">
                  <c:v>746.86410190403069</c:v>
                </c:pt>
                <c:pt idx="694">
                  <c:v>746.86410190403069</c:v>
                </c:pt>
                <c:pt idx="695">
                  <c:v>746.86410190403069</c:v>
                </c:pt>
                <c:pt idx="696">
                  <c:v>746.86410190403069</c:v>
                </c:pt>
                <c:pt idx="697">
                  <c:v>746.86410190403069</c:v>
                </c:pt>
                <c:pt idx="698">
                  <c:v>746.86410190403069</c:v>
                </c:pt>
                <c:pt idx="699">
                  <c:v>746.86410190403069</c:v>
                </c:pt>
                <c:pt idx="700">
                  <c:v>746.86410190403069</c:v>
                </c:pt>
                <c:pt idx="701">
                  <c:v>746.86410190403069</c:v>
                </c:pt>
                <c:pt idx="702">
                  <c:v>746.86410190403069</c:v>
                </c:pt>
                <c:pt idx="703">
                  <c:v>746.86410190403069</c:v>
                </c:pt>
                <c:pt idx="704">
                  <c:v>746.86410190403069</c:v>
                </c:pt>
                <c:pt idx="705">
                  <c:v>746.86410190403069</c:v>
                </c:pt>
                <c:pt idx="706">
                  <c:v>746.86410190403069</c:v>
                </c:pt>
                <c:pt idx="707">
                  <c:v>746.86410190403069</c:v>
                </c:pt>
                <c:pt idx="708">
                  <c:v>746.86410190403069</c:v>
                </c:pt>
                <c:pt idx="709">
                  <c:v>746.86410190403069</c:v>
                </c:pt>
                <c:pt idx="710">
                  <c:v>746.86410190403069</c:v>
                </c:pt>
                <c:pt idx="711">
                  <c:v>746.86410190403069</c:v>
                </c:pt>
                <c:pt idx="712">
                  <c:v>746.86410190403069</c:v>
                </c:pt>
                <c:pt idx="713">
                  <c:v>746.86410190403069</c:v>
                </c:pt>
                <c:pt idx="714">
                  <c:v>746.86410190403069</c:v>
                </c:pt>
                <c:pt idx="715">
                  <c:v>746.86410190403069</c:v>
                </c:pt>
                <c:pt idx="716">
                  <c:v>746.86410190403069</c:v>
                </c:pt>
                <c:pt idx="717">
                  <c:v>746.86410190403069</c:v>
                </c:pt>
                <c:pt idx="718">
                  <c:v>746.86410190403069</c:v>
                </c:pt>
                <c:pt idx="719">
                  <c:v>746.86410190403069</c:v>
                </c:pt>
                <c:pt idx="720">
                  <c:v>746.86410190403069</c:v>
                </c:pt>
                <c:pt idx="721">
                  <c:v>746.86410190403069</c:v>
                </c:pt>
                <c:pt idx="722">
                  <c:v>746.86410190403069</c:v>
                </c:pt>
                <c:pt idx="723">
                  <c:v>746.86410190403069</c:v>
                </c:pt>
                <c:pt idx="724">
                  <c:v>746.86410190403069</c:v>
                </c:pt>
                <c:pt idx="725">
                  <c:v>746.86410190403069</c:v>
                </c:pt>
                <c:pt idx="726">
                  <c:v>746.86410190403069</c:v>
                </c:pt>
                <c:pt idx="727">
                  <c:v>746.86410190403069</c:v>
                </c:pt>
                <c:pt idx="728">
                  <c:v>746.86410190403069</c:v>
                </c:pt>
                <c:pt idx="729">
                  <c:v>746.86410190403069</c:v>
                </c:pt>
                <c:pt idx="730">
                  <c:v>746.86410190403069</c:v>
                </c:pt>
                <c:pt idx="731">
                  <c:v>746.86410190403069</c:v>
                </c:pt>
                <c:pt idx="732">
                  <c:v>746.86410190403069</c:v>
                </c:pt>
                <c:pt idx="733">
                  <c:v>746.86410190403069</c:v>
                </c:pt>
                <c:pt idx="734">
                  <c:v>746.86410190403069</c:v>
                </c:pt>
                <c:pt idx="735">
                  <c:v>746.86410190403069</c:v>
                </c:pt>
                <c:pt idx="736">
                  <c:v>746.86410190403069</c:v>
                </c:pt>
                <c:pt idx="737">
                  <c:v>746.86410190403069</c:v>
                </c:pt>
                <c:pt idx="738">
                  <c:v>746.86410190403069</c:v>
                </c:pt>
                <c:pt idx="739">
                  <c:v>746.86410190403069</c:v>
                </c:pt>
                <c:pt idx="740">
                  <c:v>746.86410190403069</c:v>
                </c:pt>
                <c:pt idx="741">
                  <c:v>746.86410190403069</c:v>
                </c:pt>
                <c:pt idx="742">
                  <c:v>746.86410190403069</c:v>
                </c:pt>
                <c:pt idx="743">
                  <c:v>746.86410190403069</c:v>
                </c:pt>
                <c:pt idx="744">
                  <c:v>746.86410190403069</c:v>
                </c:pt>
                <c:pt idx="745">
                  <c:v>746.86410190403069</c:v>
                </c:pt>
                <c:pt idx="746">
                  <c:v>746.86410190403069</c:v>
                </c:pt>
                <c:pt idx="747">
                  <c:v>746.86410190403069</c:v>
                </c:pt>
                <c:pt idx="748">
                  <c:v>746.86410190403069</c:v>
                </c:pt>
                <c:pt idx="749">
                  <c:v>746.86410190403069</c:v>
                </c:pt>
                <c:pt idx="750">
                  <c:v>746.86410190403069</c:v>
                </c:pt>
                <c:pt idx="751">
                  <c:v>746.86410190403069</c:v>
                </c:pt>
                <c:pt idx="752">
                  <c:v>746.86410190403069</c:v>
                </c:pt>
                <c:pt idx="753">
                  <c:v>746.86410190403069</c:v>
                </c:pt>
                <c:pt idx="754">
                  <c:v>746.86410190403069</c:v>
                </c:pt>
                <c:pt idx="755">
                  <c:v>746.86410190403069</c:v>
                </c:pt>
                <c:pt idx="756">
                  <c:v>746.86410190403069</c:v>
                </c:pt>
                <c:pt idx="757">
                  <c:v>746.86410190403069</c:v>
                </c:pt>
                <c:pt idx="758">
                  <c:v>746.86410190403069</c:v>
                </c:pt>
                <c:pt idx="759">
                  <c:v>746.86410190403069</c:v>
                </c:pt>
                <c:pt idx="760">
                  <c:v>746.86410190403069</c:v>
                </c:pt>
                <c:pt idx="761">
                  <c:v>746.86410190403069</c:v>
                </c:pt>
                <c:pt idx="762">
                  <c:v>746.86410190403069</c:v>
                </c:pt>
                <c:pt idx="763">
                  <c:v>746.86410190403069</c:v>
                </c:pt>
                <c:pt idx="764">
                  <c:v>746.86410190403069</c:v>
                </c:pt>
                <c:pt idx="765">
                  <c:v>746.86410190403069</c:v>
                </c:pt>
                <c:pt idx="766">
                  <c:v>746.86410190403069</c:v>
                </c:pt>
                <c:pt idx="767">
                  <c:v>746.86410190403069</c:v>
                </c:pt>
                <c:pt idx="768">
                  <c:v>746.86410190403069</c:v>
                </c:pt>
                <c:pt idx="769">
                  <c:v>746.86410190403069</c:v>
                </c:pt>
                <c:pt idx="770">
                  <c:v>746.86410190403069</c:v>
                </c:pt>
                <c:pt idx="771">
                  <c:v>746.86410190403069</c:v>
                </c:pt>
                <c:pt idx="772">
                  <c:v>746.86410190403069</c:v>
                </c:pt>
                <c:pt idx="773">
                  <c:v>746.86410190403069</c:v>
                </c:pt>
                <c:pt idx="774">
                  <c:v>746.86410190403069</c:v>
                </c:pt>
                <c:pt idx="775">
                  <c:v>746.86410190403069</c:v>
                </c:pt>
                <c:pt idx="776">
                  <c:v>746.86410190403069</c:v>
                </c:pt>
                <c:pt idx="777">
                  <c:v>746.86410190403069</c:v>
                </c:pt>
                <c:pt idx="778">
                  <c:v>746.86410190403069</c:v>
                </c:pt>
                <c:pt idx="779">
                  <c:v>746.86410190403069</c:v>
                </c:pt>
                <c:pt idx="780">
                  <c:v>746.86410190403069</c:v>
                </c:pt>
                <c:pt idx="781">
                  <c:v>746.86410190403069</c:v>
                </c:pt>
                <c:pt idx="782">
                  <c:v>746.86410190403069</c:v>
                </c:pt>
                <c:pt idx="783">
                  <c:v>746.86410190403069</c:v>
                </c:pt>
                <c:pt idx="784">
                  <c:v>746.86410190403069</c:v>
                </c:pt>
                <c:pt idx="785">
                  <c:v>746.86410190403069</c:v>
                </c:pt>
                <c:pt idx="786">
                  <c:v>746.86410190403069</c:v>
                </c:pt>
                <c:pt idx="787">
                  <c:v>746.86410190403069</c:v>
                </c:pt>
                <c:pt idx="788">
                  <c:v>746.86410190403069</c:v>
                </c:pt>
                <c:pt idx="789">
                  <c:v>746.86410190403069</c:v>
                </c:pt>
                <c:pt idx="790">
                  <c:v>746.86410190403069</c:v>
                </c:pt>
                <c:pt idx="791">
                  <c:v>746.86410190403069</c:v>
                </c:pt>
                <c:pt idx="792">
                  <c:v>746.86410190403069</c:v>
                </c:pt>
                <c:pt idx="793">
                  <c:v>746.86410190403069</c:v>
                </c:pt>
                <c:pt idx="794">
                  <c:v>746.86410190403069</c:v>
                </c:pt>
                <c:pt idx="795">
                  <c:v>746.86410190403069</c:v>
                </c:pt>
                <c:pt idx="796">
                  <c:v>746.86410190403069</c:v>
                </c:pt>
                <c:pt idx="797">
                  <c:v>746.86410190403069</c:v>
                </c:pt>
                <c:pt idx="798">
                  <c:v>746.86410190403069</c:v>
                </c:pt>
                <c:pt idx="799">
                  <c:v>746.86410190403069</c:v>
                </c:pt>
                <c:pt idx="800">
                  <c:v>746.86410190403069</c:v>
                </c:pt>
                <c:pt idx="801">
                  <c:v>746.86410190403069</c:v>
                </c:pt>
                <c:pt idx="802">
                  <c:v>746.86410190403069</c:v>
                </c:pt>
                <c:pt idx="803">
                  <c:v>746.86410190403069</c:v>
                </c:pt>
                <c:pt idx="804">
                  <c:v>746.86410190403069</c:v>
                </c:pt>
                <c:pt idx="805">
                  <c:v>746.86410190403069</c:v>
                </c:pt>
                <c:pt idx="806">
                  <c:v>746.86410190403069</c:v>
                </c:pt>
                <c:pt idx="807">
                  <c:v>746.86410190403069</c:v>
                </c:pt>
                <c:pt idx="808">
                  <c:v>746.86410190403069</c:v>
                </c:pt>
                <c:pt idx="809">
                  <c:v>746.86410190403069</c:v>
                </c:pt>
                <c:pt idx="810">
                  <c:v>746.86410190403069</c:v>
                </c:pt>
                <c:pt idx="811">
                  <c:v>746.86410190403069</c:v>
                </c:pt>
                <c:pt idx="812">
                  <c:v>746.86410190403069</c:v>
                </c:pt>
                <c:pt idx="813">
                  <c:v>746.86410190403069</c:v>
                </c:pt>
                <c:pt idx="814">
                  <c:v>746.86410190403069</c:v>
                </c:pt>
                <c:pt idx="815">
                  <c:v>746.86410190403069</c:v>
                </c:pt>
                <c:pt idx="816">
                  <c:v>746.86410190403069</c:v>
                </c:pt>
                <c:pt idx="817">
                  <c:v>746.86410190403069</c:v>
                </c:pt>
                <c:pt idx="818">
                  <c:v>746.86410190403069</c:v>
                </c:pt>
                <c:pt idx="819">
                  <c:v>746.86410190403069</c:v>
                </c:pt>
                <c:pt idx="820">
                  <c:v>746.86410190403069</c:v>
                </c:pt>
                <c:pt idx="821">
                  <c:v>746.86410190403069</c:v>
                </c:pt>
                <c:pt idx="822">
                  <c:v>746.86410190403069</c:v>
                </c:pt>
                <c:pt idx="823">
                  <c:v>746.86410190403069</c:v>
                </c:pt>
                <c:pt idx="824">
                  <c:v>746.86410190403069</c:v>
                </c:pt>
                <c:pt idx="825">
                  <c:v>746.86410190403069</c:v>
                </c:pt>
                <c:pt idx="826">
                  <c:v>746.86410190403069</c:v>
                </c:pt>
                <c:pt idx="827">
                  <c:v>746.86410190403069</c:v>
                </c:pt>
                <c:pt idx="828">
                  <c:v>746.86410190403069</c:v>
                </c:pt>
                <c:pt idx="829">
                  <c:v>746.86410190403069</c:v>
                </c:pt>
                <c:pt idx="830">
                  <c:v>746.86410190403069</c:v>
                </c:pt>
                <c:pt idx="831">
                  <c:v>746.86410190403069</c:v>
                </c:pt>
                <c:pt idx="832">
                  <c:v>746.86410190403069</c:v>
                </c:pt>
                <c:pt idx="833">
                  <c:v>746.86410190403069</c:v>
                </c:pt>
                <c:pt idx="834">
                  <c:v>746.86410190403069</c:v>
                </c:pt>
                <c:pt idx="835">
                  <c:v>746.86410190403069</c:v>
                </c:pt>
                <c:pt idx="836">
                  <c:v>746.86410190403069</c:v>
                </c:pt>
                <c:pt idx="837">
                  <c:v>746.86410190403069</c:v>
                </c:pt>
                <c:pt idx="838">
                  <c:v>746.86410190403069</c:v>
                </c:pt>
                <c:pt idx="839">
                  <c:v>746.86410190403069</c:v>
                </c:pt>
                <c:pt idx="840">
                  <c:v>746.86410190403069</c:v>
                </c:pt>
                <c:pt idx="841">
                  <c:v>746.86410190403069</c:v>
                </c:pt>
                <c:pt idx="842">
                  <c:v>746.86410190403069</c:v>
                </c:pt>
                <c:pt idx="843">
                  <c:v>746.86410190403069</c:v>
                </c:pt>
                <c:pt idx="844">
                  <c:v>746.86410190403069</c:v>
                </c:pt>
                <c:pt idx="845">
                  <c:v>746.86410190403069</c:v>
                </c:pt>
                <c:pt idx="846">
                  <c:v>746.86410190403069</c:v>
                </c:pt>
                <c:pt idx="847">
                  <c:v>746.86410190403069</c:v>
                </c:pt>
                <c:pt idx="848">
                  <c:v>746.86410190403069</c:v>
                </c:pt>
                <c:pt idx="849">
                  <c:v>746.86410190403069</c:v>
                </c:pt>
                <c:pt idx="850">
                  <c:v>746.86410190403069</c:v>
                </c:pt>
                <c:pt idx="851">
                  <c:v>746.86410190403069</c:v>
                </c:pt>
                <c:pt idx="852">
                  <c:v>746.86410190403069</c:v>
                </c:pt>
                <c:pt idx="853">
                  <c:v>746.86410190403069</c:v>
                </c:pt>
                <c:pt idx="854">
                  <c:v>746.86410190403069</c:v>
                </c:pt>
                <c:pt idx="855">
                  <c:v>746.86410190403069</c:v>
                </c:pt>
                <c:pt idx="856">
                  <c:v>746.86410190403069</c:v>
                </c:pt>
                <c:pt idx="857">
                  <c:v>746.86410190403069</c:v>
                </c:pt>
                <c:pt idx="858">
                  <c:v>746.86410190403069</c:v>
                </c:pt>
                <c:pt idx="859">
                  <c:v>746.86410190403069</c:v>
                </c:pt>
                <c:pt idx="860">
                  <c:v>746.86410190403069</c:v>
                </c:pt>
                <c:pt idx="861">
                  <c:v>746.86410190403069</c:v>
                </c:pt>
                <c:pt idx="862">
                  <c:v>746.86410190403069</c:v>
                </c:pt>
                <c:pt idx="863">
                  <c:v>746.86410190403069</c:v>
                </c:pt>
                <c:pt idx="864">
                  <c:v>746.86410190403069</c:v>
                </c:pt>
                <c:pt idx="865">
                  <c:v>746.86410190403069</c:v>
                </c:pt>
                <c:pt idx="866">
                  <c:v>746.86410190403069</c:v>
                </c:pt>
                <c:pt idx="867">
                  <c:v>746.86410190403069</c:v>
                </c:pt>
                <c:pt idx="868">
                  <c:v>746.86410190403069</c:v>
                </c:pt>
                <c:pt idx="869">
                  <c:v>746.86410190403069</c:v>
                </c:pt>
                <c:pt idx="870">
                  <c:v>746.86410190403069</c:v>
                </c:pt>
                <c:pt idx="871">
                  <c:v>746.86410190403069</c:v>
                </c:pt>
                <c:pt idx="872">
                  <c:v>746.86410190403069</c:v>
                </c:pt>
                <c:pt idx="873">
                  <c:v>746.86410190403069</c:v>
                </c:pt>
                <c:pt idx="874">
                  <c:v>746.86410190403069</c:v>
                </c:pt>
                <c:pt idx="875">
                  <c:v>746.86410190403069</c:v>
                </c:pt>
                <c:pt idx="876">
                  <c:v>746.86410190403069</c:v>
                </c:pt>
                <c:pt idx="877">
                  <c:v>746.86410190403069</c:v>
                </c:pt>
                <c:pt idx="878">
                  <c:v>746.86410190403069</c:v>
                </c:pt>
                <c:pt idx="879">
                  <c:v>746.86410190403069</c:v>
                </c:pt>
                <c:pt idx="880">
                  <c:v>746.86410190403069</c:v>
                </c:pt>
                <c:pt idx="881">
                  <c:v>746.86410190403069</c:v>
                </c:pt>
                <c:pt idx="882">
                  <c:v>746.86410190403069</c:v>
                </c:pt>
                <c:pt idx="883">
                  <c:v>746.86410190403069</c:v>
                </c:pt>
                <c:pt idx="884">
                  <c:v>746.86410190403069</c:v>
                </c:pt>
                <c:pt idx="885">
                  <c:v>746.86410190403069</c:v>
                </c:pt>
                <c:pt idx="886">
                  <c:v>746.86410190403069</c:v>
                </c:pt>
                <c:pt idx="887">
                  <c:v>746.86410190403069</c:v>
                </c:pt>
                <c:pt idx="888">
                  <c:v>746.86410190403069</c:v>
                </c:pt>
                <c:pt idx="889">
                  <c:v>746.86410190403069</c:v>
                </c:pt>
                <c:pt idx="890">
                  <c:v>746.86410190403069</c:v>
                </c:pt>
                <c:pt idx="891">
                  <c:v>746.86410190403069</c:v>
                </c:pt>
                <c:pt idx="892">
                  <c:v>746.86410190403069</c:v>
                </c:pt>
                <c:pt idx="893">
                  <c:v>746.86410190403069</c:v>
                </c:pt>
                <c:pt idx="894">
                  <c:v>746.86410190403069</c:v>
                </c:pt>
                <c:pt idx="895">
                  <c:v>746.86410190403069</c:v>
                </c:pt>
                <c:pt idx="896">
                  <c:v>746.86410190403069</c:v>
                </c:pt>
                <c:pt idx="897">
                  <c:v>746.86410190403069</c:v>
                </c:pt>
                <c:pt idx="898">
                  <c:v>746.86410190403069</c:v>
                </c:pt>
                <c:pt idx="899">
                  <c:v>746.86410190403069</c:v>
                </c:pt>
                <c:pt idx="900">
                  <c:v>746.86410190403069</c:v>
                </c:pt>
                <c:pt idx="901">
                  <c:v>746.86410190403069</c:v>
                </c:pt>
                <c:pt idx="902">
                  <c:v>746.86410190403069</c:v>
                </c:pt>
                <c:pt idx="903">
                  <c:v>746.86410190403069</c:v>
                </c:pt>
                <c:pt idx="904">
                  <c:v>746.86410190403069</c:v>
                </c:pt>
                <c:pt idx="905">
                  <c:v>746.86410190403069</c:v>
                </c:pt>
                <c:pt idx="906">
                  <c:v>746.86410190403069</c:v>
                </c:pt>
                <c:pt idx="907">
                  <c:v>746.86410190403069</c:v>
                </c:pt>
                <c:pt idx="908">
                  <c:v>746.86410190403069</c:v>
                </c:pt>
                <c:pt idx="909">
                  <c:v>746.86410190403069</c:v>
                </c:pt>
                <c:pt idx="910">
                  <c:v>746.86410190403069</c:v>
                </c:pt>
                <c:pt idx="911">
                  <c:v>746.86410190403069</c:v>
                </c:pt>
                <c:pt idx="912">
                  <c:v>746.86410190403069</c:v>
                </c:pt>
                <c:pt idx="913">
                  <c:v>746.86410190403069</c:v>
                </c:pt>
                <c:pt idx="914">
                  <c:v>746.86410190403069</c:v>
                </c:pt>
                <c:pt idx="915">
                  <c:v>746.86410190403069</c:v>
                </c:pt>
                <c:pt idx="916">
                  <c:v>746.86410190403069</c:v>
                </c:pt>
                <c:pt idx="917">
                  <c:v>746.86410190403069</c:v>
                </c:pt>
                <c:pt idx="918">
                  <c:v>746.86410190403069</c:v>
                </c:pt>
                <c:pt idx="919">
                  <c:v>746.86410190403069</c:v>
                </c:pt>
                <c:pt idx="920">
                  <c:v>746.86410190403069</c:v>
                </c:pt>
                <c:pt idx="921">
                  <c:v>746.86410190403069</c:v>
                </c:pt>
                <c:pt idx="922">
                  <c:v>746.86410190403069</c:v>
                </c:pt>
                <c:pt idx="923">
                  <c:v>746.86410190403069</c:v>
                </c:pt>
                <c:pt idx="924">
                  <c:v>746.86410190403069</c:v>
                </c:pt>
                <c:pt idx="925">
                  <c:v>746.86410190403069</c:v>
                </c:pt>
                <c:pt idx="926">
                  <c:v>746.86410190403069</c:v>
                </c:pt>
                <c:pt idx="927">
                  <c:v>746.86410190403069</c:v>
                </c:pt>
                <c:pt idx="928">
                  <c:v>746.86410190403069</c:v>
                </c:pt>
                <c:pt idx="929">
                  <c:v>746.86410190403069</c:v>
                </c:pt>
                <c:pt idx="930">
                  <c:v>746.86410190403069</c:v>
                </c:pt>
                <c:pt idx="931">
                  <c:v>746.86410190403069</c:v>
                </c:pt>
                <c:pt idx="932">
                  <c:v>746.86410190403069</c:v>
                </c:pt>
                <c:pt idx="933">
                  <c:v>746.86410190403069</c:v>
                </c:pt>
                <c:pt idx="934">
                  <c:v>746.86410190403069</c:v>
                </c:pt>
                <c:pt idx="935">
                  <c:v>746.86410190403069</c:v>
                </c:pt>
                <c:pt idx="936">
                  <c:v>746.86410190403069</c:v>
                </c:pt>
                <c:pt idx="937">
                  <c:v>746.86410190403069</c:v>
                </c:pt>
                <c:pt idx="938">
                  <c:v>746.86410190403069</c:v>
                </c:pt>
                <c:pt idx="939">
                  <c:v>746.86410190403069</c:v>
                </c:pt>
                <c:pt idx="940">
                  <c:v>746.86410190403069</c:v>
                </c:pt>
                <c:pt idx="941">
                  <c:v>746.86410190403069</c:v>
                </c:pt>
                <c:pt idx="942">
                  <c:v>746.86410190403069</c:v>
                </c:pt>
                <c:pt idx="943">
                  <c:v>746.86410190403069</c:v>
                </c:pt>
                <c:pt idx="944">
                  <c:v>746.86410190403069</c:v>
                </c:pt>
                <c:pt idx="945">
                  <c:v>746.86410190403069</c:v>
                </c:pt>
                <c:pt idx="946">
                  <c:v>746.86410190403069</c:v>
                </c:pt>
                <c:pt idx="947">
                  <c:v>746.86410190403069</c:v>
                </c:pt>
                <c:pt idx="948">
                  <c:v>746.86410190403069</c:v>
                </c:pt>
                <c:pt idx="949">
                  <c:v>746.86410190403069</c:v>
                </c:pt>
                <c:pt idx="950">
                  <c:v>746.86410190403069</c:v>
                </c:pt>
                <c:pt idx="951">
                  <c:v>746.86410190403069</c:v>
                </c:pt>
                <c:pt idx="952">
                  <c:v>746.86410190403069</c:v>
                </c:pt>
                <c:pt idx="953">
                  <c:v>746.86410190403069</c:v>
                </c:pt>
                <c:pt idx="954">
                  <c:v>746.86410190403069</c:v>
                </c:pt>
                <c:pt idx="955">
                  <c:v>746.86410190403069</c:v>
                </c:pt>
                <c:pt idx="956">
                  <c:v>746.86410190403069</c:v>
                </c:pt>
                <c:pt idx="957">
                  <c:v>746.86410190403069</c:v>
                </c:pt>
                <c:pt idx="958">
                  <c:v>746.86410190403069</c:v>
                </c:pt>
                <c:pt idx="959">
                  <c:v>746.86410190403069</c:v>
                </c:pt>
                <c:pt idx="960">
                  <c:v>746.86410190403069</c:v>
                </c:pt>
                <c:pt idx="961">
                  <c:v>746.86410190403069</c:v>
                </c:pt>
                <c:pt idx="962">
                  <c:v>746.86410190403069</c:v>
                </c:pt>
                <c:pt idx="963">
                  <c:v>746.86410190403069</c:v>
                </c:pt>
                <c:pt idx="964">
                  <c:v>746.86410190403069</c:v>
                </c:pt>
                <c:pt idx="965">
                  <c:v>746.86410190403069</c:v>
                </c:pt>
                <c:pt idx="966">
                  <c:v>746.86410190403069</c:v>
                </c:pt>
                <c:pt idx="967">
                  <c:v>746.86410190403069</c:v>
                </c:pt>
                <c:pt idx="968">
                  <c:v>746.86410190403069</c:v>
                </c:pt>
                <c:pt idx="969">
                  <c:v>746.86410190403069</c:v>
                </c:pt>
                <c:pt idx="970">
                  <c:v>746.86410190403069</c:v>
                </c:pt>
                <c:pt idx="971">
                  <c:v>746.86410190403069</c:v>
                </c:pt>
                <c:pt idx="972">
                  <c:v>746.86410190403069</c:v>
                </c:pt>
                <c:pt idx="973">
                  <c:v>746.86410190403069</c:v>
                </c:pt>
                <c:pt idx="974">
                  <c:v>746.86410190403069</c:v>
                </c:pt>
                <c:pt idx="975">
                  <c:v>746.86410190403069</c:v>
                </c:pt>
                <c:pt idx="976">
                  <c:v>746.86410190403069</c:v>
                </c:pt>
                <c:pt idx="977">
                  <c:v>746.86410190403069</c:v>
                </c:pt>
                <c:pt idx="978">
                  <c:v>746.86410190403069</c:v>
                </c:pt>
                <c:pt idx="979">
                  <c:v>746.86410190403069</c:v>
                </c:pt>
                <c:pt idx="980">
                  <c:v>746.86410190403069</c:v>
                </c:pt>
                <c:pt idx="981">
                  <c:v>746.86410190403069</c:v>
                </c:pt>
                <c:pt idx="982">
                  <c:v>746.86410190403069</c:v>
                </c:pt>
                <c:pt idx="983">
                  <c:v>746.86410190403069</c:v>
                </c:pt>
                <c:pt idx="984">
                  <c:v>746.86410190403069</c:v>
                </c:pt>
                <c:pt idx="985">
                  <c:v>746.86410190403069</c:v>
                </c:pt>
                <c:pt idx="986">
                  <c:v>746.86410190403069</c:v>
                </c:pt>
                <c:pt idx="987">
                  <c:v>746.86410190403069</c:v>
                </c:pt>
                <c:pt idx="988">
                  <c:v>746.86410190403069</c:v>
                </c:pt>
                <c:pt idx="989">
                  <c:v>746.86410190403069</c:v>
                </c:pt>
                <c:pt idx="990">
                  <c:v>746.86410190403069</c:v>
                </c:pt>
                <c:pt idx="991">
                  <c:v>746.86410190403069</c:v>
                </c:pt>
                <c:pt idx="992">
                  <c:v>746.86410190403069</c:v>
                </c:pt>
                <c:pt idx="993">
                  <c:v>746.86410190403069</c:v>
                </c:pt>
                <c:pt idx="994">
                  <c:v>746.86410190403069</c:v>
                </c:pt>
                <c:pt idx="995">
                  <c:v>746.86410190403069</c:v>
                </c:pt>
                <c:pt idx="996">
                  <c:v>746.86410190403069</c:v>
                </c:pt>
                <c:pt idx="997">
                  <c:v>746.86410190403069</c:v>
                </c:pt>
                <c:pt idx="998">
                  <c:v>746.86410190403069</c:v>
                </c:pt>
                <c:pt idx="999">
                  <c:v>746.86410190403069</c:v>
                </c:pt>
                <c:pt idx="1000">
                  <c:v>746.86410190403069</c:v>
                </c:pt>
              </c:numCache>
            </c:numRef>
          </c:xVal>
          <c:yVal>
            <c:numRef>
              <c:f>Calculs!$K$4:$K$1004</c:f>
              <c:numCache>
                <c:formatCode>0.00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1250.9790848284513</c:v>
                </c:pt>
                <c:pt idx="202">
                  <c:v>1250.6030287623121</c:v>
                </c:pt>
                <c:pt idx="203">
                  <c:v>1250.1294464523469</c:v>
                </c:pt>
                <c:pt idx="204">
                  <c:v>1249.5584911348919</c:v>
                </c:pt>
                <c:pt idx="205">
                  <c:v>1248.8903190884614</c:v>
                </c:pt>
                <c:pt idx="206">
                  <c:v>1248.1250903200237</c:v>
                </c:pt>
                <c:pt idx="207">
                  <c:v>1247.2629692121948</c:v>
                </c:pt>
                <c:pt idx="208">
                  <c:v>1246.304125128288</c:v>
                </c:pt>
                <c:pt idx="209">
                  <c:v>1245.2487329731259</c:v>
                </c:pt>
                <c:pt idx="210">
                  <c:v>1244.0969737084629</c:v>
                </c:pt>
                <c:pt idx="211">
                  <c:v>1242.8490348227042</c:v>
                </c:pt>
                <c:pt idx="212">
                  <c:v>1241.5051107553631</c:v>
                </c:pt>
                <c:pt idx="213">
                  <c:v>1240.0654032773039</c:v>
                </c:pt>
                <c:pt idx="214">
                  <c:v>1238.5301218283196</c:v>
                </c:pt>
                <c:pt idx="215">
                  <c:v>1236.8994838139611</c:v>
                </c:pt>
                <c:pt idx="216">
                  <c:v>1235.1737148637885</c:v>
                </c:pt>
                <c:pt idx="217">
                  <c:v>1233.3530490533772</c:v>
                </c:pt>
                <c:pt idx="218">
                  <c:v>1231.4377290924838</c:v>
                </c:pt>
                <c:pt idx="219">
                  <c:v>1229.4280064817851</c:v>
                </c:pt>
                <c:pt idx="220">
                  <c:v>1227.3241416405558</c:v>
                </c:pt>
                <c:pt idx="221">
                  <c:v>1225.1264040075689</c:v>
                </c:pt>
                <c:pt idx="222">
                  <c:v>1222.8350721173897</c:v>
                </c:pt>
                <c:pt idx="223">
                  <c:v>1220.4504336541058</c:v>
                </c:pt>
                <c:pt idx="224">
                  <c:v>1217.9727854843968</c:v>
                </c:pt>
                <c:pt idx="225">
                  <c:v>1215.4024336717055</c:v>
                </c:pt>
                <c:pt idx="226">
                  <c:v>1212.7396934731328</c:v>
                </c:pt>
                <c:pt idx="227">
                  <c:v>1209.9848893205415</c:v>
                </c:pt>
                <c:pt idx="228">
                  <c:v>1207.1383547872249</c:v>
                </c:pt>
                <c:pt idx="229">
                  <c:v>1204.2004325413748</c:v>
                </c:pt>
                <c:pt idx="230">
                  <c:v>1201.1714742874713</c:v>
                </c:pt>
                <c:pt idx="231">
                  <c:v>1198.0518406966148</c:v>
                </c:pt>
                <c:pt idx="232">
                  <c:v>1194.8419013267237</c:v>
                </c:pt>
                <c:pt idx="233">
                  <c:v>1191.5420345334394</c:v>
                </c:pt>
                <c:pt idx="234">
                  <c:v>1188.1526273725015</c:v>
                </c:pt>
                <c:pt idx="235">
                  <c:v>1184.6740754942884</c:v>
                </c:pt>
                <c:pt idx="236">
                  <c:v>1181.1067830311554</c:v>
                </c:pt>
                <c:pt idx="237">
                  <c:v>1177.4511624781483</c:v>
                </c:pt>
                <c:pt idx="238">
                  <c:v>1173.7076345676226</c:v>
                </c:pt>
                <c:pt idx="239">
                  <c:v>1169.8766281382507</c:v>
                </c:pt>
                <c:pt idx="240">
                  <c:v>1165.9585799988668</c:v>
                </c:pt>
                <c:pt idx="241">
                  <c:v>1161.9539347875575</c:v>
                </c:pt>
                <c:pt idx="242">
                  <c:v>1157.8631448263832</c:v>
                </c:pt>
                <c:pt idx="243">
                  <c:v>1153.6866699720788</c:v>
                </c:pt>
                <c:pt idx="244">
                  <c:v>1149.4249774630684</c:v>
                </c:pt>
                <c:pt idx="245">
                  <c:v>1145.0785417630982</c:v>
                </c:pt>
                <c:pt idx="246">
                  <c:v>1140.6478444017757</c:v>
                </c:pt>
                <c:pt idx="247">
                  <c:v>1136.1333738122892</c:v>
                </c:pt>
                <c:pt idx="248">
                  <c:v>1131.5356251665596</c:v>
                </c:pt>
                <c:pt idx="249">
                  <c:v>1126.8551002080681</c:v>
                </c:pt>
                <c:pt idx="250">
                  <c:v>1122.0923070825875</c:v>
                </c:pt>
                <c:pt idx="251">
                  <c:v>1117.2477601670366</c:v>
                </c:pt>
                <c:pt idx="252">
                  <c:v>1112.3219798966618</c:v>
                </c:pt>
                <c:pt idx="253">
                  <c:v>1107.3154925907465</c:v>
                </c:pt>
                <c:pt idx="254">
                  <c:v>1102.2288302770373</c:v>
                </c:pt>
                <c:pt idx="255">
                  <c:v>1097.0625305150661</c:v>
                </c:pt>
                <c:pt idx="256">
                  <c:v>1091.8171362185449</c:v>
                </c:pt>
                <c:pt idx="257">
                  <c:v>1086.4931954769988</c:v>
                </c:pt>
                <c:pt idx="258">
                  <c:v>1081.0912613767996</c:v>
                </c:pt>
                <c:pt idx="259">
                  <c:v>1075.6118918217528</c:v>
                </c:pt>
                <c:pt idx="260">
                  <c:v>1070.0556493533909</c:v>
                </c:pt>
                <c:pt idx="261">
                  <c:v>1064.4231009711141</c:v>
                </c:pt>
                <c:pt idx="262">
                  <c:v>1058.714817952319</c:v>
                </c:pt>
                <c:pt idx="263">
                  <c:v>1052.9313756726506</c:v>
                </c:pt>
                <c:pt idx="264">
                  <c:v>1047.0733534265064</c:v>
                </c:pt>
                <c:pt idx="265">
                  <c:v>1041.1413342479179</c:v>
                </c:pt>
                <c:pt idx="266">
                  <c:v>1035.135904731932</c:v>
                </c:pt>
                <c:pt idx="267">
                  <c:v>1029.0576548566089</c:v>
                </c:pt>
                <c:pt idx="268">
                  <c:v>1022.9071778057489</c:v>
                </c:pt>
                <c:pt idx="269">
                  <c:v>1016.685069792459</c:v>
                </c:pt>
                <c:pt idx="270">
                  <c:v>1010.3919298836631</c:v>
                </c:pt>
                <c:pt idx="271">
                  <c:v>1004.0283598256586</c:v>
                </c:pt>
                <c:pt idx="272">
                  <c:v>997.59496387081708</c:v>
                </c:pt>
                <c:pt idx="273">
                  <c:v>991.09234860552283</c:v>
                </c:pt>
                <c:pt idx="274">
                  <c:v>984.52112277944161</c:v>
                </c:pt>
                <c:pt idx="275">
                  <c:v>977.88189713620557</c:v>
                </c:pt>
                <c:pt idx="276">
                  <c:v>971.17528424559862</c:v>
                </c:pt>
                <c:pt idx="277">
                  <c:v>964.40189833732336</c:v>
                </c:pt>
                <c:pt idx="278">
                  <c:v>957.56235513642582</c:v>
                </c:pt>
                <c:pt idx="279">
                  <c:v>950.65727170045216</c:v>
                </c:pt>
                <c:pt idx="280">
                  <c:v>943.68726625840804</c:v>
                </c:pt>
                <c:pt idx="281">
                  <c:v>936.65295805158758</c:v>
                </c:pt>
                <c:pt idx="282">
                  <c:v>929.55496717633605</c:v>
                </c:pt>
                <c:pt idx="283">
                  <c:v>922.39391442880708</c:v>
                </c:pt>
                <c:pt idx="284">
                  <c:v>915.17042115177196</c:v>
                </c:pt>
                <c:pt idx="285">
                  <c:v>907.88510908353646</c:v>
                </c:pt>
                <c:pt idx="286">
                  <c:v>900.53860020901504</c:v>
                </c:pt>
                <c:pt idx="287">
                  <c:v>893.13151661301288</c:v>
                </c:pt>
                <c:pt idx="288">
                  <c:v>885.66448033575966</c:v>
                </c:pt>
                <c:pt idx="289">
                  <c:v>878.13811323073867</c:v>
                </c:pt>
                <c:pt idx="290">
                  <c:v>870.55303682485089</c:v>
                </c:pt>
                <c:pt idx="291">
                  <c:v>862.90987218094995</c:v>
                </c:pt>
                <c:pt idx="292">
                  <c:v>855.20923976278334</c:v>
                </c:pt>
                <c:pt idx="293">
                  <c:v>847.45175930237019</c:v>
                </c:pt>
                <c:pt idx="294">
                  <c:v>839.63804966984435</c:v>
                </c:pt>
                <c:pt idx="295">
                  <c:v>831.7687287457893</c:v>
                </c:pt>
                <c:pt idx="296">
                  <c:v>823.84441329608705</c:v>
                </c:pt>
                <c:pt idx="297">
                  <c:v>815.86571884930288</c:v>
                </c:pt>
                <c:pt idx="298">
                  <c:v>807.83325957662373</c:v>
                </c:pt>
                <c:pt idx="299">
                  <c:v>799.74764817436551</c:v>
                </c:pt>
                <c:pt idx="300">
                  <c:v>791.60949574906363</c:v>
                </c:pt>
                <c:pt idx="301">
                  <c:v>783.41941170515702</c:v>
                </c:pt>
                <c:pt idx="302">
                  <c:v>775.17800363527499</c:v>
                </c:pt>
                <c:pt idx="303">
                  <c:v>766.88587721313297</c:v>
                </c:pt>
                <c:pt idx="304">
                  <c:v>758.54363608904168</c:v>
                </c:pt>
                <c:pt idx="305">
                  <c:v>750.15188178803203</c:v>
                </c:pt>
                <c:pt idx="306">
                  <c:v>741.71121361059613</c:v>
                </c:pt>
                <c:pt idx="307">
                  <c:v>733.22222853604183</c:v>
                </c:pt>
                <c:pt idx="308">
                  <c:v>724.68552112845816</c:v>
                </c:pt>
                <c:pt idx="309">
                  <c:v>716.10168344528552</c:v>
                </c:pt>
                <c:pt idx="310">
                  <c:v>707.47130494848273</c:v>
                </c:pt>
                <c:pt idx="311">
                  <c:v>698.79497241828267</c:v>
                </c:pt>
                <c:pt idx="312">
                  <c:v>690.07326986952512</c:v>
                </c:pt>
                <c:pt idx="313">
                  <c:v>681.30677847055483</c:v>
                </c:pt>
                <c:pt idx="314">
                  <c:v>672.49607646466973</c:v>
                </c:pt>
                <c:pt idx="315">
                  <c:v>663.64173909410499</c:v>
                </c:pt>
                <c:pt idx="316">
                  <c:v>654.7443385265351</c:v>
                </c:pt>
                <c:pt idx="317">
                  <c:v>645.80444378407583</c:v>
                </c:pt>
                <c:pt idx="318">
                  <c:v>636.82262067476665</c:v>
                </c:pt>
                <c:pt idx="319">
                  <c:v>627.7994317265119</c:v>
                </c:pt>
                <c:pt idx="320">
                  <c:v>618.73543612345918</c:v>
                </c:pt>
                <c:pt idx="321">
                  <c:v>609.63118964479133</c:v>
                </c:pt>
                <c:pt idx="322">
                  <c:v>600.4872446059079</c:v>
                </c:pt>
                <c:pt idx="323">
                  <c:v>591.30414980196986</c:v>
                </c:pt>
                <c:pt idx="324">
                  <c:v>582.0824504537818</c:v>
                </c:pt>
                <c:pt idx="325">
                  <c:v>572.822688155984</c:v>
                </c:pt>
                <c:pt idx="326">
                  <c:v>563.52540082752614</c:v>
                </c:pt>
                <c:pt idx="327">
                  <c:v>554.19112266439345</c:v>
                </c:pt>
                <c:pt idx="328">
                  <c:v>544.82038409455527</c:v>
                </c:pt>
                <c:pt idx="329">
                  <c:v>535.41371173510618</c:v>
                </c:pt>
                <c:pt idx="330">
                  <c:v>525.97162835156757</c:v>
                </c:pt>
                <c:pt idx="331">
                  <c:v>516.49465281931816</c:v>
                </c:pt>
                <c:pt idx="332">
                  <c:v>506.98330008712117</c:v>
                </c:pt>
                <c:pt idx="333">
                  <c:v>497.43808114271519</c:v>
                </c:pt>
                <c:pt idx="334">
                  <c:v>487.85950298043497</c:v>
                </c:pt>
                <c:pt idx="335">
                  <c:v>478.24806857082871</c:v>
                </c:pt>
                <c:pt idx="336">
                  <c:v>468.60427683223708</c:v>
                </c:pt>
                <c:pt idx="337">
                  <c:v>458.92862260430007</c:v>
                </c:pt>
                <c:pt idx="338">
                  <c:v>449.22159662335622</c:v>
                </c:pt>
                <c:pt idx="339">
                  <c:v>439.48368549969922</c:v>
                </c:pt>
                <c:pt idx="340">
                  <c:v>429.71537169665658</c:v>
                </c:pt>
                <c:pt idx="341">
                  <c:v>419.91713351145478</c:v>
                </c:pt>
                <c:pt idx="342">
                  <c:v>410.08944505783529</c:v>
                </c:pt>
                <c:pt idx="343">
                  <c:v>400.23277625038526</c:v>
                </c:pt>
                <c:pt idx="344">
                  <c:v>390.34759279054737</c:v>
                </c:pt>
                <c:pt idx="345">
                  <c:v>380.4343561542729</c:v>
                </c:pt>
                <c:pt idx="346">
                  <c:v>370.49352358128175</c:v>
                </c:pt>
                <c:pt idx="347">
                  <c:v>360.52554806589353</c:v>
                </c:pt>
                <c:pt idx="348">
                  <c:v>350.5308783493943</c:v>
                </c:pt>
                <c:pt idx="349">
                  <c:v>340.50995891390244</c:v>
                </c:pt>
                <c:pt idx="350">
                  <c:v>330.4632299776984</c:v>
                </c:pt>
                <c:pt idx="351">
                  <c:v>320.39112749198267</c:v>
                </c:pt>
                <c:pt idx="352">
                  <c:v>310.29408313902638</c:v>
                </c:pt>
                <c:pt idx="353">
                  <c:v>300.1725243316796</c:v>
                </c:pt>
                <c:pt idx="354">
                  <c:v>290.02687421420183</c:v>
                </c:pt>
                <c:pt idx="355">
                  <c:v>279.85755166438025</c:v>
                </c:pt>
                <c:pt idx="356">
                  <c:v>269.66497129690117</c:v>
                </c:pt>
                <c:pt idx="357">
                  <c:v>259.44954346793992</c:v>
                </c:pt>
                <c:pt idx="358">
                  <c:v>249.21167428093585</c:v>
                </c:pt>
                <c:pt idx="359">
                  <c:v>238.95176559351791</c:v>
                </c:pt>
                <c:pt idx="360">
                  <c:v>228.67021502554812</c:v>
                </c:pt>
                <c:pt idx="361">
                  <c:v>218.36741596824947</c:v>
                </c:pt>
                <c:pt idx="362">
                  <c:v>208.04375759438562</c:v>
                </c:pt>
                <c:pt idx="363">
                  <c:v>197.69962486946</c:v>
                </c:pt>
                <c:pt idx="364">
                  <c:v>187.3353985639024</c:v>
                </c:pt>
                <c:pt idx="365">
                  <c:v>176.95145526621147</c:v>
                </c:pt>
                <c:pt idx="366">
                  <c:v>166.54816739702179</c:v>
                </c:pt>
                <c:pt idx="367">
                  <c:v>156.12590322406481</c:v>
                </c:pt>
                <c:pt idx="368">
                  <c:v>145.68502687799347</c:v>
                </c:pt>
                <c:pt idx="369">
                  <c:v>135.2258983690401</c:v>
                </c:pt>
                <c:pt idx="370">
                  <c:v>124.74887360447867</c:v>
                </c:pt>
                <c:pt idx="371">
                  <c:v>114.25430440686191</c:v>
                </c:pt>
                <c:pt idx="372">
                  <c:v>103.74253853300476</c:v>
                </c:pt>
                <c:pt idx="373">
                  <c:v>93.213919693686307</c:v>
                </c:pt>
                <c:pt idx="374">
                  <c:v>82.668787574042028</c:v>
                </c:pt>
                <c:pt idx="375">
                  <c:v>72.107477854619532</c:v>
                </c:pt>
                <c:pt idx="376">
                  <c:v>61.530322233070812</c:v>
                </c:pt>
                <c:pt idx="377">
                  <c:v>50.937648446454865</c:v>
                </c:pt>
                <c:pt idx="378">
                  <c:v>40.329780294124731</c:v>
                </c:pt>
                <c:pt idx="379">
                  <c:v>29.7070376611738</c:v>
                </c:pt>
                <c:pt idx="380">
                  <c:v>19.069736542416365</c:v>
                </c:pt>
                <c:pt idx="381">
                  <c:v>8.418189066878238</c:v>
                </c:pt>
                <c:pt idx="382">
                  <c:v>-2.247296477226616</c:v>
                </c:pt>
                <c:pt idx="383">
                  <c:v>-2.2579688619526315</c:v>
                </c:pt>
                <c:pt idx="384">
                  <c:v>-2.2686412601608077</c:v>
                </c:pt>
                <c:pt idx="385">
                  <c:v>-2.2793136718508462</c:v>
                </c:pt>
                <c:pt idx="386">
                  <c:v>-2.289986097022449</c:v>
                </c:pt>
                <c:pt idx="387">
                  <c:v>-2.3006585356753178</c:v>
                </c:pt>
                <c:pt idx="388">
                  <c:v>-2.3113309878091539</c:v>
                </c:pt>
                <c:pt idx="389">
                  <c:v>-2.3220034534236591</c:v>
                </c:pt>
                <c:pt idx="390">
                  <c:v>-2.3326759325185353</c:v>
                </c:pt>
                <c:pt idx="391">
                  <c:v>-2.3433484250934842</c:v>
                </c:pt>
                <c:pt idx="392">
                  <c:v>-2.3540209311482077</c:v>
                </c:pt>
                <c:pt idx="393">
                  <c:v>-2.3646934506824073</c:v>
                </c:pt>
                <c:pt idx="394">
                  <c:v>-2.3753659836957848</c:v>
                </c:pt>
                <c:pt idx="395">
                  <c:v>-2.3860385301880416</c:v>
                </c:pt>
                <c:pt idx="396">
                  <c:v>-2.3967110901588797</c:v>
                </c:pt>
                <c:pt idx="397">
                  <c:v>-2.4073836636080008</c:v>
                </c:pt>
                <c:pt idx="398">
                  <c:v>-2.4180562505351069</c:v>
                </c:pt>
                <c:pt idx="399">
                  <c:v>-2.4287288509398994</c:v>
                </c:pt>
                <c:pt idx="400">
                  <c:v>-2.4394014648220801</c:v>
                </c:pt>
                <c:pt idx="401">
                  <c:v>-2.4500740921813509</c:v>
                </c:pt>
                <c:pt idx="402">
                  <c:v>-2.4607467330174133</c:v>
                </c:pt>
                <c:pt idx="403">
                  <c:v>-2.4714193873299695</c:v>
                </c:pt>
                <c:pt idx="404">
                  <c:v>-2.4820920551187209</c:v>
                </c:pt>
                <c:pt idx="405">
                  <c:v>-2.4927647363833692</c:v>
                </c:pt>
                <c:pt idx="406">
                  <c:v>-2.5034374311236163</c:v>
                </c:pt>
                <c:pt idx="407">
                  <c:v>-2.5141101393391638</c:v>
                </c:pt>
                <c:pt idx="408">
                  <c:v>-2.5247828610297138</c:v>
                </c:pt>
                <c:pt idx="409">
                  <c:v>-2.5354555961949679</c:v>
                </c:pt>
                <c:pt idx="410">
                  <c:v>-2.5461283448346279</c:v>
                </c:pt>
                <c:pt idx="411">
                  <c:v>-2.5568011069483956</c:v>
                </c:pt>
                <c:pt idx="412">
                  <c:v>-2.5674738825359724</c:v>
                </c:pt>
                <c:pt idx="413">
                  <c:v>-2.5781466715970605</c:v>
                </c:pt>
                <c:pt idx="414">
                  <c:v>-2.5888194741313617</c:v>
                </c:pt>
                <c:pt idx="415">
                  <c:v>-2.5994922901385777</c:v>
                </c:pt>
                <c:pt idx="416">
                  <c:v>-2.6101651196184106</c:v>
                </c:pt>
                <c:pt idx="417">
                  <c:v>-2.6208379625705618</c:v>
                </c:pt>
                <c:pt idx="418">
                  <c:v>-2.6315108189947334</c:v>
                </c:pt>
                <c:pt idx="419">
                  <c:v>-2.6421836888906269</c:v>
                </c:pt>
                <c:pt idx="420">
                  <c:v>-2.6528565722579445</c:v>
                </c:pt>
                <c:pt idx="421">
                  <c:v>-2.6635294690963875</c:v>
                </c:pt>
                <c:pt idx="422">
                  <c:v>-2.6742023794056582</c:v>
                </c:pt>
                <c:pt idx="423">
                  <c:v>-2.6848753031854584</c:v>
                </c:pt>
                <c:pt idx="424">
                  <c:v>-2.6955482404354898</c:v>
                </c:pt>
                <c:pt idx="425">
                  <c:v>-2.7062211911554543</c:v>
                </c:pt>
                <c:pt idx="426">
                  <c:v>-2.7168941553450536</c:v>
                </c:pt>
                <c:pt idx="427">
                  <c:v>-2.7275671330039897</c:v>
                </c:pt>
                <c:pt idx="428">
                  <c:v>-2.738240124131964</c:v>
                </c:pt>
                <c:pt idx="429">
                  <c:v>-2.7489131287286792</c:v>
                </c:pt>
                <c:pt idx="430">
                  <c:v>-2.7595861467938367</c:v>
                </c:pt>
                <c:pt idx="431">
                  <c:v>-2.7702591783271382</c:v>
                </c:pt>
                <c:pt idx="432">
                  <c:v>-2.7809322233282856</c:v>
                </c:pt>
                <c:pt idx="433">
                  <c:v>-2.791605281796981</c:v>
                </c:pt>
                <c:pt idx="434">
                  <c:v>-2.8022783537329259</c:v>
                </c:pt>
                <c:pt idx="435">
                  <c:v>-2.8129514391358228</c:v>
                </c:pt>
                <c:pt idx="436">
                  <c:v>-2.8236245380053728</c:v>
                </c:pt>
                <c:pt idx="437">
                  <c:v>-2.8342976503412785</c:v>
                </c:pt>
                <c:pt idx="438">
                  <c:v>-2.8449707761432412</c:v>
                </c:pt>
                <c:pt idx="439">
                  <c:v>-2.8556439154109632</c:v>
                </c:pt>
                <c:pt idx="440">
                  <c:v>-2.8663170681441463</c:v>
                </c:pt>
                <c:pt idx="441">
                  <c:v>-2.8769902343424922</c:v>
                </c:pt>
                <c:pt idx="442">
                  <c:v>-2.8876634140057029</c:v>
                </c:pt>
                <c:pt idx="443">
                  <c:v>-2.8983366071334804</c:v>
                </c:pt>
                <c:pt idx="444">
                  <c:v>-2.9090098137255267</c:v>
                </c:pt>
                <c:pt idx="445">
                  <c:v>-2.9196830337815434</c:v>
                </c:pt>
                <c:pt idx="446">
                  <c:v>-2.9303562673012329</c:v>
                </c:pt>
                <c:pt idx="447">
                  <c:v>-2.9410295142842968</c:v>
                </c:pt>
                <c:pt idx="448">
                  <c:v>-2.9517027747304367</c:v>
                </c:pt>
                <c:pt idx="449">
                  <c:v>-2.9623760486393551</c:v>
                </c:pt>
                <c:pt idx="450">
                  <c:v>-2.9730493360107535</c:v>
                </c:pt>
                <c:pt idx="451">
                  <c:v>-2.9837226368443339</c:v>
                </c:pt>
                <c:pt idx="452">
                  <c:v>-2.9943959511397984</c:v>
                </c:pt>
                <c:pt idx="453">
                  <c:v>-3.0050692788968489</c:v>
                </c:pt>
                <c:pt idx="454">
                  <c:v>-3.0157426201151876</c:v>
                </c:pt>
                <c:pt idx="455">
                  <c:v>-3.0264159747945159</c:v>
                </c:pt>
                <c:pt idx="456">
                  <c:v>-3.0370893429345363</c:v>
                </c:pt>
                <c:pt idx="457">
                  <c:v>-3.0477627245349503</c:v>
                </c:pt>
                <c:pt idx="458">
                  <c:v>-3.0584361195954601</c:v>
                </c:pt>
                <c:pt idx="459">
                  <c:v>-3.0691095281157676</c:v>
                </c:pt>
                <c:pt idx="460">
                  <c:v>-3.0797829500955749</c:v>
                </c:pt>
                <c:pt idx="461">
                  <c:v>-3.0904563855345839</c:v>
                </c:pt>
                <c:pt idx="462">
                  <c:v>-3.1011298344324962</c:v>
                </c:pt>
                <c:pt idx="463">
                  <c:v>-3.1118032967890144</c:v>
                </c:pt>
                <c:pt idx="464">
                  <c:v>-3.1224767726038403</c:v>
                </c:pt>
                <c:pt idx="465">
                  <c:v>-3.1331502618766756</c:v>
                </c:pt>
                <c:pt idx="466">
                  <c:v>-3.1438237646072222</c:v>
                </c:pt>
                <c:pt idx="467">
                  <c:v>-3.1544972807951828</c:v>
                </c:pt>
                <c:pt idx="468">
                  <c:v>-3.1651708104402587</c:v>
                </c:pt>
                <c:pt idx="469">
                  <c:v>-3.1758443535421521</c:v>
                </c:pt>
                <c:pt idx="470">
                  <c:v>-3.1865179101005654</c:v>
                </c:pt>
                <c:pt idx="471">
                  <c:v>-3.1971914801152002</c:v>
                </c:pt>
                <c:pt idx="472">
                  <c:v>-3.2078650635857584</c:v>
                </c:pt>
                <c:pt idx="473">
                  <c:v>-3.2185386605119422</c:v>
                </c:pt>
                <c:pt idx="474">
                  <c:v>-3.2292122708934539</c:v>
                </c:pt>
                <c:pt idx="475">
                  <c:v>-3.2398858947299951</c:v>
                </c:pt>
                <c:pt idx="476">
                  <c:v>-3.2505595320212679</c:v>
                </c:pt>
                <c:pt idx="477">
                  <c:v>-3.2612331827669743</c:v>
                </c:pt>
                <c:pt idx="478">
                  <c:v>-3.2719068469668167</c:v>
                </c:pt>
                <c:pt idx="479">
                  <c:v>-3.2825805246204967</c:v>
                </c:pt>
                <c:pt idx="480">
                  <c:v>-3.2932542157277163</c:v>
                </c:pt>
                <c:pt idx="481">
                  <c:v>-3.3039279202881779</c:v>
                </c:pt>
                <c:pt idx="482">
                  <c:v>-3.3146016383015837</c:v>
                </c:pt>
                <c:pt idx="483">
                  <c:v>-3.3252753697676352</c:v>
                </c:pt>
                <c:pt idx="484">
                  <c:v>-3.3359491146860347</c:v>
                </c:pt>
                <c:pt idx="485">
                  <c:v>-3.3466228730564844</c:v>
                </c:pt>
                <c:pt idx="486">
                  <c:v>-3.3572966448786863</c:v>
                </c:pt>
                <c:pt idx="487">
                  <c:v>-3.3679704301523423</c:v>
                </c:pt>
                <c:pt idx="488">
                  <c:v>-3.3786442288771545</c:v>
                </c:pt>
                <c:pt idx="489">
                  <c:v>-3.389318041052825</c:v>
                </c:pt>
                <c:pt idx="490">
                  <c:v>-3.3999918666790561</c:v>
                </c:pt>
                <c:pt idx="491">
                  <c:v>-3.4106657057555494</c:v>
                </c:pt>
                <c:pt idx="492">
                  <c:v>-3.4213395582820074</c:v>
                </c:pt>
                <c:pt idx="493">
                  <c:v>-3.4320134242581322</c:v>
                </c:pt>
                <c:pt idx="494">
                  <c:v>-3.4426873036836256</c:v>
                </c:pt>
                <c:pt idx="495">
                  <c:v>-3.4533611965581903</c:v>
                </c:pt>
                <c:pt idx="496">
                  <c:v>-3.4640351028815277</c:v>
                </c:pt>
                <c:pt idx="497">
                  <c:v>-3.4747090226533404</c:v>
                </c:pt>
                <c:pt idx="498">
                  <c:v>-3.4853829558733302</c:v>
                </c:pt>
                <c:pt idx="499">
                  <c:v>-3.4960569025411994</c:v>
                </c:pt>
                <c:pt idx="500">
                  <c:v>-3.5067308626566498</c:v>
                </c:pt>
                <c:pt idx="501">
                  <c:v>-3.5174048362193839</c:v>
                </c:pt>
                <c:pt idx="502">
                  <c:v>-3.5280788232291038</c:v>
                </c:pt>
                <c:pt idx="503">
                  <c:v>-3.5387528236855115</c:v>
                </c:pt>
                <c:pt idx="504">
                  <c:v>-3.5494268375883089</c:v>
                </c:pt>
                <c:pt idx="505">
                  <c:v>-3.5601008649371986</c:v>
                </c:pt>
                <c:pt idx="506">
                  <c:v>-3.5707749057318821</c:v>
                </c:pt>
                <c:pt idx="507">
                  <c:v>-3.5814489599720623</c:v>
                </c:pt>
                <c:pt idx="508">
                  <c:v>-3.5921230276574407</c:v>
                </c:pt>
                <c:pt idx="509">
                  <c:v>-3.60279710878772</c:v>
                </c:pt>
                <c:pt idx="510">
                  <c:v>-3.613471203362602</c:v>
                </c:pt>
                <c:pt idx="511">
                  <c:v>-3.6241453113817887</c:v>
                </c:pt>
                <c:pt idx="512">
                  <c:v>-3.6348194328449828</c:v>
                </c:pt>
                <c:pt idx="513">
                  <c:v>-3.645493567751886</c:v>
                </c:pt>
                <c:pt idx="514">
                  <c:v>-3.6561677161022006</c:v>
                </c:pt>
                <c:pt idx="515">
                  <c:v>-3.6668418778956289</c:v>
                </c:pt>
                <c:pt idx="516">
                  <c:v>-3.6775160531318729</c:v>
                </c:pt>
                <c:pt idx="517">
                  <c:v>-3.6881902418106352</c:v>
                </c:pt>
                <c:pt idx="518">
                  <c:v>-3.6988644439316172</c:v>
                </c:pt>
                <c:pt idx="519">
                  <c:v>-3.7095386594945219</c:v>
                </c:pt>
                <c:pt idx="520">
                  <c:v>-3.7202128884990509</c:v>
                </c:pt>
                <c:pt idx="521">
                  <c:v>-3.7308871309449065</c:v>
                </c:pt>
                <c:pt idx="522">
                  <c:v>-3.7415613868317914</c:v>
                </c:pt>
                <c:pt idx="523">
                  <c:v>-3.752235656159407</c:v>
                </c:pt>
                <c:pt idx="524">
                  <c:v>-3.7629099389274563</c:v>
                </c:pt>
                <c:pt idx="525">
                  <c:v>-3.7735842351356408</c:v>
                </c:pt>
                <c:pt idx="526">
                  <c:v>-3.784258544783663</c:v>
                </c:pt>
                <c:pt idx="527">
                  <c:v>-3.7949328678712253</c:v>
                </c:pt>
                <c:pt idx="528">
                  <c:v>-3.8056072043980298</c:v>
                </c:pt>
                <c:pt idx="529">
                  <c:v>-3.8162815543637789</c:v>
                </c:pt>
                <c:pt idx="530">
                  <c:v>-3.8269559177681747</c:v>
                </c:pt>
                <c:pt idx="531">
                  <c:v>-3.8376302946109191</c:v>
                </c:pt>
                <c:pt idx="532">
                  <c:v>-3.8483046848917146</c:v>
                </c:pt>
                <c:pt idx="533">
                  <c:v>-3.8589790886102633</c:v>
                </c:pt>
                <c:pt idx="534">
                  <c:v>-3.8696535057662675</c:v>
                </c:pt>
                <c:pt idx="535">
                  <c:v>-3.8803279363594299</c:v>
                </c:pt>
                <c:pt idx="536">
                  <c:v>-3.8910023803894522</c:v>
                </c:pt>
                <c:pt idx="537">
                  <c:v>-3.9016768378560367</c:v>
                </c:pt>
                <c:pt idx="538">
                  <c:v>-3.9123513087588861</c:v>
                </c:pt>
                <c:pt idx="539">
                  <c:v>-3.9230257930977022</c:v>
                </c:pt>
                <c:pt idx="540">
                  <c:v>-3.9337002908721872</c:v>
                </c:pt>
                <c:pt idx="541">
                  <c:v>-3.9443748020820437</c:v>
                </c:pt>
                <c:pt idx="542">
                  <c:v>-3.9550493267269742</c:v>
                </c:pt>
                <c:pt idx="543">
                  <c:v>-3.9657238648066802</c:v>
                </c:pt>
                <c:pt idx="544">
                  <c:v>-3.9763984163208645</c:v>
                </c:pt>
                <c:pt idx="545">
                  <c:v>-3.9870729812692294</c:v>
                </c:pt>
                <c:pt idx="546">
                  <c:v>-3.9977475596514771</c:v>
                </c:pt>
                <c:pt idx="547">
                  <c:v>-4.0084221514673102</c:v>
                </c:pt>
                <c:pt idx="548">
                  <c:v>-4.0190967567164302</c:v>
                </c:pt>
                <c:pt idx="549">
                  <c:v>-4.02977137539854</c:v>
                </c:pt>
                <c:pt idx="550">
                  <c:v>-4.0404460075133422</c:v>
                </c:pt>
                <c:pt idx="551">
                  <c:v>-4.0511206530605381</c:v>
                </c:pt>
                <c:pt idx="552">
                  <c:v>-4.0617953120398305</c:v>
                </c:pt>
                <c:pt idx="553">
                  <c:v>-4.0724699844509216</c:v>
                </c:pt>
                <c:pt idx="554">
                  <c:v>-4.0831446702935139</c:v>
                </c:pt>
                <c:pt idx="555">
                  <c:v>-4.09381936956731</c:v>
                </c:pt>
                <c:pt idx="556">
                  <c:v>-4.1044940822720122</c:v>
                </c:pt>
                <c:pt idx="557">
                  <c:v>-4.1151688084073221</c:v>
                </c:pt>
                <c:pt idx="558">
                  <c:v>-4.1258435479729432</c:v>
                </c:pt>
                <c:pt idx="559">
                  <c:v>-4.1365183009685769</c:v>
                </c:pt>
                <c:pt idx="560">
                  <c:v>-4.1471930673939257</c:v>
                </c:pt>
                <c:pt idx="561">
                  <c:v>-4.1578678472486921</c:v>
                </c:pt>
                <c:pt idx="562">
                  <c:v>-4.1685426405325785</c:v>
                </c:pt>
                <c:pt idx="563">
                  <c:v>-4.1792174472452865</c:v>
                </c:pt>
                <c:pt idx="564">
                  <c:v>-4.1898922673865195</c:v>
                </c:pt>
                <c:pt idx="565">
                  <c:v>-4.2005671009559791</c:v>
                </c:pt>
                <c:pt idx="566">
                  <c:v>-4.2112419479533685</c:v>
                </c:pt>
                <c:pt idx="567">
                  <c:v>-4.2219168083783893</c:v>
                </c:pt>
                <c:pt idx="568">
                  <c:v>-4.2325916822307441</c:v>
                </c:pt>
                <c:pt idx="569">
                  <c:v>-4.2432665695101353</c:v>
                </c:pt>
                <c:pt idx="570">
                  <c:v>-4.2539414702162652</c:v>
                </c:pt>
                <c:pt idx="571">
                  <c:v>-4.2646163843488365</c:v>
                </c:pt>
                <c:pt idx="572">
                  <c:v>-4.2752913119075515</c:v>
                </c:pt>
                <c:pt idx="573">
                  <c:v>-4.2859662528921119</c:v>
                </c:pt>
                <c:pt idx="574">
                  <c:v>-4.2966412073022209</c:v>
                </c:pt>
                <c:pt idx="575">
                  <c:v>-4.307316175137581</c:v>
                </c:pt>
                <c:pt idx="576">
                  <c:v>-4.3179911563978939</c:v>
                </c:pt>
                <c:pt idx="577">
                  <c:v>-4.3286661510828619</c:v>
                </c:pt>
                <c:pt idx="578">
                  <c:v>-4.3393411591921884</c:v>
                </c:pt>
                <c:pt idx="579">
                  <c:v>-4.3500161807255751</c:v>
                </c:pt>
                <c:pt idx="580">
                  <c:v>-4.3606912156827242</c:v>
                </c:pt>
                <c:pt idx="581">
                  <c:v>-4.3713662640633384</c:v>
                </c:pt>
                <c:pt idx="582">
                  <c:v>-4.3820413258671209</c:v>
                </c:pt>
                <c:pt idx="583">
                  <c:v>-4.3927164010937734</c:v>
                </c:pt>
                <c:pt idx="584">
                  <c:v>-4.4033914897429982</c:v>
                </c:pt>
                <c:pt idx="585">
                  <c:v>-4.4140665918144979</c:v>
                </c:pt>
                <c:pt idx="586">
                  <c:v>-4.4247417073079749</c:v>
                </c:pt>
                <c:pt idx="587">
                  <c:v>-4.4354168362231317</c:v>
                </c:pt>
                <c:pt idx="588">
                  <c:v>-4.4460919785596706</c:v>
                </c:pt>
                <c:pt idx="589">
                  <c:v>-4.4567671343172943</c:v>
                </c:pt>
                <c:pt idx="590">
                  <c:v>-4.4674423034957051</c:v>
                </c:pt>
                <c:pt idx="591">
                  <c:v>-4.4781174860946056</c:v>
                </c:pt>
                <c:pt idx="592">
                  <c:v>-4.4887926821136972</c:v>
                </c:pt>
                <c:pt idx="593">
                  <c:v>-4.4994678915526833</c:v>
                </c:pt>
                <c:pt idx="594">
                  <c:v>-4.5101431144112665</c:v>
                </c:pt>
                <c:pt idx="595">
                  <c:v>-4.5208183506891491</c:v>
                </c:pt>
                <c:pt idx="596">
                  <c:v>-4.5314936003860335</c:v>
                </c:pt>
                <c:pt idx="597">
                  <c:v>-4.5421688635016224</c:v>
                </c:pt>
                <c:pt idx="598">
                  <c:v>-4.5528441400356181</c:v>
                </c:pt>
                <c:pt idx="599">
                  <c:v>-4.5635194299877231</c:v>
                </c:pt>
                <c:pt idx="600">
                  <c:v>-4.5741947333576398</c:v>
                </c:pt>
                <c:pt idx="601">
                  <c:v>-4.5848700501450708</c:v>
                </c:pt>
                <c:pt idx="602">
                  <c:v>-4.5955453803497184</c:v>
                </c:pt>
                <c:pt idx="603">
                  <c:v>-4.606220723971286</c:v>
                </c:pt>
                <c:pt idx="604">
                  <c:v>-4.6168960810094752</c:v>
                </c:pt>
                <c:pt idx="605">
                  <c:v>-4.6275714514639885</c:v>
                </c:pt>
                <c:pt idx="606">
                  <c:v>-4.6382468353345283</c:v>
                </c:pt>
                <c:pt idx="607">
                  <c:v>-4.648922232620798</c:v>
                </c:pt>
                <c:pt idx="608">
                  <c:v>-4.659597643322499</c:v>
                </c:pt>
                <c:pt idx="609">
                  <c:v>-4.6702730674393349</c:v>
                </c:pt>
                <c:pt idx="610">
                  <c:v>-4.6809485049710071</c:v>
                </c:pt>
                <c:pt idx="611">
                  <c:v>-4.691623955917219</c:v>
                </c:pt>
                <c:pt idx="612">
                  <c:v>-4.7022994202776731</c:v>
                </c:pt>
                <c:pt idx="613">
                  <c:v>-4.7129748980520718</c:v>
                </c:pt>
                <c:pt idx="614">
                  <c:v>-4.7236503892401176</c:v>
                </c:pt>
                <c:pt idx="615">
                  <c:v>-4.7343258938415129</c:v>
                </c:pt>
                <c:pt idx="616">
                  <c:v>-4.7450014118559602</c:v>
                </c:pt>
                <c:pt idx="617">
                  <c:v>-4.755676943283162</c:v>
                </c:pt>
                <c:pt idx="618">
                  <c:v>-4.7663524881228208</c:v>
                </c:pt>
                <c:pt idx="619">
                  <c:v>-4.7770280463746397</c:v>
                </c:pt>
                <c:pt idx="620">
                  <c:v>-4.7877036180383206</c:v>
                </c:pt>
                <c:pt idx="621">
                  <c:v>-4.7983792031135666</c:v>
                </c:pt>
                <c:pt idx="622">
                  <c:v>-4.8090548016000803</c:v>
                </c:pt>
                <c:pt idx="623">
                  <c:v>-4.819730413497564</c:v>
                </c:pt>
                <c:pt idx="624">
                  <c:v>-4.8304060388057204</c:v>
                </c:pt>
                <c:pt idx="625">
                  <c:v>-4.8410816775242518</c:v>
                </c:pt>
                <c:pt idx="626">
                  <c:v>-4.8517573296528607</c:v>
                </c:pt>
                <c:pt idx="627">
                  <c:v>-4.8624329951912504</c:v>
                </c:pt>
                <c:pt idx="628">
                  <c:v>-4.8731086741391225</c:v>
                </c:pt>
                <c:pt idx="629">
                  <c:v>-4.8837843664961804</c:v>
                </c:pt>
                <c:pt idx="630">
                  <c:v>-4.8944600722621265</c:v>
                </c:pt>
                <c:pt idx="631">
                  <c:v>-4.9051357914366633</c:v>
                </c:pt>
                <c:pt idx="632">
                  <c:v>-4.9158115240194933</c:v>
                </c:pt>
                <c:pt idx="633">
                  <c:v>-4.9264872700103197</c:v>
                </c:pt>
                <c:pt idx="634">
                  <c:v>-4.9371630294088442</c:v>
                </c:pt>
                <c:pt idx="635">
                  <c:v>-4.9478388022147701</c:v>
                </c:pt>
                <c:pt idx="636">
                  <c:v>-4.9585145884277999</c:v>
                </c:pt>
                <c:pt idx="637">
                  <c:v>-4.969190388047636</c:v>
                </c:pt>
                <c:pt idx="638">
                  <c:v>-4.9798662010739809</c:v>
                </c:pt>
                <c:pt idx="639">
                  <c:v>-4.990542027506538</c:v>
                </c:pt>
                <c:pt idx="640">
                  <c:v>-5.0012178673450096</c:v>
                </c:pt>
                <c:pt idx="641">
                  <c:v>-5.0118937205890983</c:v>
                </c:pt>
                <c:pt idx="642">
                  <c:v>-5.0225695872385065</c:v>
                </c:pt>
                <c:pt idx="643">
                  <c:v>-5.0332454672929368</c:v>
                </c:pt>
                <c:pt idx="644">
                  <c:v>-5.0439213607520923</c:v>
                </c:pt>
                <c:pt idx="645">
                  <c:v>-5.0545972676156747</c:v>
                </c:pt>
                <c:pt idx="646">
                  <c:v>-5.0652731878833874</c:v>
                </c:pt>
                <c:pt idx="647">
                  <c:v>-5.0759491215549337</c:v>
                </c:pt>
                <c:pt idx="648">
                  <c:v>-5.0866250686300152</c:v>
                </c:pt>
                <c:pt idx="649">
                  <c:v>-5.0973010291083352</c:v>
                </c:pt>
                <c:pt idx="650">
                  <c:v>-5.1079770029895961</c:v>
                </c:pt>
                <c:pt idx="651">
                  <c:v>-5.1186529902735005</c:v>
                </c:pt>
                <c:pt idx="652">
                  <c:v>-5.1293289909597508</c:v>
                </c:pt>
                <c:pt idx="653">
                  <c:v>-5.1400050050480504</c:v>
                </c:pt>
                <c:pt idx="654">
                  <c:v>-5.1506810325381016</c:v>
                </c:pt>
                <c:pt idx="655">
                  <c:v>-5.161357073429607</c:v>
                </c:pt>
                <c:pt idx="656">
                  <c:v>-5.17203312772227</c:v>
                </c:pt>
                <c:pt idx="657">
                  <c:v>-5.182709195415792</c:v>
                </c:pt>
                <c:pt idx="658">
                  <c:v>-5.1933852765098765</c:v>
                </c:pt>
                <c:pt idx="659">
                  <c:v>-5.2040613710042267</c:v>
                </c:pt>
                <c:pt idx="660">
                  <c:v>-5.2147374788985443</c:v>
                </c:pt>
                <c:pt idx="661">
                  <c:v>-5.2254136001925326</c:v>
                </c:pt>
                <c:pt idx="662">
                  <c:v>-5.2360897348858941</c:v>
                </c:pt>
                <c:pt idx="663">
                  <c:v>-5.2467658829783321</c:v>
                </c:pt>
                <c:pt idx="664">
                  <c:v>-5.2574420444695482</c:v>
                </c:pt>
                <c:pt idx="665">
                  <c:v>-5.2681182193592457</c:v>
                </c:pt>
                <c:pt idx="666">
                  <c:v>-5.278794407647128</c:v>
                </c:pt>
                <c:pt idx="667">
                  <c:v>-5.2894706093328967</c:v>
                </c:pt>
                <c:pt idx="668">
                  <c:v>-5.3001468244162551</c:v>
                </c:pt>
                <c:pt idx="669">
                  <c:v>-5.3108230528969065</c:v>
                </c:pt>
                <c:pt idx="670">
                  <c:v>-5.3214992947745525</c:v>
                </c:pt>
                <c:pt idx="671">
                  <c:v>-5.3321755500488965</c:v>
                </c:pt>
                <c:pt idx="672">
                  <c:v>-5.3428518187196419</c:v>
                </c:pt>
                <c:pt idx="673">
                  <c:v>-5.3535281007864901</c:v>
                </c:pt>
                <c:pt idx="674">
                  <c:v>-5.3642043962491446</c:v>
                </c:pt>
                <c:pt idx="675">
                  <c:v>-5.3748807051073078</c:v>
                </c:pt>
                <c:pt idx="676">
                  <c:v>-5.385557027360683</c:v>
                </c:pt>
                <c:pt idx="677">
                  <c:v>-5.3962333630089727</c:v>
                </c:pt>
                <c:pt idx="678">
                  <c:v>-5.4069097120518794</c:v>
                </c:pt>
                <c:pt idx="679">
                  <c:v>-5.4175860744891065</c:v>
                </c:pt>
                <c:pt idx="680">
                  <c:v>-5.4282624503203563</c:v>
                </c:pt>
                <c:pt idx="681">
                  <c:v>-5.4389388395453322</c:v>
                </c:pt>
                <c:pt idx="682">
                  <c:v>-5.4496152421637358</c:v>
                </c:pt>
                <c:pt idx="683">
                  <c:v>-5.4602916581752714</c:v>
                </c:pt>
                <c:pt idx="684">
                  <c:v>-5.4709680875796405</c:v>
                </c:pt>
                <c:pt idx="685">
                  <c:v>-5.4816445303765464</c:v>
                </c:pt>
                <c:pt idx="686">
                  <c:v>-5.4923209865656926</c:v>
                </c:pt>
                <c:pt idx="687">
                  <c:v>-5.5029974561467805</c:v>
                </c:pt>
                <c:pt idx="688">
                  <c:v>-5.5136739391195144</c:v>
                </c:pt>
                <c:pt idx="689">
                  <c:v>-5.5243504354835959</c:v>
                </c:pt>
                <c:pt idx="690">
                  <c:v>-5.5350269452387284</c:v>
                </c:pt>
                <c:pt idx="691">
                  <c:v>-5.5457034683846143</c:v>
                </c:pt>
                <c:pt idx="692">
                  <c:v>-5.5563800049209568</c:v>
                </c:pt>
                <c:pt idx="693">
                  <c:v>-5.5670565548474586</c:v>
                </c:pt>
                <c:pt idx="694">
                  <c:v>-5.577733118163823</c:v>
                </c:pt>
                <c:pt idx="695">
                  <c:v>-5.5884096948697524</c:v>
                </c:pt>
                <c:pt idx="696">
                  <c:v>-5.5990862849649501</c:v>
                </c:pt>
                <c:pt idx="697">
                  <c:v>-5.6097628884491186</c:v>
                </c:pt>
                <c:pt idx="698">
                  <c:v>-5.6204395053219605</c:v>
                </c:pt>
                <c:pt idx="699">
                  <c:v>-5.6311161355831789</c:v>
                </c:pt>
                <c:pt idx="700">
                  <c:v>-5.6417927792324765</c:v>
                </c:pt>
                <c:pt idx="701">
                  <c:v>-5.6524694362695564</c:v>
                </c:pt>
                <c:pt idx="702">
                  <c:v>-5.6631461066941213</c:v>
                </c:pt>
                <c:pt idx="703">
                  <c:v>-5.6738227905058745</c:v>
                </c:pt>
                <c:pt idx="704">
                  <c:v>-5.6844994877045183</c:v>
                </c:pt>
                <c:pt idx="705">
                  <c:v>-5.6951761982897553</c:v>
                </c:pt>
                <c:pt idx="706">
                  <c:v>-5.7058529222612888</c:v>
                </c:pt>
                <c:pt idx="707">
                  <c:v>-5.7165296596188222</c:v>
                </c:pt>
                <c:pt idx="708">
                  <c:v>-5.7272064103620579</c:v>
                </c:pt>
                <c:pt idx="709">
                  <c:v>-5.7378831744906984</c:v>
                </c:pt>
                <c:pt idx="710">
                  <c:v>-5.748559952004447</c:v>
                </c:pt>
                <c:pt idx="711">
                  <c:v>-5.7592367429030071</c:v>
                </c:pt>
                <c:pt idx="712">
                  <c:v>-5.7699135471860812</c:v>
                </c:pt>
                <c:pt idx="713">
                  <c:v>-5.7805903648533716</c:v>
                </c:pt>
                <c:pt idx="714">
                  <c:v>-5.7912671959045818</c:v>
                </c:pt>
                <c:pt idx="715">
                  <c:v>-5.8019440403394151</c:v>
                </c:pt>
                <c:pt idx="716">
                  <c:v>-5.812620898157574</c:v>
                </c:pt>
                <c:pt idx="717">
                  <c:v>-5.8232977693587618</c:v>
                </c:pt>
                <c:pt idx="718">
                  <c:v>-5.8339746539426809</c:v>
                </c:pt>
                <c:pt idx="719">
                  <c:v>-5.8446515519090338</c:v>
                </c:pt>
                <c:pt idx="720">
                  <c:v>-5.855328463257524</c:v>
                </c:pt>
                <c:pt idx="721">
                  <c:v>-5.8660053879878546</c:v>
                </c:pt>
                <c:pt idx="722">
                  <c:v>-5.8766823260997283</c:v>
                </c:pt>
                <c:pt idx="723">
                  <c:v>-5.8873592775928483</c:v>
                </c:pt>
                <c:pt idx="724">
                  <c:v>-5.898036242466917</c:v>
                </c:pt>
                <c:pt idx="725">
                  <c:v>-5.908713220721638</c:v>
                </c:pt>
                <c:pt idx="726">
                  <c:v>-5.9193902123567144</c:v>
                </c:pt>
                <c:pt idx="727">
                  <c:v>-5.9300672173718487</c:v>
                </c:pt>
                <c:pt idx="728">
                  <c:v>-5.9407442357667435</c:v>
                </c:pt>
                <c:pt idx="729">
                  <c:v>-5.951421267541102</c:v>
                </c:pt>
                <c:pt idx="730">
                  <c:v>-5.9620983126946276</c:v>
                </c:pt>
                <c:pt idx="731">
                  <c:v>-5.9727753712270228</c:v>
                </c:pt>
                <c:pt idx="732">
                  <c:v>-5.983452443137991</c:v>
                </c:pt>
                <c:pt idx="733">
                  <c:v>-5.9941295284272345</c:v>
                </c:pt>
                <c:pt idx="734">
                  <c:v>-6.0048066270944576</c:v>
                </c:pt>
                <c:pt idx="735">
                  <c:v>-6.0154837391393619</c:v>
                </c:pt>
                <c:pt idx="736">
                  <c:v>-6.0261608645616507</c:v>
                </c:pt>
                <c:pt idx="737">
                  <c:v>-6.0368380033610274</c:v>
                </c:pt>
                <c:pt idx="738">
                  <c:v>-6.0475151555371953</c:v>
                </c:pt>
                <c:pt idx="739">
                  <c:v>-6.0581923210898569</c:v>
                </c:pt>
                <c:pt idx="740">
                  <c:v>-6.0688695000187147</c:v>
                </c:pt>
                <c:pt idx="741">
                  <c:v>-6.0795466923234729</c:v>
                </c:pt>
                <c:pt idx="742">
                  <c:v>-6.0902238980038339</c:v>
                </c:pt>
                <c:pt idx="743">
                  <c:v>-6.1009011170595002</c:v>
                </c:pt>
                <c:pt idx="744">
                  <c:v>-6.1115783494901752</c:v>
                </c:pt>
                <c:pt idx="745">
                  <c:v>-6.1222555952955622</c:v>
                </c:pt>
                <c:pt idx="746">
                  <c:v>-6.1329328544753645</c:v>
                </c:pt>
                <c:pt idx="747">
                  <c:v>-6.1436101270292847</c:v>
                </c:pt>
                <c:pt idx="748">
                  <c:v>-6.1542874129570251</c:v>
                </c:pt>
                <c:pt idx="749">
                  <c:v>-6.16496471225829</c:v>
                </c:pt>
                <c:pt idx="750">
                  <c:v>-6.1756420249327819</c:v>
                </c:pt>
                <c:pt idx="751">
                  <c:v>-6.1863193509802041</c:v>
                </c:pt>
                <c:pt idx="752">
                  <c:v>-6.1969966904002591</c:v>
                </c:pt>
                <c:pt idx="753">
                  <c:v>-6.2076740431926503</c:v>
                </c:pt>
                <c:pt idx="754">
                  <c:v>-6.2183514093570809</c:v>
                </c:pt>
                <c:pt idx="755">
                  <c:v>-6.2290287888932534</c:v>
                </c:pt>
                <c:pt idx="756">
                  <c:v>-6.2397061818008712</c:v>
                </c:pt>
                <c:pt idx="757">
                  <c:v>-6.2503835880796377</c:v>
                </c:pt>
                <c:pt idx="758">
                  <c:v>-6.2610610077292561</c:v>
                </c:pt>
                <c:pt idx="759">
                  <c:v>-6.271738440749429</c:v>
                </c:pt>
                <c:pt idx="760">
                  <c:v>-6.2824158871398597</c:v>
                </c:pt>
                <c:pt idx="761">
                  <c:v>-6.2930933469002506</c:v>
                </c:pt>
                <c:pt idx="762">
                  <c:v>-6.303770820030306</c:v>
                </c:pt>
                <c:pt idx="763">
                  <c:v>-6.3144483065297283</c:v>
                </c:pt>
                <c:pt idx="764">
                  <c:v>-6.3251258063982201</c:v>
                </c:pt>
                <c:pt idx="765">
                  <c:v>-6.3358033196354855</c:v>
                </c:pt>
                <c:pt idx="766">
                  <c:v>-6.346480846241227</c:v>
                </c:pt>
                <c:pt idx="767">
                  <c:v>-6.3571583862151479</c:v>
                </c:pt>
                <c:pt idx="768">
                  <c:v>-6.3678359395569508</c:v>
                </c:pt>
                <c:pt idx="769">
                  <c:v>-6.3785135062663398</c:v>
                </c:pt>
                <c:pt idx="770">
                  <c:v>-6.3891910863430175</c:v>
                </c:pt>
                <c:pt idx="771">
                  <c:v>-6.3998686797866871</c:v>
                </c:pt>
                <c:pt idx="772">
                  <c:v>-6.4105462865970511</c:v>
                </c:pt>
                <c:pt idx="773">
                  <c:v>-6.4212239067738137</c:v>
                </c:pt>
                <c:pt idx="774">
                  <c:v>-6.4319015403166775</c:v>
                </c:pt>
                <c:pt idx="775">
                  <c:v>-6.4425791872253457</c:v>
                </c:pt>
                <c:pt idx="776">
                  <c:v>-6.4532568474995209</c:v>
                </c:pt>
                <c:pt idx="777">
                  <c:v>-6.4639345211389072</c:v>
                </c:pt>
                <c:pt idx="778">
                  <c:v>-6.4746122081432071</c:v>
                </c:pt>
                <c:pt idx="779">
                  <c:v>-6.4852899085121241</c:v>
                </c:pt>
                <c:pt idx="780">
                  <c:v>-6.4959676222453613</c:v>
                </c:pt>
                <c:pt idx="781">
                  <c:v>-6.5066453493426213</c:v>
                </c:pt>
                <c:pt idx="782">
                  <c:v>-6.5173230898036083</c:v>
                </c:pt>
                <c:pt idx="783">
                  <c:v>-6.5280008436280248</c:v>
                </c:pt>
                <c:pt idx="784">
                  <c:v>-6.5386786108155741</c:v>
                </c:pt>
                <c:pt idx="785">
                  <c:v>-6.5493563913659587</c:v>
                </c:pt>
                <c:pt idx="786">
                  <c:v>-6.5600341852788828</c:v>
                </c:pt>
                <c:pt idx="787">
                  <c:v>-6.5707119925540489</c:v>
                </c:pt>
                <c:pt idx="788">
                  <c:v>-6.5813898131911603</c:v>
                </c:pt>
                <c:pt idx="789">
                  <c:v>-6.5920676471899204</c:v>
                </c:pt>
                <c:pt idx="790">
                  <c:v>-6.6027454945500326</c:v>
                </c:pt>
                <c:pt idx="791">
                  <c:v>-6.6134233552712001</c:v>
                </c:pt>
                <c:pt idx="792">
                  <c:v>-6.6241012293531254</c:v>
                </c:pt>
                <c:pt idx="793">
                  <c:v>-6.6347791167955128</c:v>
                </c:pt>
                <c:pt idx="794">
                  <c:v>-6.6454570175980647</c:v>
                </c:pt>
                <c:pt idx="795">
                  <c:v>-6.6561349317604845</c:v>
                </c:pt>
                <c:pt idx="796">
                  <c:v>-6.6668128592824756</c:v>
                </c:pt>
                <c:pt idx="797">
                  <c:v>-6.6774908001637412</c:v>
                </c:pt>
                <c:pt idx="798">
                  <c:v>-6.6881687544039838</c:v>
                </c:pt>
                <c:pt idx="799">
                  <c:v>-6.6988467220029078</c:v>
                </c:pt>
                <c:pt idx="800">
                  <c:v>-6.7095247029602154</c:v>
                </c:pt>
                <c:pt idx="801">
                  <c:v>-6.7202026972756101</c:v>
                </c:pt>
                <c:pt idx="802">
                  <c:v>-6.7308807049487953</c:v>
                </c:pt>
                <c:pt idx="803">
                  <c:v>-6.7415587259794743</c:v>
                </c:pt>
                <c:pt idx="804">
                  <c:v>-6.7522367603673503</c:v>
                </c:pt>
                <c:pt idx="805">
                  <c:v>-6.7629148081121269</c:v>
                </c:pt>
                <c:pt idx="806">
                  <c:v>-6.7735928692135063</c:v>
                </c:pt>
                <c:pt idx="807">
                  <c:v>-6.784270943671193</c:v>
                </c:pt>
                <c:pt idx="808">
                  <c:v>-6.7949490314848893</c:v>
                </c:pt>
                <c:pt idx="809">
                  <c:v>-6.8056271326542985</c:v>
                </c:pt>
                <c:pt idx="810">
                  <c:v>-6.816305247179125</c:v>
                </c:pt>
                <c:pt idx="811">
                  <c:v>-6.8269833750590712</c:v>
                </c:pt>
                <c:pt idx="812">
                  <c:v>-6.8376615162938403</c:v>
                </c:pt>
                <c:pt idx="813">
                  <c:v>-6.8483396708831359</c:v>
                </c:pt>
                <c:pt idx="814">
                  <c:v>-6.8590178388266612</c:v>
                </c:pt>
                <c:pt idx="815">
                  <c:v>-6.8696960201241186</c:v>
                </c:pt>
                <c:pt idx="816">
                  <c:v>-6.8803742147752125</c:v>
                </c:pt>
                <c:pt idx="817">
                  <c:v>-6.8910524227796461</c:v>
                </c:pt>
                <c:pt idx="818">
                  <c:v>-6.901730644137122</c:v>
                </c:pt>
                <c:pt idx="819">
                  <c:v>-6.9124088788473443</c:v>
                </c:pt>
                <c:pt idx="820">
                  <c:v>-6.9230871269100165</c:v>
                </c:pt>
                <c:pt idx="821">
                  <c:v>-6.9337653883248409</c:v>
                </c:pt>
                <c:pt idx="822">
                  <c:v>-6.9444436630915209</c:v>
                </c:pt>
                <c:pt idx="823">
                  <c:v>-6.9551219512097608</c:v>
                </c:pt>
                <c:pt idx="824">
                  <c:v>-6.9658002526792631</c:v>
                </c:pt>
                <c:pt idx="825">
                  <c:v>-6.9764785674997318</c:v>
                </c:pt>
                <c:pt idx="826">
                  <c:v>-6.9871568956708696</c:v>
                </c:pt>
                <c:pt idx="827">
                  <c:v>-6.9978352371923798</c:v>
                </c:pt>
                <c:pt idx="828">
                  <c:v>-7.0085135920639665</c:v>
                </c:pt>
                <c:pt idx="829">
                  <c:v>-7.0191919602853323</c:v>
                </c:pt>
                <c:pt idx="830">
                  <c:v>-7.0298703418561805</c:v>
                </c:pt>
                <c:pt idx="831">
                  <c:v>-7.0405487367762145</c:v>
                </c:pt>
                <c:pt idx="832">
                  <c:v>-7.0512271450451385</c:v>
                </c:pt>
                <c:pt idx="833">
                  <c:v>-7.0619055666626549</c:v>
                </c:pt>
                <c:pt idx="834">
                  <c:v>-7.0725840016284671</c:v>
                </c:pt>
                <c:pt idx="835">
                  <c:v>-7.0832624499422785</c:v>
                </c:pt>
                <c:pt idx="836">
                  <c:v>-7.0939409116037933</c:v>
                </c:pt>
                <c:pt idx="837">
                  <c:v>-7.1046193866127139</c:v>
                </c:pt>
                <c:pt idx="838">
                  <c:v>-7.1152978749687437</c:v>
                </c:pt>
                <c:pt idx="839">
                  <c:v>-7.1259763766715869</c:v>
                </c:pt>
                <c:pt idx="840">
                  <c:v>-7.136654891720946</c:v>
                </c:pt>
                <c:pt idx="841">
                  <c:v>-7.1473334201165253</c:v>
                </c:pt>
                <c:pt idx="842">
                  <c:v>-7.1580119618580271</c:v>
                </c:pt>
                <c:pt idx="843">
                  <c:v>-7.1686905169451558</c:v>
                </c:pt>
                <c:pt idx="844">
                  <c:v>-7.1793690853776138</c:v>
                </c:pt>
                <c:pt idx="845">
                  <c:v>-7.1900476671551052</c:v>
                </c:pt>
                <c:pt idx="846">
                  <c:v>-7.2007262622773336</c:v>
                </c:pt>
                <c:pt idx="847">
                  <c:v>-7.2114048707440013</c:v>
                </c:pt>
                <c:pt idx="848">
                  <c:v>-7.2220834925548125</c:v>
                </c:pt>
                <c:pt idx="849">
                  <c:v>-7.2327621277094707</c:v>
                </c:pt>
                <c:pt idx="850">
                  <c:v>-7.2434407762076791</c:v>
                </c:pt>
                <c:pt idx="851">
                  <c:v>-7.2541194380491412</c:v>
                </c:pt>
                <c:pt idx="852">
                  <c:v>-7.2647981132335602</c:v>
                </c:pt>
                <c:pt idx="853">
                  <c:v>-7.2754768017606404</c:v>
                </c:pt>
                <c:pt idx="854">
                  <c:v>-7.2861555036300842</c:v>
                </c:pt>
                <c:pt idx="855">
                  <c:v>-7.296834218841596</c:v>
                </c:pt>
                <c:pt idx="856">
                  <c:v>-7.3075129473948781</c:v>
                </c:pt>
                <c:pt idx="857">
                  <c:v>-7.3181916892896348</c:v>
                </c:pt>
                <c:pt idx="858">
                  <c:v>-7.3288704445255686</c:v>
                </c:pt>
                <c:pt idx="859">
                  <c:v>-7.3395492131023836</c:v>
                </c:pt>
                <c:pt idx="860">
                  <c:v>-7.3502279950197833</c:v>
                </c:pt>
                <c:pt idx="861">
                  <c:v>-7.360906790277471</c:v>
                </c:pt>
                <c:pt idx="862">
                  <c:v>-7.3715855988751509</c:v>
                </c:pt>
                <c:pt idx="863">
                  <c:v>-7.3822644208125254</c:v>
                </c:pt>
                <c:pt idx="864">
                  <c:v>-7.3929432560892989</c:v>
                </c:pt>
                <c:pt idx="865">
                  <c:v>-7.4036221047051738</c:v>
                </c:pt>
                <c:pt idx="866">
                  <c:v>-7.4143009666598543</c:v>
                </c:pt>
                <c:pt idx="867">
                  <c:v>-7.4249798419530437</c:v>
                </c:pt>
                <c:pt idx="868">
                  <c:v>-7.4356587305844455</c:v>
                </c:pt>
                <c:pt idx="869">
                  <c:v>-7.4463376325537629</c:v>
                </c:pt>
                <c:pt idx="870">
                  <c:v>-7.4570165478607002</c:v>
                </c:pt>
                <c:pt idx="871">
                  <c:v>-7.4676954765049599</c:v>
                </c:pt>
                <c:pt idx="872">
                  <c:v>-7.4783744184862462</c:v>
                </c:pt>
                <c:pt idx="873">
                  <c:v>-7.4890533738042624</c:v>
                </c:pt>
                <c:pt idx="874">
                  <c:v>-7.4997323424587119</c:v>
                </c:pt>
                <c:pt idx="875">
                  <c:v>-7.510411324449298</c:v>
                </c:pt>
                <c:pt idx="876">
                  <c:v>-7.5210903197757251</c:v>
                </c:pt>
                <c:pt idx="877">
                  <c:v>-7.5317693284376954</c:v>
                </c:pt>
                <c:pt idx="878">
                  <c:v>-7.5424483504349134</c:v>
                </c:pt>
                <c:pt idx="879">
                  <c:v>-7.5531273857670822</c:v>
                </c:pt>
                <c:pt idx="880">
                  <c:v>-7.5638064344339053</c:v>
                </c:pt>
                <c:pt idx="881">
                  <c:v>-7.574485496435087</c:v>
                </c:pt>
                <c:pt idx="882">
                  <c:v>-7.5851645717703295</c:v>
                </c:pt>
                <c:pt idx="883">
                  <c:v>-7.5958436604393373</c:v>
                </c:pt>
                <c:pt idx="884">
                  <c:v>-7.6065227624418137</c:v>
                </c:pt>
                <c:pt idx="885">
                  <c:v>-7.6172018777774619</c:v>
                </c:pt>
                <c:pt idx="886">
                  <c:v>-7.6278810064459863</c:v>
                </c:pt>
                <c:pt idx="887">
                  <c:v>-7.6385601484470902</c:v>
                </c:pt>
                <c:pt idx="888">
                  <c:v>-7.6492393037804769</c:v>
                </c:pt>
                <c:pt idx="889">
                  <c:v>-7.6599184724458498</c:v>
                </c:pt>
                <c:pt idx="890">
                  <c:v>-7.6705976544429122</c:v>
                </c:pt>
                <c:pt idx="891">
                  <c:v>-7.6812768497713684</c:v>
                </c:pt>
                <c:pt idx="892">
                  <c:v>-7.6919560584309217</c:v>
                </c:pt>
                <c:pt idx="893">
                  <c:v>-7.7026352804212754</c:v>
                </c:pt>
                <c:pt idx="894">
                  <c:v>-7.7133145157421339</c:v>
                </c:pt>
                <c:pt idx="895">
                  <c:v>-7.7239937643931995</c:v>
                </c:pt>
                <c:pt idx="896">
                  <c:v>-7.7346730263741774</c:v>
                </c:pt>
                <c:pt idx="897">
                  <c:v>-7.7453523016847701</c:v>
                </c:pt>
                <c:pt idx="898">
                  <c:v>-7.7560315903246808</c:v>
                </c:pt>
                <c:pt idx="899">
                  <c:v>-7.7667108922936139</c:v>
                </c:pt>
                <c:pt idx="900">
                  <c:v>-7.7773902075912726</c:v>
                </c:pt>
                <c:pt idx="901">
                  <c:v>-7.7880695362173613</c:v>
                </c:pt>
                <c:pt idx="902">
                  <c:v>-7.7987488781715824</c:v>
                </c:pt>
                <c:pt idx="903">
                  <c:v>-7.80942823345364</c:v>
                </c:pt>
                <c:pt idx="904">
                  <c:v>-7.8201076020632385</c:v>
                </c:pt>
                <c:pt idx="905">
                  <c:v>-7.8307869840000803</c:v>
                </c:pt>
                <c:pt idx="906">
                  <c:v>-7.8414663792638697</c:v>
                </c:pt>
                <c:pt idx="907">
                  <c:v>-7.8521457878543108</c:v>
                </c:pt>
                <c:pt idx="908">
                  <c:v>-7.8628252097711062</c:v>
                </c:pt>
                <c:pt idx="909">
                  <c:v>-7.8735046450139601</c:v>
                </c:pt>
                <c:pt idx="910">
                  <c:v>-7.8841840935825758</c:v>
                </c:pt>
                <c:pt idx="911">
                  <c:v>-7.8948635554766575</c:v>
                </c:pt>
                <c:pt idx="912">
                  <c:v>-7.9055430306959087</c:v>
                </c:pt>
                <c:pt idx="913">
                  <c:v>-7.9162225192400326</c:v>
                </c:pt>
                <c:pt idx="914">
                  <c:v>-7.9269020211087327</c:v>
                </c:pt>
                <c:pt idx="915">
                  <c:v>-7.937581536301713</c:v>
                </c:pt>
                <c:pt idx="916">
                  <c:v>-7.9482610648186771</c:v>
                </c:pt>
                <c:pt idx="917">
                  <c:v>-7.9589406066593291</c:v>
                </c:pt>
                <c:pt idx="918">
                  <c:v>-7.9696201618233724</c:v>
                </c:pt>
                <c:pt idx="919">
                  <c:v>-7.9802997303105103</c:v>
                </c:pt>
                <c:pt idx="920">
                  <c:v>-7.9909793121204471</c:v>
                </c:pt>
                <c:pt idx="921">
                  <c:v>-8.001658907252887</c:v>
                </c:pt>
                <c:pt idx="922">
                  <c:v>-8.0123385157075315</c:v>
                </c:pt>
                <c:pt idx="923">
                  <c:v>-8.0230181374840868</c:v>
                </c:pt>
                <c:pt idx="924">
                  <c:v>-8.0336977725822543</c:v>
                </c:pt>
                <c:pt idx="925">
                  <c:v>-8.0443774210017391</c:v>
                </c:pt>
                <c:pt idx="926">
                  <c:v>-8.0550570827422447</c:v>
                </c:pt>
                <c:pt idx="927">
                  <c:v>-8.0657367578034744</c:v>
                </c:pt>
                <c:pt idx="928">
                  <c:v>-8.0764164461851333</c:v>
                </c:pt>
                <c:pt idx="929">
                  <c:v>-8.087096147886923</c:v>
                </c:pt>
                <c:pt idx="930">
                  <c:v>-8.0977758629085486</c:v>
                </c:pt>
                <c:pt idx="931">
                  <c:v>-8.1084555912497134</c:v>
                </c:pt>
                <c:pt idx="932">
                  <c:v>-8.1191353329101208</c:v>
                </c:pt>
                <c:pt idx="933">
                  <c:v>-8.1298150878894759</c:v>
                </c:pt>
                <c:pt idx="934">
                  <c:v>-8.1404948561874804</c:v>
                </c:pt>
                <c:pt idx="935">
                  <c:v>-8.1511746378038392</c:v>
                </c:pt>
                <c:pt idx="936">
                  <c:v>-8.1618544327382558</c:v>
                </c:pt>
                <c:pt idx="937">
                  <c:v>-8.1725342409904354</c:v>
                </c:pt>
                <c:pt idx="938">
                  <c:v>-8.1832140625600793</c:v>
                </c:pt>
                <c:pt idx="939">
                  <c:v>-8.1938938974468929</c:v>
                </c:pt>
                <c:pt idx="940">
                  <c:v>-8.2045737456505794</c:v>
                </c:pt>
                <c:pt idx="941">
                  <c:v>-8.2152536071708422</c:v>
                </c:pt>
                <c:pt idx="942">
                  <c:v>-8.2259334820073864</c:v>
                </c:pt>
                <c:pt idx="943">
                  <c:v>-8.2366133701599136</c:v>
                </c:pt>
                <c:pt idx="944">
                  <c:v>-8.2472932716281289</c:v>
                </c:pt>
                <c:pt idx="945">
                  <c:v>-8.2579731864117356</c:v>
                </c:pt>
                <c:pt idx="946">
                  <c:v>-8.2686531145104389</c:v>
                </c:pt>
                <c:pt idx="947">
                  <c:v>-8.2793330559239404</c:v>
                </c:pt>
                <c:pt idx="948">
                  <c:v>-8.2900130106519452</c:v>
                </c:pt>
                <c:pt idx="949">
                  <c:v>-8.3006929786941566</c:v>
                </c:pt>
                <c:pt idx="950">
                  <c:v>-8.3113729600502797</c:v>
                </c:pt>
                <c:pt idx="951">
                  <c:v>-8.3220529547200162</c:v>
                </c:pt>
                <c:pt idx="952">
                  <c:v>-8.3327329627030711</c:v>
                </c:pt>
                <c:pt idx="953">
                  <c:v>-8.3434129839991478</c:v>
                </c:pt>
                <c:pt idx="954">
                  <c:v>-8.3540930186079496</c:v>
                </c:pt>
                <c:pt idx="955">
                  <c:v>-8.3647730665291817</c:v>
                </c:pt>
                <c:pt idx="956">
                  <c:v>-8.3754531277625475</c:v>
                </c:pt>
                <c:pt idx="957">
                  <c:v>-8.3861332023077502</c:v>
                </c:pt>
                <c:pt idx="958">
                  <c:v>-8.3968132901644932</c:v>
                </c:pt>
                <c:pt idx="959">
                  <c:v>-8.4074933913324816</c:v>
                </c:pt>
                <c:pt idx="960">
                  <c:v>-8.4181735058114189</c:v>
                </c:pt>
                <c:pt idx="961">
                  <c:v>-8.4288536336010083</c:v>
                </c:pt>
                <c:pt idx="962">
                  <c:v>-8.4395337747009549</c:v>
                </c:pt>
                <c:pt idx="963">
                  <c:v>-8.4502139291109604</c:v>
                </c:pt>
                <c:pt idx="964">
                  <c:v>-8.4608940968307298</c:v>
                </c:pt>
                <c:pt idx="965">
                  <c:v>-8.4715742778599683</c:v>
                </c:pt>
                <c:pt idx="966">
                  <c:v>-8.4822544721983775</c:v>
                </c:pt>
                <c:pt idx="967">
                  <c:v>-8.4929346798456624</c:v>
                </c:pt>
                <c:pt idx="968">
                  <c:v>-8.5036149008015265</c:v>
                </c:pt>
                <c:pt idx="969">
                  <c:v>-8.5142951350656748</c:v>
                </c:pt>
                <c:pt idx="970">
                  <c:v>-8.524975382637809</c:v>
                </c:pt>
                <c:pt idx="971">
                  <c:v>-8.5356556435176358</c:v>
                </c:pt>
                <c:pt idx="972">
                  <c:v>-8.546335917704857</c:v>
                </c:pt>
                <c:pt idx="973">
                  <c:v>-8.5570162051991758</c:v>
                </c:pt>
                <c:pt idx="974">
                  <c:v>-8.5676965060002974</c:v>
                </c:pt>
                <c:pt idx="975">
                  <c:v>-8.5783768201079251</c:v>
                </c:pt>
                <c:pt idx="976">
                  <c:v>-8.5890571475217641</c:v>
                </c:pt>
                <c:pt idx="977">
                  <c:v>-8.5997374882415176</c:v>
                </c:pt>
                <c:pt idx="978">
                  <c:v>-8.6104178422668891</c:v>
                </c:pt>
                <c:pt idx="979">
                  <c:v>-8.6210982095975819</c:v>
                </c:pt>
                <c:pt idx="980">
                  <c:v>-8.6317785902333011</c:v>
                </c:pt>
                <c:pt idx="981">
                  <c:v>-8.64245898417375</c:v>
                </c:pt>
                <c:pt idx="982">
                  <c:v>-8.6531393914186321</c:v>
                </c:pt>
                <c:pt idx="983">
                  <c:v>-8.6638198119676524</c:v>
                </c:pt>
                <c:pt idx="984">
                  <c:v>-8.6745002458205143</c:v>
                </c:pt>
                <c:pt idx="985">
                  <c:v>-8.6851806929769211</c:v>
                </c:pt>
                <c:pt idx="986">
                  <c:v>-8.695861153436578</c:v>
                </c:pt>
                <c:pt idx="987">
                  <c:v>-8.7065416271991882</c:v>
                </c:pt>
                <c:pt idx="988">
                  <c:v>-8.7172221142644553</c:v>
                </c:pt>
                <c:pt idx="989">
                  <c:v>-8.7279026146320842</c:v>
                </c:pt>
                <c:pt idx="990">
                  <c:v>-8.7385831283017783</c:v>
                </c:pt>
                <c:pt idx="991">
                  <c:v>-8.749263655273241</c:v>
                </c:pt>
                <c:pt idx="992">
                  <c:v>-8.7599441955461774</c:v>
                </c:pt>
                <c:pt idx="993">
                  <c:v>-8.7706247491202909</c:v>
                </c:pt>
                <c:pt idx="994">
                  <c:v>-8.7813053159952847</c:v>
                </c:pt>
                <c:pt idx="995">
                  <c:v>-8.7919858961708623</c:v>
                </c:pt>
                <c:pt idx="996">
                  <c:v>-8.8026664896467288</c:v>
                </c:pt>
                <c:pt idx="997">
                  <c:v>-8.8133470964225893</c:v>
                </c:pt>
                <c:pt idx="998">
                  <c:v>-8.8240277164981453</c:v>
                </c:pt>
                <c:pt idx="999">
                  <c:v>-8.8347083498731021</c:v>
                </c:pt>
                <c:pt idx="1000">
                  <c:v>-8.8453889965471646</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0</c:v>
                </c:pt>
                <c:pt idx="1">
                  <c:v>0</c:v>
                </c:pt>
                <c:pt idx="2">
                  <c:v>0</c:v>
                </c:pt>
                <c:pt idx="3">
                  <c:v>0</c:v>
                </c:pt>
                <c:pt idx="4">
                  <c:v>0</c:v>
                </c:pt>
                <c:pt idx="5">
                  <c:v>0</c:v>
                </c:pt>
                <c:pt idx="6">
                  <c:v>0</c:v>
                </c:pt>
              </c:numCache>
            </c:numRef>
          </c:xVal>
          <c:yVal>
            <c:numRef>
              <c:f>Trajecto!$C$141:$C$147</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133.2454606677656</c:v>
                </c:pt>
                <c:pt idx="1">
                  <c:v>133.63488779027901</c:v>
                </c:pt>
                <c:pt idx="2">
                  <c:v>134.02389265680583</c:v>
                </c:pt>
                <c:pt idx="3">
                  <c:v>134.41247650865378</c:v>
                </c:pt>
                <c:pt idx="4">
                  <c:v>134.80064058205795</c:v>
                </c:pt>
                <c:pt idx="5">
                  <c:v>135.18838610820919</c:v>
                </c:pt>
                <c:pt idx="6">
                  <c:v>135.57571431328245</c:v>
                </c:pt>
                <c:pt idx="7">
                  <c:v>135.96262641846482</c:v>
                </c:pt>
                <c:pt idx="8">
                  <c:v>136.34912363998336</c:v>
                </c:pt>
                <c:pt idx="9">
                  <c:v>136.73520718913286</c:v>
                </c:pt>
                <c:pt idx="10">
                  <c:v>137.12087827230323</c:v>
                </c:pt>
                <c:pt idx="11">
                  <c:v>137.50613808856488</c:v>
                </c:pt>
                <c:pt idx="12">
                  <c:v>137.89098782729437</c:v>
                </c:pt>
                <c:pt idx="13">
                  <c:v>138.27542867072691</c:v>
                </c:pt>
                <c:pt idx="14">
                  <c:v>138.65946179646735</c:v>
                </c:pt>
                <c:pt idx="15">
                  <c:v>139.04308837751483</c:v>
                </c:pt>
                <c:pt idx="16">
                  <c:v>139.4263095822873</c:v>
                </c:pt>
                <c:pt idx="17">
                  <c:v>139.80912657464586</c:v>
                </c:pt>
                <c:pt idx="18">
                  <c:v>140.19154051391891</c:v>
                </c:pt>
                <c:pt idx="19">
                  <c:v>140.57355255492621</c:v>
                </c:pt>
                <c:pt idx="20">
                  <c:v>140.95516384800271</c:v>
                </c:pt>
                <c:pt idx="21">
                  <c:v>141.33637554025162</c:v>
                </c:pt>
                <c:pt idx="22">
                  <c:v>141.71718877677776</c:v>
                </c:pt>
                <c:pt idx="23">
                  <c:v>142.09760469944089</c:v>
                </c:pt>
                <c:pt idx="24">
                  <c:v>142.47762444562909</c:v>
                </c:pt>
                <c:pt idx="25">
                  <c:v>142.85724914828273</c:v>
                </c:pt>
                <c:pt idx="26">
                  <c:v>143.23647993591828</c:v>
                </c:pt>
                <c:pt idx="27">
                  <c:v>143.61531793265198</c:v>
                </c:pt>
                <c:pt idx="28">
                  <c:v>143.99376425822331</c:v>
                </c:pt>
                <c:pt idx="29">
                  <c:v>144.37182002801836</c:v>
                </c:pt>
                <c:pt idx="30">
                  <c:v>144.74948635309306</c:v>
                </c:pt>
                <c:pt idx="31">
                  <c:v>145.1267643401961</c:v>
                </c:pt>
                <c:pt idx="32">
                  <c:v>145.50365509179193</c:v>
                </c:pt>
                <c:pt idx="33">
                  <c:v>145.88015970608339</c:v>
                </c:pt>
                <c:pt idx="34">
                  <c:v>146.25627927703439</c:v>
                </c:pt>
                <c:pt idx="35">
                  <c:v>146.63201489439228</c:v>
                </c:pt>
                <c:pt idx="36">
                  <c:v>147.00736764371015</c:v>
                </c:pt>
                <c:pt idx="37">
                  <c:v>147.38233860636893</c:v>
                </c:pt>
                <c:pt idx="38">
                  <c:v>147.75692885959941</c:v>
                </c:pt>
                <c:pt idx="39">
                  <c:v>148.13113947650407</c:v>
                </c:pt>
                <c:pt idx="40">
                  <c:v>148.50497152607883</c:v>
                </c:pt>
                <c:pt idx="41">
                  <c:v>148.87842607323452</c:v>
                </c:pt>
                <c:pt idx="42">
                  <c:v>149.25150417881835</c:v>
                </c:pt>
                <c:pt idx="43">
                  <c:v>149.6242068996352</c:v>
                </c:pt>
                <c:pt idx="44">
                  <c:v>149.99653528846872</c:v>
                </c:pt>
                <c:pt idx="45">
                  <c:v>150.36849039410234</c:v>
                </c:pt>
                <c:pt idx="46">
                  <c:v>150.74007326134014</c:v>
                </c:pt>
                <c:pt idx="47">
                  <c:v>151.11128493102757</c:v>
                </c:pt>
                <c:pt idx="48">
                  <c:v>151.48212644007202</c:v>
                </c:pt>
                <c:pt idx="49">
                  <c:v>151.85259882146332</c:v>
                </c:pt>
                <c:pt idx="50">
                  <c:v>152.22270310429406</c:v>
                </c:pt>
                <c:pt idx="51">
                  <c:v>152.59244031377975</c:v>
                </c:pt>
                <c:pt idx="52">
                  <c:v>152.96181147127891</c:v>
                </c:pt>
                <c:pt idx="53">
                  <c:v>153.33081759431298</c:v>
                </c:pt>
                <c:pt idx="54">
                  <c:v>153.69945969658613</c:v>
                </c:pt>
                <c:pt idx="55">
                  <c:v>154.06773878800496</c:v>
                </c:pt>
                <c:pt idx="56">
                  <c:v>154.43565587469806</c:v>
                </c:pt>
                <c:pt idx="57">
                  <c:v>154.80321195903534</c:v>
                </c:pt>
                <c:pt idx="58">
                  <c:v>155.17040803964744</c:v>
                </c:pt>
                <c:pt idx="59">
                  <c:v>155.53724511144486</c:v>
                </c:pt>
                <c:pt idx="60">
                  <c:v>155.90372416563702</c:v>
                </c:pt>
                <c:pt idx="61">
                  <c:v>156.26984618975115</c:v>
                </c:pt>
                <c:pt idx="62">
                  <c:v>156.6356121676512</c:v>
                </c:pt>
                <c:pt idx="63">
                  <c:v>157.00102307955643</c:v>
                </c:pt>
                <c:pt idx="64">
                  <c:v>157.36607990206002</c:v>
                </c:pt>
                <c:pt idx="65">
                  <c:v>157.73078360814753</c:v>
                </c:pt>
                <c:pt idx="66">
                  <c:v>158.09513516721523</c:v>
                </c:pt>
                <c:pt idx="67">
                  <c:v>158.45913554508829</c:v>
                </c:pt>
                <c:pt idx="68">
                  <c:v>158.82278570403895</c:v>
                </c:pt>
                <c:pt idx="69">
                  <c:v>159.18608660280447</c:v>
                </c:pt>
                <c:pt idx="70">
                  <c:v>159.54903919660498</c:v>
                </c:pt>
                <c:pt idx="71">
                  <c:v>159.91164443716127</c:v>
                </c:pt>
                <c:pt idx="72">
                  <c:v>160.27390327271249</c:v>
                </c:pt>
                <c:pt idx="73">
                  <c:v>160.6358166480336</c:v>
                </c:pt>
                <c:pt idx="74">
                  <c:v>160.99738550445284</c:v>
                </c:pt>
                <c:pt idx="75">
                  <c:v>161.35861077986908</c:v>
                </c:pt>
                <c:pt idx="76">
                  <c:v>161.71949340876898</c:v>
                </c:pt>
                <c:pt idx="77">
                  <c:v>162.08003432224413</c:v>
                </c:pt>
                <c:pt idx="78">
                  <c:v>162.44023444800803</c:v>
                </c:pt>
                <c:pt idx="79">
                  <c:v>162.80009471041296</c:v>
                </c:pt>
                <c:pt idx="80">
                  <c:v>163.15961603046685</c:v>
                </c:pt>
                <c:pt idx="81">
                  <c:v>163.51879932584984</c:v>
                </c:pt>
                <c:pt idx="82">
                  <c:v>163.87764551093096</c:v>
                </c:pt>
                <c:pt idx="83">
                  <c:v>164.23615549678456</c:v>
                </c:pt>
                <c:pt idx="84">
                  <c:v>164.59433019120664</c:v>
                </c:pt>
                <c:pt idx="85">
                  <c:v>164.95217049873122</c:v>
                </c:pt>
                <c:pt idx="86">
                  <c:v>165.30967732064639</c:v>
                </c:pt>
                <c:pt idx="87">
                  <c:v>165.66685155501051</c:v>
                </c:pt>
                <c:pt idx="88">
                  <c:v>166.02369409666807</c:v>
                </c:pt>
                <c:pt idx="89">
                  <c:v>166.38020583726561</c:v>
                </c:pt>
                <c:pt idx="90">
                  <c:v>166.73638766526747</c:v>
                </c:pt>
                <c:pt idx="91">
                  <c:v>167.09224046597151</c:v>
                </c:pt>
                <c:pt idx="92">
                  <c:v>167.4477651215247</c:v>
                </c:pt>
                <c:pt idx="93">
                  <c:v>167.80296251093847</c:v>
                </c:pt>
                <c:pt idx="94">
                  <c:v>168.1578335101043</c:v>
                </c:pt>
                <c:pt idx="95">
                  <c:v>168.51237899180882</c:v>
                </c:pt>
                <c:pt idx="96">
                  <c:v>168.8665998257492</c:v>
                </c:pt>
                <c:pt idx="97">
                  <c:v>169.22049687854812</c:v>
                </c:pt>
                <c:pt idx="98">
                  <c:v>169.57407101376879</c:v>
                </c:pt>
                <c:pt idx="99">
                  <c:v>169.92732309192999</c:v>
                </c:pt>
                <c:pt idx="100">
                  <c:v>170.28025397052082</c:v>
                </c:pt>
                <c:pt idx="101">
                  <c:v>173.7919629679696</c:v>
                </c:pt>
                <c:pt idx="102">
                  <c:v>177.27210232281712</c:v>
                </c:pt>
                <c:pt idx="103">
                  <c:v>180.72150189982614</c:v>
                </c:pt>
                <c:pt idx="104">
                  <c:v>184.14096310919157</c:v>
                </c:pt>
                <c:pt idx="105">
                  <c:v>187.53126024600513</c:v>
                </c:pt>
                <c:pt idx="106">
                  <c:v>190.89314175178242</c:v>
                </c:pt>
                <c:pt idx="107">
                  <c:v>194.22733140345008</c:v>
                </c:pt>
                <c:pt idx="108">
                  <c:v>197.53452943475585</c:v>
                </c:pt>
                <c:pt idx="109">
                  <c:v>200.81541359467116</c:v>
                </c:pt>
                <c:pt idx="110">
                  <c:v>204.07064014699577</c:v>
                </c:pt>
                <c:pt idx="111">
                  <c:v>207.30084481504798</c:v>
                </c:pt>
                <c:pt idx="112">
                  <c:v>210.50664367502475</c:v>
                </c:pt>
                <c:pt idx="113">
                  <c:v>213.68863400134416</c:v>
                </c:pt>
                <c:pt idx="114">
                  <c:v>216.84739506703283</c:v>
                </c:pt>
                <c:pt idx="115">
                  <c:v>219.98348890199364</c:v>
                </c:pt>
                <c:pt idx="116">
                  <c:v>223.09746101177933</c:v>
                </c:pt>
                <c:pt idx="117">
                  <c:v>226.18984105930673</c:v>
                </c:pt>
                <c:pt idx="118">
                  <c:v>229.26114351176994</c:v>
                </c:pt>
                <c:pt idx="119">
                  <c:v>232.31186825484906</c:v>
                </c:pt>
                <c:pt idx="120">
                  <c:v>235.34250117616284</c:v>
                </c:pt>
                <c:pt idx="121">
                  <c:v>238.35351471977603</c:v>
                </c:pt>
                <c:pt idx="122">
                  <c:v>241.34536841344644</c:v>
                </c:pt>
                <c:pt idx="123">
                  <c:v>244.31850937017992</c:v>
                </c:pt>
                <c:pt idx="124">
                  <c:v>247.27337276555423</c:v>
                </c:pt>
                <c:pt idx="125">
                  <c:v>250.21038229217274</c:v>
                </c:pt>
                <c:pt idx="126">
                  <c:v>253.12995059251756</c:v>
                </c:pt>
                <c:pt idx="127">
                  <c:v>256.03247967138572</c:v>
                </c:pt>
                <c:pt idx="128">
                  <c:v>258.91836128901366</c:v>
                </c:pt>
                <c:pt idx="129">
                  <c:v>261.78797733592091</c:v>
                </c:pt>
                <c:pt idx="130">
                  <c:v>264.64170019043667</c:v>
                </c:pt>
                <c:pt idx="131">
                  <c:v>267.47989305980843</c:v>
                </c:pt>
                <c:pt idx="132">
                  <c:v>270.30291030573358</c:v>
                </c:pt>
                <c:pt idx="133">
                  <c:v>273.11109775509897</c:v>
                </c:pt>
                <c:pt idx="134">
                  <c:v>275.90479299666197</c:v>
                </c:pt>
                <c:pt idx="135">
                  <c:v>278.68432566435894</c:v>
                </c:pt>
                <c:pt idx="136">
                  <c:v>281.45001770788059</c:v>
                </c:pt>
                <c:pt idx="137">
                  <c:v>284.2021836511127</c:v>
                </c:pt>
                <c:pt idx="138">
                  <c:v>286.94113083899947</c:v>
                </c:pt>
                <c:pt idx="139">
                  <c:v>289.66715967334989</c:v>
                </c:pt>
                <c:pt idx="140">
                  <c:v>292.38056383807208</c:v>
                </c:pt>
                <c:pt idx="141">
                  <c:v>295.0816305142863</c:v>
                </c:pt>
                <c:pt idx="142">
                  <c:v>297.77064058573609</c:v>
                </c:pt>
                <c:pt idx="143">
                  <c:v>300.44786883488626</c:v>
                </c:pt>
                <c:pt idx="144">
                  <c:v>303.11358413006786</c:v>
                </c:pt>
                <c:pt idx="145">
                  <c:v>305.76804960400199</c:v>
                </c:pt>
                <c:pt idx="146">
                  <c:v>308.41152282400839</c:v>
                </c:pt>
                <c:pt idx="147">
                  <c:v>311.04425595417842</c:v>
                </c:pt>
                <c:pt idx="148">
                  <c:v>313.66649590976749</c:v>
                </c:pt>
                <c:pt idx="149">
                  <c:v>316.27848450403809</c:v>
                </c:pt>
                <c:pt idx="150">
                  <c:v>318.88045858776013</c:v>
                </c:pt>
                <c:pt idx="151">
                  <c:v>321.47265018155355</c:v>
                </c:pt>
                <c:pt idx="152">
                  <c:v>324.05528660123349</c:v>
                </c:pt>
                <c:pt idx="153">
                  <c:v>326.62859057629782</c:v>
                </c:pt>
                <c:pt idx="154">
                  <c:v>329.19278036167265</c:v>
                </c:pt>
                <c:pt idx="155">
                  <c:v>331.74806984280968</c:v>
                </c:pt>
                <c:pt idx="156">
                  <c:v>334.29466863420748</c:v>
                </c:pt>
                <c:pt idx="157">
                  <c:v>336.83278217140463</c:v>
                </c:pt>
                <c:pt idx="158">
                  <c:v>339.3626117964709</c:v>
                </c:pt>
                <c:pt idx="159">
                  <c:v>341.88435483699936</c:v>
                </c:pt>
                <c:pt idx="160">
                  <c:v>344.39820467857783</c:v>
                </c:pt>
                <c:pt idx="161">
                  <c:v>346.90435083069565</c:v>
                </c:pt>
                <c:pt idx="162">
                  <c:v>349.40297898601591</c:v>
                </c:pt>
                <c:pt idx="163">
                  <c:v>351.89427107291954</c:v>
                </c:pt>
                <c:pt idx="164">
                  <c:v>354.37840530120189</c:v>
                </c:pt>
                <c:pt idx="165">
                  <c:v>356.85555620077827</c:v>
                </c:pt>
                <c:pt idx="166">
                  <c:v>359.32589465322803</c:v>
                </c:pt>
                <c:pt idx="167">
                  <c:v>361.78958791598336</c:v>
                </c:pt>
                <c:pt idx="168">
                  <c:v>364.24679963894334</c:v>
                </c:pt>
                <c:pt idx="169">
                  <c:v>366.69768987327132</c:v>
                </c:pt>
                <c:pt idx="170">
                  <c:v>369.14241507211102</c:v>
                </c:pt>
                <c:pt idx="171">
                  <c:v>371.58112808293902</c:v>
                </c:pt>
                <c:pt idx="172">
                  <c:v>374.01397813125413</c:v>
                </c:pt>
                <c:pt idx="173">
                  <c:v>376.44111079529506</c:v>
                </c:pt>
                <c:pt idx="174">
                  <c:v>378.86266797147238</c:v>
                </c:pt>
                <c:pt idx="175">
                  <c:v>381.27878783020532</c:v>
                </c:pt>
                <c:pt idx="176">
                  <c:v>383.68960476186857</c:v>
                </c:pt>
                <c:pt idx="177">
                  <c:v>386.09524931258227</c:v>
                </c:pt>
                <c:pt idx="178">
                  <c:v>388.49584810962273</c:v>
                </c:pt>
                <c:pt idx="179">
                  <c:v>390.89152377629483</c:v>
                </c:pt>
                <c:pt idx="180">
                  <c:v>393.28239483619603</c:v>
                </c:pt>
                <c:pt idx="181">
                  <c:v>395.66857560691454</c:v>
                </c:pt>
                <c:pt idx="182">
                  <c:v>398.05017608335271</c:v>
                </c:pt>
                <c:pt idx="183">
                  <c:v>400.4273018110456</c:v>
                </c:pt>
                <c:pt idx="184">
                  <c:v>402.80005375006471</c:v>
                </c:pt>
                <c:pt idx="185">
                  <c:v>405.16852813035365</c:v>
                </c:pt>
                <c:pt idx="186">
                  <c:v>407.53281629963976</c:v>
                </c:pt>
                <c:pt idx="187">
                  <c:v>409.89300456539809</c:v>
                </c:pt>
                <c:pt idx="188">
                  <c:v>412.24917403270672</c:v>
                </c:pt>
                <c:pt idx="189">
                  <c:v>414.60140044021381</c:v>
                </c:pt>
                <c:pt idx="190">
                  <c:v>416.94975399682141</c:v>
                </c:pt>
                <c:pt idx="191">
                  <c:v>419.29429922206168</c:v>
                </c:pt>
                <c:pt idx="192">
                  <c:v>421.635094793468</c:v>
                </c:pt>
                <c:pt idx="193">
                  <c:v>423.97219340450545</c:v>
                </c:pt>
                <c:pt idx="194">
                  <c:v>426.30564163678531</c:v>
                </c:pt>
                <c:pt idx="195">
                  <c:v>428.63547985032631</c:v>
                </c:pt>
                <c:pt idx="196">
                  <c:v>430.96174209551026</c:v>
                </c:pt>
                <c:pt idx="197">
                  <c:v>433.28445605010262</c:v>
                </c:pt>
                <c:pt idx="198">
                  <c:v>435.60364298426077</c:v>
                </c:pt>
                <c:pt idx="199">
                  <c:v>437.91931775584828</c:v>
                </c:pt>
                <c:pt idx="200">
                  <c:v>440.23148883763326</c:v>
                </c:pt>
                <c:pt idx="201">
                  <c:v>442.54015837711489</c:v>
                </c:pt>
                <c:pt idx="202">
                  <c:v>444.8453222888387</c:v>
                </c:pt>
                <c:pt idx="203">
                  <c:v>447.14697037818519</c:v>
                </c:pt>
                <c:pt idx="204">
                  <c:v>449.44508649479928</c:v>
                </c:pt>
                <c:pt idx="205">
                  <c:v>451.73964871311625</c:v>
                </c:pt>
                <c:pt idx="206">
                  <c:v>454.03062953687032</c:v>
                </c:pt>
                <c:pt idx="207">
                  <c:v>456.31799612406883</c:v>
                </c:pt>
                <c:pt idx="208">
                  <c:v>458.60171052867997</c:v>
                </c:pt>
                <c:pt idx="209">
                  <c:v>460.88172995521671</c:v>
                </c:pt>
                <c:pt idx="210">
                  <c:v>463.1580070224781</c:v>
                </c:pt>
                <c:pt idx="211">
                  <c:v>465.43049003291401</c:v>
                </c:pt>
                <c:pt idx="212">
                  <c:v>467.69912324437416</c:v>
                </c:pt>
                <c:pt idx="213">
                  <c:v>469.96384714136184</c:v>
                </c:pt>
                <c:pt idx="214">
                  <c:v>472.22459870330624</c:v>
                </c:pt>
                <c:pt idx="215">
                  <c:v>474.48131166777108</c:v>
                </c:pt>
                <c:pt idx="216">
                  <c:v>476.73391678691206</c:v>
                </c:pt>
                <c:pt idx="217">
                  <c:v>478.98234207586557</c:v>
                </c:pt>
                <c:pt idx="218">
                  <c:v>481.22651305208831</c:v>
                </c:pt>
                <c:pt idx="219">
                  <c:v>483.46635296496544</c:v>
                </c:pt>
                <c:pt idx="220">
                  <c:v>485.70178301526028</c:v>
                </c:pt>
                <c:pt idx="221">
                  <c:v>487.93272256419482</c:v>
                </c:pt>
                <c:pt idx="222">
                  <c:v>490.15908933212552</c:v>
                </c:pt>
                <c:pt idx="223">
                  <c:v>492.38079958692111</c:v>
                </c:pt>
                <c:pt idx="224">
                  <c:v>494.59776832225776</c:v>
                </c:pt>
                <c:pt idx="225">
                  <c:v>496.80990942612959</c:v>
                </c:pt>
                <c:pt idx="226">
                  <c:v>499.01713583993228</c:v>
                </c:pt>
                <c:pt idx="227">
                  <c:v>501.21935970851655</c:v>
                </c:pt>
                <c:pt idx="228">
                  <c:v>503.41649252163381</c:v>
                </c:pt>
                <c:pt idx="229">
                  <c:v>505.60844524720812</c:v>
                </c:pt>
                <c:pt idx="230">
                  <c:v>507.79512845686969</c:v>
                </c:pt>
                <c:pt idx="231">
                  <c:v>509.97645244418197</c:v>
                </c:pt>
                <c:pt idx="232">
                  <c:v>512.15232733598145</c:v>
                </c:pt>
                <c:pt idx="233">
                  <c:v>514.3226631972351</c:v>
                </c:pt>
                <c:pt idx="234">
                  <c:v>516.48737012980405</c:v>
                </c:pt>
                <c:pt idx="235">
                  <c:v>518.6463583654795</c:v>
                </c:pt>
                <c:pt idx="236">
                  <c:v>520.79953835364029</c:v>
                </c:pt>
                <c:pt idx="237">
                  <c:v>522.94682084385784</c:v>
                </c:pt>
                <c:pt idx="238">
                  <c:v>525.08811696375426</c:v>
                </c:pt>
                <c:pt idx="239">
                  <c:v>527.22333829240097</c:v>
                </c:pt>
                <c:pt idx="240">
                  <c:v>529.35239692952189</c:v>
                </c:pt>
                <c:pt idx="241">
                  <c:v>531.47520556075131</c:v>
                </c:pt>
                <c:pt idx="242">
                  <c:v>533.59167751917403</c:v>
                </c:pt>
                <c:pt idx="243">
                  <c:v>535.70172684336274</c:v>
                </c:pt>
                <c:pt idx="244">
                  <c:v>537.80526833210888</c:v>
                </c:pt>
                <c:pt idx="245">
                  <c:v>539.90221759603116</c:v>
                </c:pt>
                <c:pt idx="246">
                  <c:v>541.99249110622952</c:v>
                </c:pt>
                <c:pt idx="247">
                  <c:v>544.07600624014287</c:v>
                </c:pt>
                <c:pt idx="248">
                  <c:v>546.15268132475501</c:v>
                </c:pt>
                <c:pt idx="249">
                  <c:v>548.22243567728333</c:v>
                </c:pt>
                <c:pt idx="250">
                  <c:v>550.28518964347529</c:v>
                </c:pt>
                <c:pt idx="251">
                  <c:v>552.34086463362758</c:v>
                </c:pt>
                <c:pt idx="252">
                  <c:v>554.38938315643645</c:v>
                </c:pt>
                <c:pt idx="253">
                  <c:v>556.43066885077781</c:v>
                </c:pt>
                <c:pt idx="254">
                  <c:v>558.46464651551082</c:v>
                </c:pt>
                <c:pt idx="255">
                  <c:v>560.49124213739105</c:v>
                </c:pt>
                <c:pt idx="256">
                  <c:v>562.51038291717384</c:v>
                </c:pt>
                <c:pt idx="257">
                  <c:v>564.52199729398319</c:v>
                </c:pt>
                <c:pt idx="258">
                  <c:v>566.52601496801731</c:v>
                </c:pt>
                <c:pt idx="259">
                  <c:v>568.5223669216565</c:v>
                </c:pt>
                <c:pt idx="260">
                  <c:v>570.51098543903504</c:v>
                </c:pt>
                <c:pt idx="261">
                  <c:v>572.49180412413648</c:v>
                </c:pt>
                <c:pt idx="262">
                  <c:v>574.46475791746695</c:v>
                </c:pt>
                <c:pt idx="263">
                  <c:v>576.42978311135801</c:v>
                </c:pt>
                <c:pt idx="264">
                  <c:v>578.3868173639496</c:v>
                </c:pt>
                <c:pt idx="265">
                  <c:v>580.33579971189806</c:v>
                </c:pt>
                <c:pt idx="266">
                  <c:v>582.27667058185534</c:v>
                </c:pt>
                <c:pt idx="267">
                  <c:v>584.20937180075987</c:v>
                </c:pt>
                <c:pt idx="268">
                  <c:v>586.13384660498139</c:v>
                </c:pt>
                <c:pt idx="269">
                  <c:v>588.05003964835635</c:v>
                </c:pt>
                <c:pt idx="270">
                  <c:v>589.95789700915179</c:v>
                </c:pt>
                <c:pt idx="271">
                  <c:v>591.85736619599345</c:v>
                </c:pt>
                <c:pt idx="272">
                  <c:v>593.74839615279086</c:v>
                </c:pt>
                <c:pt idx="273">
                  <c:v>595.63093726269358</c:v>
                </c:pt>
                <c:pt idx="274">
                  <c:v>597.50494135110944</c:v>
                </c:pt>
                <c:pt idx="275">
                  <c:v>599.3703616878156</c:v>
                </c:pt>
                <c:pt idx="276">
                  <c:v>601.22715298819185</c:v>
                </c:pt>
                <c:pt idx="277">
                  <c:v>603.07527141360504</c:v>
                </c:pt>
                <c:pt idx="278">
                  <c:v>604.91467457097247</c:v>
                </c:pt>
                <c:pt idx="279">
                  <c:v>606.74532151153119</c:v>
                </c:pt>
                <c:pt idx="280">
                  <c:v>608.56717272883941</c:v>
                </c:pt>
                <c:pt idx="281">
                  <c:v>610.38019015603641</c:v>
                </c:pt>
                <c:pt idx="282">
                  <c:v>612.18433716238496</c:v>
                </c:pt>
                <c:pt idx="283">
                  <c:v>613.97957854912113</c:v>
                </c:pt>
                <c:pt idx="284">
                  <c:v>615.76588054463593</c:v>
                </c:pt>
                <c:pt idx="285">
                  <c:v>617.54321079901104</c:v>
                </c:pt>
                <c:pt idx="286">
                  <c:v>619.31153837793249</c:v>
                </c:pt>
                <c:pt idx="287">
                  <c:v>621.07083375600394</c:v>
                </c:pt>
                <c:pt idx="288">
                  <c:v>622.82106880948152</c:v>
                </c:pt>
                <c:pt idx="289">
                  <c:v>624.5622168084526</c:v>
                </c:pt>
                <c:pt idx="290">
                  <c:v>626.29425240847809</c:v>
                </c:pt>
                <c:pt idx="291">
                  <c:v>628.01715164172026</c:v>
                </c:pt>
                <c:pt idx="292">
                  <c:v>629.73089190757514</c:v>
                </c:pt>
                <c:pt idx="293">
                  <c:v>631.43545196283083</c:v>
                </c:pt>
                <c:pt idx="294">
                  <c:v>633.13081191136951</c:v>
                </c:pt>
                <c:pt idx="295">
                  <c:v>634.81695319343396</c:v>
                </c:pt>
                <c:pt idx="296">
                  <c:v>636.49385857447578</c:v>
                </c:pt>
                <c:pt idx="297">
                  <c:v>638.16151213360524</c:v>
                </c:pt>
                <c:pt idx="298">
                  <c:v>639.81989925165988</c:v>
                </c:pt>
                <c:pt idx="299">
                  <c:v>641.46900659890991</c:v>
                </c:pt>
                <c:pt idx="300">
                  <c:v>643.10882212241802</c:v>
                </c:pt>
                <c:pt idx="301">
                  <c:v>644.73933503307012</c:v>
                </c:pt>
                <c:pt idx="302">
                  <c:v>646.36053579229497</c:v>
                </c:pt>
                <c:pt idx="303">
                  <c:v>647.97241609848743</c:v>
                </c:pt>
                <c:pt idx="304">
                  <c:v>649.57496887315313</c:v>
                </c:pt>
                <c:pt idx="305">
                  <c:v>651.16818824678944</c:v>
                </c:pt>
                <c:pt idx="306">
                  <c:v>652.75206954451824</c:v>
                </c:pt>
                <c:pt idx="307">
                  <c:v>654.32660927148606</c:v>
                </c:pt>
                <c:pt idx="308">
                  <c:v>655.89180509804623</c:v>
                </c:pt>
                <c:pt idx="309">
                  <c:v>657.44765584473794</c:v>
                </c:pt>
                <c:pt idx="310">
                  <c:v>658.99416146707529</c:v>
                </c:pt>
                <c:pt idx="311">
                  <c:v>660.53132304016174</c:v>
                </c:pt>
                <c:pt idx="312">
                  <c:v>662.05914274314296</c:v>
                </c:pt>
                <c:pt idx="313">
                  <c:v>663.57762384351099</c:v>
                </c:pt>
                <c:pt idx="314">
                  <c:v>665.08677068127304</c:v>
                </c:pt>
                <c:pt idx="315">
                  <c:v>666.58658865299788</c:v>
                </c:pt>
                <c:pt idx="316">
                  <c:v>668.0770841957517</c:v>
                </c:pt>
                <c:pt idx="317">
                  <c:v>669.55826477093592</c:v>
                </c:pt>
                <c:pt idx="318">
                  <c:v>671.03013884803829</c:v>
                </c:pt>
                <c:pt idx="319">
                  <c:v>672.49271588830936</c:v>
                </c:pt>
                <c:pt idx="320">
                  <c:v>673.94600632837444</c:v>
                </c:pt>
                <c:pt idx="321">
                  <c:v>675.39002156379343</c:v>
                </c:pt>
                <c:pt idx="322">
                  <c:v>676.8247739325775</c:v>
                </c:pt>
                <c:pt idx="323">
                  <c:v>678.25027669867404</c:v>
                </c:pt>
                <c:pt idx="324">
                  <c:v>679.66654403542896</c:v>
                </c:pt>
                <c:pt idx="325">
                  <c:v>681.07359100903705</c:v>
                </c:pt>
                <c:pt idx="326">
                  <c:v>682.47143356198876</c:v>
                </c:pt>
                <c:pt idx="327">
                  <c:v>683.86008849652308</c:v>
                </c:pt>
                <c:pt idx="328">
                  <c:v>685.23957345809504</c:v>
                </c:pt>
                <c:pt idx="329">
                  <c:v>686.60990691886695</c:v>
                </c:pt>
                <c:pt idx="330">
                  <c:v>687.97110816123075</c:v>
                </c:pt>
                <c:pt idx="331">
                  <c:v>689.32319726136973</c:v>
                </c:pt>
                <c:pt idx="332">
                  <c:v>690.66619507286805</c:v>
                </c:pt>
                <c:pt idx="333">
                  <c:v>692.00012321037445</c:v>
                </c:pt>
                <c:pt idx="334">
                  <c:v>693.3250040333279</c:v>
                </c:pt>
                <c:pt idx="335">
                  <c:v>694.64086062975196</c:v>
                </c:pt>
                <c:pt idx="336">
                  <c:v>695.94771680012423</c:v>
                </c:pt>
                <c:pt idx="337">
                  <c:v>697.24559704132776</c:v>
                </c:pt>
                <c:pt idx="338">
                  <c:v>698.5345265306903</c:v>
                </c:pt>
                <c:pt idx="339">
                  <c:v>699.81453111011706</c:v>
                </c:pt>
                <c:pt idx="340">
                  <c:v>701.08563727032254</c:v>
                </c:pt>
                <c:pt idx="341">
                  <c:v>702.34787213516756</c:v>
                </c:pt>
                <c:pt idx="342">
                  <c:v>703.60126344610615</c:v>
                </c:pt>
                <c:pt idx="343">
                  <c:v>704.84583954674633</c:v>
                </c:pt>
                <c:pt idx="344">
                  <c:v>706.08162936753138</c:v>
                </c:pt>
                <c:pt idx="345">
                  <c:v>707.30866241054434</c:v>
                </c:pt>
                <c:pt idx="346">
                  <c:v>708.52696873444097</c:v>
                </c:pt>
                <c:pt idx="347">
                  <c:v>709.73657893951429</c:v>
                </c:pt>
                <c:pt idx="348">
                  <c:v>710.93752415289578</c:v>
                </c:pt>
                <c:pt idx="349">
                  <c:v>712.12983601389578</c:v>
                </c:pt>
                <c:pt idx="350">
                  <c:v>713.31354665948641</c:v>
                </c:pt>
                <c:pt idx="351">
                  <c:v>714.48868870993147</c:v>
                </c:pt>
                <c:pt idx="352">
                  <c:v>715.65529525456475</c:v>
                </c:pt>
                <c:pt idx="353">
                  <c:v>716.81339983772034</c:v>
                </c:pt>
                <c:pt idx="354">
                  <c:v>717.96303644481804</c:v>
                </c:pt>
                <c:pt idx="355">
                  <c:v>719.10423948860489</c:v>
                </c:pt>
                <c:pt idx="356">
                  <c:v>720.23704379555659</c:v>
                </c:pt>
                <c:pt idx="357">
                  <c:v>721.36148459244043</c:v>
                </c:pt>
                <c:pt idx="358">
                  <c:v>722.47759749304055</c:v>
                </c:pt>
                <c:pt idx="359">
                  <c:v>723.58541848504933</c:v>
                </c:pt>
                <c:pt idx="360">
                  <c:v>724.68498391712455</c:v>
                </c:pt>
                <c:pt idx="361">
                  <c:v>725.77633048611517</c:v>
                </c:pt>
                <c:pt idx="362">
                  <c:v>726.8594952244564</c:v>
                </c:pt>
                <c:pt idx="363">
                  <c:v>727.93451548773498</c:v>
                </c:pt>
                <c:pt idx="364">
                  <c:v>729.00142894242629</c:v>
                </c:pt>
                <c:pt idx="365">
                  <c:v>730.060273553804</c:v>
                </c:pt>
                <c:pt idx="366">
                  <c:v>731.11108757402235</c:v>
                </c:pt>
                <c:pt idx="367">
                  <c:v>732.15390953037308</c:v>
                </c:pt>
                <c:pt idx="368">
                  <c:v>733.18877821371552</c:v>
                </c:pt>
                <c:pt idx="369">
                  <c:v>734.21573266708231</c:v>
                </c:pt>
                <c:pt idx="370">
                  <c:v>735.23481217445942</c:v>
                </c:pt>
                <c:pt idx="371">
                  <c:v>736.24605624974117</c:v>
                </c:pt>
                <c:pt idx="372">
                  <c:v>737.24950462586071</c:v>
                </c:pt>
                <c:pt idx="373">
                  <c:v>738.24519724409538</c:v>
                </c:pt>
                <c:pt idx="374">
                  <c:v>739.23317424354639</c:v>
                </c:pt>
                <c:pt idx="375">
                  <c:v>740.21347595079374</c:v>
                </c:pt>
                <c:pt idx="376">
                  <c:v>741.18614286972479</c:v>
                </c:pt>
                <c:pt idx="377">
                  <c:v>742.15121567153699</c:v>
                </c:pt>
                <c:pt idx="378">
                  <c:v>743.10873518491326</c:v>
                </c:pt>
                <c:pt idx="379">
                  <c:v>744.0587423863708</c:v>
                </c:pt>
                <c:pt idx="380">
                  <c:v>745.00127839078061</c:v>
                </c:pt>
                <c:pt idx="381">
                  <c:v>745.93638444205942</c:v>
                </c:pt>
                <c:pt idx="382">
                  <c:v>746.86410190403069</c:v>
                </c:pt>
                <c:pt idx="383">
                  <c:v>746.86410190403069</c:v>
                </c:pt>
                <c:pt idx="384">
                  <c:v>746.86410190403069</c:v>
                </c:pt>
                <c:pt idx="385">
                  <c:v>746.86410190403069</c:v>
                </c:pt>
                <c:pt idx="386">
                  <c:v>746.86410190403069</c:v>
                </c:pt>
                <c:pt idx="387">
                  <c:v>746.86410190403069</c:v>
                </c:pt>
                <c:pt idx="388">
                  <c:v>746.86410190403069</c:v>
                </c:pt>
                <c:pt idx="389">
                  <c:v>746.86410190403069</c:v>
                </c:pt>
                <c:pt idx="390">
                  <c:v>746.86410190403069</c:v>
                </c:pt>
                <c:pt idx="391">
                  <c:v>746.86410190403069</c:v>
                </c:pt>
                <c:pt idx="392">
                  <c:v>746.86410190403069</c:v>
                </c:pt>
                <c:pt idx="393">
                  <c:v>746.86410190403069</c:v>
                </c:pt>
                <c:pt idx="394">
                  <c:v>746.86410190403069</c:v>
                </c:pt>
                <c:pt idx="395">
                  <c:v>746.86410190403069</c:v>
                </c:pt>
                <c:pt idx="396">
                  <c:v>746.86410190403069</c:v>
                </c:pt>
                <c:pt idx="397">
                  <c:v>746.86410190403069</c:v>
                </c:pt>
                <c:pt idx="398">
                  <c:v>746.86410190403069</c:v>
                </c:pt>
                <c:pt idx="399">
                  <c:v>746.86410190403069</c:v>
                </c:pt>
                <c:pt idx="400">
                  <c:v>746.86410190403069</c:v>
                </c:pt>
                <c:pt idx="401">
                  <c:v>746.86410190403069</c:v>
                </c:pt>
                <c:pt idx="402">
                  <c:v>746.86410190403069</c:v>
                </c:pt>
                <c:pt idx="403">
                  <c:v>746.86410190403069</c:v>
                </c:pt>
                <c:pt idx="404">
                  <c:v>746.86410190403069</c:v>
                </c:pt>
                <c:pt idx="405">
                  <c:v>746.86410190403069</c:v>
                </c:pt>
                <c:pt idx="406">
                  <c:v>746.86410190403069</c:v>
                </c:pt>
                <c:pt idx="407">
                  <c:v>746.86410190403069</c:v>
                </c:pt>
                <c:pt idx="408">
                  <c:v>746.86410190403069</c:v>
                </c:pt>
                <c:pt idx="409">
                  <c:v>746.86410190403069</c:v>
                </c:pt>
                <c:pt idx="410">
                  <c:v>746.86410190403069</c:v>
                </c:pt>
                <c:pt idx="411">
                  <c:v>746.86410190403069</c:v>
                </c:pt>
                <c:pt idx="412">
                  <c:v>746.86410190403069</c:v>
                </c:pt>
                <c:pt idx="413">
                  <c:v>746.86410190403069</c:v>
                </c:pt>
                <c:pt idx="414">
                  <c:v>746.86410190403069</c:v>
                </c:pt>
                <c:pt idx="415">
                  <c:v>746.86410190403069</c:v>
                </c:pt>
                <c:pt idx="416">
                  <c:v>746.86410190403069</c:v>
                </c:pt>
                <c:pt idx="417">
                  <c:v>746.86410190403069</c:v>
                </c:pt>
                <c:pt idx="418">
                  <c:v>746.86410190403069</c:v>
                </c:pt>
                <c:pt idx="419">
                  <c:v>746.86410190403069</c:v>
                </c:pt>
                <c:pt idx="420">
                  <c:v>746.86410190403069</c:v>
                </c:pt>
                <c:pt idx="421">
                  <c:v>746.86410190403069</c:v>
                </c:pt>
                <c:pt idx="422">
                  <c:v>746.86410190403069</c:v>
                </c:pt>
                <c:pt idx="423">
                  <c:v>746.86410190403069</c:v>
                </c:pt>
                <c:pt idx="424">
                  <c:v>746.86410190403069</c:v>
                </c:pt>
                <c:pt idx="425">
                  <c:v>746.86410190403069</c:v>
                </c:pt>
                <c:pt idx="426">
                  <c:v>746.86410190403069</c:v>
                </c:pt>
                <c:pt idx="427">
                  <c:v>746.86410190403069</c:v>
                </c:pt>
                <c:pt idx="428">
                  <c:v>746.86410190403069</c:v>
                </c:pt>
                <c:pt idx="429">
                  <c:v>746.86410190403069</c:v>
                </c:pt>
                <c:pt idx="430">
                  <c:v>746.86410190403069</c:v>
                </c:pt>
                <c:pt idx="431">
                  <c:v>746.86410190403069</c:v>
                </c:pt>
                <c:pt idx="432">
                  <c:v>746.86410190403069</c:v>
                </c:pt>
                <c:pt idx="433">
                  <c:v>746.86410190403069</c:v>
                </c:pt>
                <c:pt idx="434">
                  <c:v>746.86410190403069</c:v>
                </c:pt>
                <c:pt idx="435">
                  <c:v>746.86410190403069</c:v>
                </c:pt>
                <c:pt idx="436">
                  <c:v>746.86410190403069</c:v>
                </c:pt>
                <c:pt idx="437">
                  <c:v>746.86410190403069</c:v>
                </c:pt>
                <c:pt idx="438">
                  <c:v>746.86410190403069</c:v>
                </c:pt>
                <c:pt idx="439">
                  <c:v>746.86410190403069</c:v>
                </c:pt>
                <c:pt idx="440">
                  <c:v>746.86410190403069</c:v>
                </c:pt>
                <c:pt idx="441">
                  <c:v>746.86410190403069</c:v>
                </c:pt>
                <c:pt idx="442">
                  <c:v>746.86410190403069</c:v>
                </c:pt>
                <c:pt idx="443">
                  <c:v>746.86410190403069</c:v>
                </c:pt>
                <c:pt idx="444">
                  <c:v>746.86410190403069</c:v>
                </c:pt>
                <c:pt idx="445">
                  <c:v>746.86410190403069</c:v>
                </c:pt>
                <c:pt idx="446">
                  <c:v>746.86410190403069</c:v>
                </c:pt>
                <c:pt idx="447">
                  <c:v>746.86410190403069</c:v>
                </c:pt>
                <c:pt idx="448">
                  <c:v>746.86410190403069</c:v>
                </c:pt>
                <c:pt idx="449">
                  <c:v>746.86410190403069</c:v>
                </c:pt>
                <c:pt idx="450">
                  <c:v>746.86410190403069</c:v>
                </c:pt>
                <c:pt idx="451">
                  <c:v>746.86410190403069</c:v>
                </c:pt>
                <c:pt idx="452">
                  <c:v>746.86410190403069</c:v>
                </c:pt>
                <c:pt idx="453">
                  <c:v>746.86410190403069</c:v>
                </c:pt>
                <c:pt idx="454">
                  <c:v>746.86410190403069</c:v>
                </c:pt>
                <c:pt idx="455">
                  <c:v>746.86410190403069</c:v>
                </c:pt>
                <c:pt idx="456">
                  <c:v>746.86410190403069</c:v>
                </c:pt>
                <c:pt idx="457">
                  <c:v>746.86410190403069</c:v>
                </c:pt>
                <c:pt idx="458">
                  <c:v>746.86410190403069</c:v>
                </c:pt>
                <c:pt idx="459">
                  <c:v>746.86410190403069</c:v>
                </c:pt>
                <c:pt idx="460">
                  <c:v>746.86410190403069</c:v>
                </c:pt>
                <c:pt idx="461">
                  <c:v>746.86410190403069</c:v>
                </c:pt>
                <c:pt idx="462">
                  <c:v>746.86410190403069</c:v>
                </c:pt>
                <c:pt idx="463">
                  <c:v>746.86410190403069</c:v>
                </c:pt>
                <c:pt idx="464">
                  <c:v>746.86410190403069</c:v>
                </c:pt>
                <c:pt idx="465">
                  <c:v>746.86410190403069</c:v>
                </c:pt>
                <c:pt idx="466">
                  <c:v>746.86410190403069</c:v>
                </c:pt>
                <c:pt idx="467">
                  <c:v>746.86410190403069</c:v>
                </c:pt>
                <c:pt idx="468">
                  <c:v>746.86410190403069</c:v>
                </c:pt>
                <c:pt idx="469">
                  <c:v>746.86410190403069</c:v>
                </c:pt>
                <c:pt idx="470">
                  <c:v>746.86410190403069</c:v>
                </c:pt>
                <c:pt idx="471">
                  <c:v>746.86410190403069</c:v>
                </c:pt>
                <c:pt idx="472">
                  <c:v>746.86410190403069</c:v>
                </c:pt>
                <c:pt idx="473">
                  <c:v>746.86410190403069</c:v>
                </c:pt>
                <c:pt idx="474">
                  <c:v>746.86410190403069</c:v>
                </c:pt>
                <c:pt idx="475">
                  <c:v>746.86410190403069</c:v>
                </c:pt>
                <c:pt idx="476">
                  <c:v>746.86410190403069</c:v>
                </c:pt>
                <c:pt idx="477">
                  <c:v>746.86410190403069</c:v>
                </c:pt>
                <c:pt idx="478">
                  <c:v>746.86410190403069</c:v>
                </c:pt>
                <c:pt idx="479">
                  <c:v>746.86410190403069</c:v>
                </c:pt>
                <c:pt idx="480">
                  <c:v>746.86410190403069</c:v>
                </c:pt>
                <c:pt idx="481">
                  <c:v>746.86410190403069</c:v>
                </c:pt>
                <c:pt idx="482">
                  <c:v>746.86410190403069</c:v>
                </c:pt>
                <c:pt idx="483">
                  <c:v>746.86410190403069</c:v>
                </c:pt>
                <c:pt idx="484">
                  <c:v>746.86410190403069</c:v>
                </c:pt>
                <c:pt idx="485">
                  <c:v>746.86410190403069</c:v>
                </c:pt>
                <c:pt idx="486">
                  <c:v>746.86410190403069</c:v>
                </c:pt>
                <c:pt idx="487">
                  <c:v>746.86410190403069</c:v>
                </c:pt>
                <c:pt idx="488">
                  <c:v>746.86410190403069</c:v>
                </c:pt>
                <c:pt idx="489">
                  <c:v>746.86410190403069</c:v>
                </c:pt>
                <c:pt idx="490">
                  <c:v>746.86410190403069</c:v>
                </c:pt>
                <c:pt idx="491">
                  <c:v>746.86410190403069</c:v>
                </c:pt>
                <c:pt idx="492">
                  <c:v>746.86410190403069</c:v>
                </c:pt>
                <c:pt idx="493">
                  <c:v>746.86410190403069</c:v>
                </c:pt>
                <c:pt idx="494">
                  <c:v>746.86410190403069</c:v>
                </c:pt>
                <c:pt idx="495">
                  <c:v>746.86410190403069</c:v>
                </c:pt>
                <c:pt idx="496">
                  <c:v>746.86410190403069</c:v>
                </c:pt>
                <c:pt idx="497">
                  <c:v>746.86410190403069</c:v>
                </c:pt>
                <c:pt idx="498">
                  <c:v>746.86410190403069</c:v>
                </c:pt>
                <c:pt idx="499">
                  <c:v>746.86410190403069</c:v>
                </c:pt>
                <c:pt idx="500">
                  <c:v>746.86410190403069</c:v>
                </c:pt>
                <c:pt idx="501">
                  <c:v>746.86410190403069</c:v>
                </c:pt>
                <c:pt idx="502">
                  <c:v>746.86410190403069</c:v>
                </c:pt>
                <c:pt idx="503">
                  <c:v>746.86410190403069</c:v>
                </c:pt>
                <c:pt idx="504">
                  <c:v>746.86410190403069</c:v>
                </c:pt>
                <c:pt idx="505">
                  <c:v>746.86410190403069</c:v>
                </c:pt>
                <c:pt idx="506">
                  <c:v>746.86410190403069</c:v>
                </c:pt>
                <c:pt idx="507">
                  <c:v>746.86410190403069</c:v>
                </c:pt>
                <c:pt idx="508">
                  <c:v>746.86410190403069</c:v>
                </c:pt>
                <c:pt idx="509">
                  <c:v>746.86410190403069</c:v>
                </c:pt>
                <c:pt idx="510">
                  <c:v>746.86410190403069</c:v>
                </c:pt>
                <c:pt idx="511">
                  <c:v>746.86410190403069</c:v>
                </c:pt>
                <c:pt idx="512">
                  <c:v>746.86410190403069</c:v>
                </c:pt>
                <c:pt idx="513">
                  <c:v>746.86410190403069</c:v>
                </c:pt>
                <c:pt idx="514">
                  <c:v>746.86410190403069</c:v>
                </c:pt>
                <c:pt idx="515">
                  <c:v>746.86410190403069</c:v>
                </c:pt>
                <c:pt idx="516">
                  <c:v>746.86410190403069</c:v>
                </c:pt>
                <c:pt idx="517">
                  <c:v>746.86410190403069</c:v>
                </c:pt>
                <c:pt idx="518">
                  <c:v>746.86410190403069</c:v>
                </c:pt>
                <c:pt idx="519">
                  <c:v>746.86410190403069</c:v>
                </c:pt>
                <c:pt idx="520">
                  <c:v>746.86410190403069</c:v>
                </c:pt>
                <c:pt idx="521">
                  <c:v>746.86410190403069</c:v>
                </c:pt>
                <c:pt idx="522">
                  <c:v>746.86410190403069</c:v>
                </c:pt>
                <c:pt idx="523">
                  <c:v>746.86410190403069</c:v>
                </c:pt>
                <c:pt idx="524">
                  <c:v>746.86410190403069</c:v>
                </c:pt>
                <c:pt idx="525">
                  <c:v>746.86410190403069</c:v>
                </c:pt>
                <c:pt idx="526">
                  <c:v>746.86410190403069</c:v>
                </c:pt>
                <c:pt idx="527">
                  <c:v>746.86410190403069</c:v>
                </c:pt>
                <c:pt idx="528">
                  <c:v>746.86410190403069</c:v>
                </c:pt>
                <c:pt idx="529">
                  <c:v>746.86410190403069</c:v>
                </c:pt>
                <c:pt idx="530">
                  <c:v>746.86410190403069</c:v>
                </c:pt>
                <c:pt idx="531">
                  <c:v>746.86410190403069</c:v>
                </c:pt>
                <c:pt idx="532">
                  <c:v>746.86410190403069</c:v>
                </c:pt>
                <c:pt idx="533">
                  <c:v>746.86410190403069</c:v>
                </c:pt>
                <c:pt idx="534">
                  <c:v>746.86410190403069</c:v>
                </c:pt>
                <c:pt idx="535">
                  <c:v>746.86410190403069</c:v>
                </c:pt>
                <c:pt idx="536">
                  <c:v>746.86410190403069</c:v>
                </c:pt>
                <c:pt idx="537">
                  <c:v>746.86410190403069</c:v>
                </c:pt>
                <c:pt idx="538">
                  <c:v>746.86410190403069</c:v>
                </c:pt>
                <c:pt idx="539">
                  <c:v>746.86410190403069</c:v>
                </c:pt>
                <c:pt idx="540">
                  <c:v>746.86410190403069</c:v>
                </c:pt>
                <c:pt idx="541">
                  <c:v>746.86410190403069</c:v>
                </c:pt>
                <c:pt idx="542">
                  <c:v>746.86410190403069</c:v>
                </c:pt>
                <c:pt idx="543">
                  <c:v>746.86410190403069</c:v>
                </c:pt>
                <c:pt idx="544">
                  <c:v>746.86410190403069</c:v>
                </c:pt>
                <c:pt idx="545">
                  <c:v>746.86410190403069</c:v>
                </c:pt>
                <c:pt idx="546">
                  <c:v>746.86410190403069</c:v>
                </c:pt>
                <c:pt idx="547">
                  <c:v>746.86410190403069</c:v>
                </c:pt>
                <c:pt idx="548">
                  <c:v>746.86410190403069</c:v>
                </c:pt>
                <c:pt idx="549">
                  <c:v>746.86410190403069</c:v>
                </c:pt>
                <c:pt idx="550">
                  <c:v>746.86410190403069</c:v>
                </c:pt>
                <c:pt idx="551">
                  <c:v>746.86410190403069</c:v>
                </c:pt>
                <c:pt idx="552">
                  <c:v>746.86410190403069</c:v>
                </c:pt>
                <c:pt idx="553">
                  <c:v>746.86410190403069</c:v>
                </c:pt>
                <c:pt idx="554">
                  <c:v>746.86410190403069</c:v>
                </c:pt>
                <c:pt idx="555">
                  <c:v>746.86410190403069</c:v>
                </c:pt>
                <c:pt idx="556">
                  <c:v>746.86410190403069</c:v>
                </c:pt>
                <c:pt idx="557">
                  <c:v>746.86410190403069</c:v>
                </c:pt>
                <c:pt idx="558">
                  <c:v>746.86410190403069</c:v>
                </c:pt>
                <c:pt idx="559">
                  <c:v>746.86410190403069</c:v>
                </c:pt>
                <c:pt idx="560">
                  <c:v>746.86410190403069</c:v>
                </c:pt>
                <c:pt idx="561">
                  <c:v>746.86410190403069</c:v>
                </c:pt>
                <c:pt idx="562">
                  <c:v>746.86410190403069</c:v>
                </c:pt>
                <c:pt idx="563">
                  <c:v>746.86410190403069</c:v>
                </c:pt>
                <c:pt idx="564">
                  <c:v>746.86410190403069</c:v>
                </c:pt>
                <c:pt idx="565">
                  <c:v>746.86410190403069</c:v>
                </c:pt>
                <c:pt idx="566">
                  <c:v>746.86410190403069</c:v>
                </c:pt>
                <c:pt idx="567">
                  <c:v>746.86410190403069</c:v>
                </c:pt>
                <c:pt idx="568">
                  <c:v>746.86410190403069</c:v>
                </c:pt>
                <c:pt idx="569">
                  <c:v>746.86410190403069</c:v>
                </c:pt>
                <c:pt idx="570">
                  <c:v>746.86410190403069</c:v>
                </c:pt>
                <c:pt idx="571">
                  <c:v>746.86410190403069</c:v>
                </c:pt>
                <c:pt idx="572">
                  <c:v>746.86410190403069</c:v>
                </c:pt>
                <c:pt idx="573">
                  <c:v>746.86410190403069</c:v>
                </c:pt>
                <c:pt idx="574">
                  <c:v>746.86410190403069</c:v>
                </c:pt>
                <c:pt idx="575">
                  <c:v>746.86410190403069</c:v>
                </c:pt>
                <c:pt idx="576">
                  <c:v>746.86410190403069</c:v>
                </c:pt>
                <c:pt idx="577">
                  <c:v>746.86410190403069</c:v>
                </c:pt>
                <c:pt idx="578">
                  <c:v>746.86410190403069</c:v>
                </c:pt>
                <c:pt idx="579">
                  <c:v>746.86410190403069</c:v>
                </c:pt>
                <c:pt idx="580">
                  <c:v>746.86410190403069</c:v>
                </c:pt>
                <c:pt idx="581">
                  <c:v>746.86410190403069</c:v>
                </c:pt>
                <c:pt idx="582">
                  <c:v>746.86410190403069</c:v>
                </c:pt>
                <c:pt idx="583">
                  <c:v>746.86410190403069</c:v>
                </c:pt>
                <c:pt idx="584">
                  <c:v>746.86410190403069</c:v>
                </c:pt>
                <c:pt idx="585">
                  <c:v>746.86410190403069</c:v>
                </c:pt>
                <c:pt idx="586">
                  <c:v>746.86410190403069</c:v>
                </c:pt>
                <c:pt idx="587">
                  <c:v>746.86410190403069</c:v>
                </c:pt>
                <c:pt idx="588">
                  <c:v>746.86410190403069</c:v>
                </c:pt>
                <c:pt idx="589">
                  <c:v>746.86410190403069</c:v>
                </c:pt>
                <c:pt idx="590">
                  <c:v>746.86410190403069</c:v>
                </c:pt>
                <c:pt idx="591">
                  <c:v>746.86410190403069</c:v>
                </c:pt>
                <c:pt idx="592">
                  <c:v>746.86410190403069</c:v>
                </c:pt>
                <c:pt idx="593">
                  <c:v>746.86410190403069</c:v>
                </c:pt>
                <c:pt idx="594">
                  <c:v>746.86410190403069</c:v>
                </c:pt>
                <c:pt idx="595">
                  <c:v>746.86410190403069</c:v>
                </c:pt>
                <c:pt idx="596">
                  <c:v>746.86410190403069</c:v>
                </c:pt>
                <c:pt idx="597">
                  <c:v>746.86410190403069</c:v>
                </c:pt>
                <c:pt idx="598">
                  <c:v>746.86410190403069</c:v>
                </c:pt>
                <c:pt idx="599">
                  <c:v>746.86410190403069</c:v>
                </c:pt>
                <c:pt idx="600">
                  <c:v>746.86410190403069</c:v>
                </c:pt>
                <c:pt idx="601">
                  <c:v>746.86410190403069</c:v>
                </c:pt>
                <c:pt idx="602">
                  <c:v>746.86410190403069</c:v>
                </c:pt>
                <c:pt idx="603">
                  <c:v>746.86410190403069</c:v>
                </c:pt>
                <c:pt idx="604">
                  <c:v>746.86410190403069</c:v>
                </c:pt>
                <c:pt idx="605">
                  <c:v>746.86410190403069</c:v>
                </c:pt>
                <c:pt idx="606">
                  <c:v>746.86410190403069</c:v>
                </c:pt>
                <c:pt idx="607">
                  <c:v>746.86410190403069</c:v>
                </c:pt>
                <c:pt idx="608">
                  <c:v>746.86410190403069</c:v>
                </c:pt>
                <c:pt idx="609">
                  <c:v>746.86410190403069</c:v>
                </c:pt>
                <c:pt idx="610">
                  <c:v>746.86410190403069</c:v>
                </c:pt>
                <c:pt idx="611">
                  <c:v>746.86410190403069</c:v>
                </c:pt>
                <c:pt idx="612">
                  <c:v>746.86410190403069</c:v>
                </c:pt>
                <c:pt idx="613">
                  <c:v>746.86410190403069</c:v>
                </c:pt>
                <c:pt idx="614">
                  <c:v>746.86410190403069</c:v>
                </c:pt>
                <c:pt idx="615">
                  <c:v>746.86410190403069</c:v>
                </c:pt>
                <c:pt idx="616">
                  <c:v>746.86410190403069</c:v>
                </c:pt>
                <c:pt idx="617">
                  <c:v>746.86410190403069</c:v>
                </c:pt>
                <c:pt idx="618">
                  <c:v>746.86410190403069</c:v>
                </c:pt>
                <c:pt idx="619">
                  <c:v>746.86410190403069</c:v>
                </c:pt>
                <c:pt idx="620">
                  <c:v>746.86410190403069</c:v>
                </c:pt>
                <c:pt idx="621">
                  <c:v>746.86410190403069</c:v>
                </c:pt>
                <c:pt idx="622">
                  <c:v>746.86410190403069</c:v>
                </c:pt>
                <c:pt idx="623">
                  <c:v>746.86410190403069</c:v>
                </c:pt>
                <c:pt idx="624">
                  <c:v>746.86410190403069</c:v>
                </c:pt>
                <c:pt idx="625">
                  <c:v>746.86410190403069</c:v>
                </c:pt>
                <c:pt idx="626">
                  <c:v>746.86410190403069</c:v>
                </c:pt>
                <c:pt idx="627">
                  <c:v>746.86410190403069</c:v>
                </c:pt>
                <c:pt idx="628">
                  <c:v>746.86410190403069</c:v>
                </c:pt>
                <c:pt idx="629">
                  <c:v>746.86410190403069</c:v>
                </c:pt>
                <c:pt idx="630">
                  <c:v>746.86410190403069</c:v>
                </c:pt>
                <c:pt idx="631">
                  <c:v>746.86410190403069</c:v>
                </c:pt>
                <c:pt idx="632">
                  <c:v>746.86410190403069</c:v>
                </c:pt>
                <c:pt idx="633">
                  <c:v>746.86410190403069</c:v>
                </c:pt>
                <c:pt idx="634">
                  <c:v>746.86410190403069</c:v>
                </c:pt>
                <c:pt idx="635">
                  <c:v>746.86410190403069</c:v>
                </c:pt>
                <c:pt idx="636">
                  <c:v>746.86410190403069</c:v>
                </c:pt>
                <c:pt idx="637">
                  <c:v>746.86410190403069</c:v>
                </c:pt>
                <c:pt idx="638">
                  <c:v>746.86410190403069</c:v>
                </c:pt>
                <c:pt idx="639">
                  <c:v>746.86410190403069</c:v>
                </c:pt>
                <c:pt idx="640">
                  <c:v>746.86410190403069</c:v>
                </c:pt>
                <c:pt idx="641">
                  <c:v>746.86410190403069</c:v>
                </c:pt>
                <c:pt idx="642">
                  <c:v>746.86410190403069</c:v>
                </c:pt>
                <c:pt idx="643">
                  <c:v>746.86410190403069</c:v>
                </c:pt>
                <c:pt idx="644">
                  <c:v>746.86410190403069</c:v>
                </c:pt>
                <c:pt idx="645">
                  <c:v>746.86410190403069</c:v>
                </c:pt>
                <c:pt idx="646">
                  <c:v>746.86410190403069</c:v>
                </c:pt>
                <c:pt idx="647">
                  <c:v>746.86410190403069</c:v>
                </c:pt>
                <c:pt idx="648">
                  <c:v>746.86410190403069</c:v>
                </c:pt>
                <c:pt idx="649">
                  <c:v>746.86410190403069</c:v>
                </c:pt>
                <c:pt idx="650">
                  <c:v>746.86410190403069</c:v>
                </c:pt>
                <c:pt idx="651">
                  <c:v>746.86410190403069</c:v>
                </c:pt>
                <c:pt idx="652">
                  <c:v>746.86410190403069</c:v>
                </c:pt>
                <c:pt idx="653">
                  <c:v>746.86410190403069</c:v>
                </c:pt>
                <c:pt idx="654">
                  <c:v>746.86410190403069</c:v>
                </c:pt>
                <c:pt idx="655">
                  <c:v>746.86410190403069</c:v>
                </c:pt>
                <c:pt idx="656">
                  <c:v>746.86410190403069</c:v>
                </c:pt>
                <c:pt idx="657">
                  <c:v>746.86410190403069</c:v>
                </c:pt>
                <c:pt idx="658">
                  <c:v>746.86410190403069</c:v>
                </c:pt>
                <c:pt idx="659">
                  <c:v>746.86410190403069</c:v>
                </c:pt>
                <c:pt idx="660">
                  <c:v>746.86410190403069</c:v>
                </c:pt>
                <c:pt idx="661">
                  <c:v>746.86410190403069</c:v>
                </c:pt>
                <c:pt idx="662">
                  <c:v>746.86410190403069</c:v>
                </c:pt>
                <c:pt idx="663">
                  <c:v>746.86410190403069</c:v>
                </c:pt>
                <c:pt idx="664">
                  <c:v>746.86410190403069</c:v>
                </c:pt>
                <c:pt idx="665">
                  <c:v>746.86410190403069</c:v>
                </c:pt>
                <c:pt idx="666">
                  <c:v>746.86410190403069</c:v>
                </c:pt>
                <c:pt idx="667">
                  <c:v>746.86410190403069</c:v>
                </c:pt>
                <c:pt idx="668">
                  <c:v>746.86410190403069</c:v>
                </c:pt>
                <c:pt idx="669">
                  <c:v>746.86410190403069</c:v>
                </c:pt>
                <c:pt idx="670">
                  <c:v>746.86410190403069</c:v>
                </c:pt>
                <c:pt idx="671">
                  <c:v>746.86410190403069</c:v>
                </c:pt>
                <c:pt idx="672">
                  <c:v>746.86410190403069</c:v>
                </c:pt>
                <c:pt idx="673">
                  <c:v>746.86410190403069</c:v>
                </c:pt>
                <c:pt idx="674">
                  <c:v>746.86410190403069</c:v>
                </c:pt>
                <c:pt idx="675">
                  <c:v>746.86410190403069</c:v>
                </c:pt>
                <c:pt idx="676">
                  <c:v>746.86410190403069</c:v>
                </c:pt>
                <c:pt idx="677">
                  <c:v>746.86410190403069</c:v>
                </c:pt>
                <c:pt idx="678">
                  <c:v>746.86410190403069</c:v>
                </c:pt>
                <c:pt idx="679">
                  <c:v>746.86410190403069</c:v>
                </c:pt>
                <c:pt idx="680">
                  <c:v>746.86410190403069</c:v>
                </c:pt>
                <c:pt idx="681">
                  <c:v>746.86410190403069</c:v>
                </c:pt>
                <c:pt idx="682">
                  <c:v>746.86410190403069</c:v>
                </c:pt>
                <c:pt idx="683">
                  <c:v>746.86410190403069</c:v>
                </c:pt>
                <c:pt idx="684">
                  <c:v>746.86410190403069</c:v>
                </c:pt>
                <c:pt idx="685">
                  <c:v>746.86410190403069</c:v>
                </c:pt>
                <c:pt idx="686">
                  <c:v>746.86410190403069</c:v>
                </c:pt>
                <c:pt idx="687">
                  <c:v>746.86410190403069</c:v>
                </c:pt>
                <c:pt idx="688">
                  <c:v>746.86410190403069</c:v>
                </c:pt>
                <c:pt idx="689">
                  <c:v>746.86410190403069</c:v>
                </c:pt>
                <c:pt idx="690">
                  <c:v>746.86410190403069</c:v>
                </c:pt>
                <c:pt idx="691">
                  <c:v>746.86410190403069</c:v>
                </c:pt>
                <c:pt idx="692">
                  <c:v>746.86410190403069</c:v>
                </c:pt>
                <c:pt idx="693">
                  <c:v>746.86410190403069</c:v>
                </c:pt>
                <c:pt idx="694">
                  <c:v>746.86410190403069</c:v>
                </c:pt>
                <c:pt idx="695">
                  <c:v>746.86410190403069</c:v>
                </c:pt>
                <c:pt idx="696">
                  <c:v>746.86410190403069</c:v>
                </c:pt>
                <c:pt idx="697">
                  <c:v>746.86410190403069</c:v>
                </c:pt>
                <c:pt idx="698">
                  <c:v>746.86410190403069</c:v>
                </c:pt>
                <c:pt idx="699">
                  <c:v>746.86410190403069</c:v>
                </c:pt>
                <c:pt idx="700">
                  <c:v>746.86410190403069</c:v>
                </c:pt>
                <c:pt idx="701">
                  <c:v>746.86410190403069</c:v>
                </c:pt>
                <c:pt idx="702">
                  <c:v>746.86410190403069</c:v>
                </c:pt>
                <c:pt idx="703">
                  <c:v>746.86410190403069</c:v>
                </c:pt>
                <c:pt idx="704">
                  <c:v>746.86410190403069</c:v>
                </c:pt>
                <c:pt idx="705">
                  <c:v>746.86410190403069</c:v>
                </c:pt>
                <c:pt idx="706">
                  <c:v>746.86410190403069</c:v>
                </c:pt>
                <c:pt idx="707">
                  <c:v>746.86410190403069</c:v>
                </c:pt>
                <c:pt idx="708">
                  <c:v>746.86410190403069</c:v>
                </c:pt>
                <c:pt idx="709">
                  <c:v>746.86410190403069</c:v>
                </c:pt>
                <c:pt idx="710">
                  <c:v>746.86410190403069</c:v>
                </c:pt>
                <c:pt idx="711">
                  <c:v>746.86410190403069</c:v>
                </c:pt>
                <c:pt idx="712">
                  <c:v>746.86410190403069</c:v>
                </c:pt>
                <c:pt idx="713">
                  <c:v>746.86410190403069</c:v>
                </c:pt>
                <c:pt idx="714">
                  <c:v>746.86410190403069</c:v>
                </c:pt>
                <c:pt idx="715">
                  <c:v>746.86410190403069</c:v>
                </c:pt>
                <c:pt idx="716">
                  <c:v>746.86410190403069</c:v>
                </c:pt>
                <c:pt idx="717">
                  <c:v>746.86410190403069</c:v>
                </c:pt>
                <c:pt idx="718">
                  <c:v>746.86410190403069</c:v>
                </c:pt>
                <c:pt idx="719">
                  <c:v>746.86410190403069</c:v>
                </c:pt>
                <c:pt idx="720">
                  <c:v>746.86410190403069</c:v>
                </c:pt>
                <c:pt idx="721">
                  <c:v>746.86410190403069</c:v>
                </c:pt>
                <c:pt idx="722">
                  <c:v>746.86410190403069</c:v>
                </c:pt>
                <c:pt idx="723">
                  <c:v>746.86410190403069</c:v>
                </c:pt>
                <c:pt idx="724">
                  <c:v>746.86410190403069</c:v>
                </c:pt>
                <c:pt idx="725">
                  <c:v>746.86410190403069</c:v>
                </c:pt>
                <c:pt idx="726">
                  <c:v>746.86410190403069</c:v>
                </c:pt>
                <c:pt idx="727">
                  <c:v>746.86410190403069</c:v>
                </c:pt>
                <c:pt idx="728">
                  <c:v>746.86410190403069</c:v>
                </c:pt>
                <c:pt idx="729">
                  <c:v>746.86410190403069</c:v>
                </c:pt>
                <c:pt idx="730">
                  <c:v>746.86410190403069</c:v>
                </c:pt>
                <c:pt idx="731">
                  <c:v>746.86410190403069</c:v>
                </c:pt>
                <c:pt idx="732">
                  <c:v>746.86410190403069</c:v>
                </c:pt>
                <c:pt idx="733">
                  <c:v>746.86410190403069</c:v>
                </c:pt>
                <c:pt idx="734">
                  <c:v>746.86410190403069</c:v>
                </c:pt>
                <c:pt idx="735">
                  <c:v>746.86410190403069</c:v>
                </c:pt>
                <c:pt idx="736">
                  <c:v>746.86410190403069</c:v>
                </c:pt>
                <c:pt idx="737">
                  <c:v>746.86410190403069</c:v>
                </c:pt>
                <c:pt idx="738">
                  <c:v>746.86410190403069</c:v>
                </c:pt>
                <c:pt idx="739">
                  <c:v>746.86410190403069</c:v>
                </c:pt>
                <c:pt idx="740">
                  <c:v>746.86410190403069</c:v>
                </c:pt>
                <c:pt idx="741">
                  <c:v>746.86410190403069</c:v>
                </c:pt>
                <c:pt idx="742">
                  <c:v>746.86410190403069</c:v>
                </c:pt>
                <c:pt idx="743">
                  <c:v>746.86410190403069</c:v>
                </c:pt>
                <c:pt idx="744">
                  <c:v>746.86410190403069</c:v>
                </c:pt>
                <c:pt idx="745">
                  <c:v>746.86410190403069</c:v>
                </c:pt>
                <c:pt idx="746">
                  <c:v>746.86410190403069</c:v>
                </c:pt>
                <c:pt idx="747">
                  <c:v>746.86410190403069</c:v>
                </c:pt>
                <c:pt idx="748">
                  <c:v>746.86410190403069</c:v>
                </c:pt>
                <c:pt idx="749">
                  <c:v>746.86410190403069</c:v>
                </c:pt>
                <c:pt idx="750">
                  <c:v>746.86410190403069</c:v>
                </c:pt>
                <c:pt idx="751">
                  <c:v>746.86410190403069</c:v>
                </c:pt>
                <c:pt idx="752">
                  <c:v>746.86410190403069</c:v>
                </c:pt>
                <c:pt idx="753">
                  <c:v>746.86410190403069</c:v>
                </c:pt>
                <c:pt idx="754">
                  <c:v>746.86410190403069</c:v>
                </c:pt>
                <c:pt idx="755">
                  <c:v>746.86410190403069</c:v>
                </c:pt>
                <c:pt idx="756">
                  <c:v>746.86410190403069</c:v>
                </c:pt>
                <c:pt idx="757">
                  <c:v>746.86410190403069</c:v>
                </c:pt>
                <c:pt idx="758">
                  <c:v>746.86410190403069</c:v>
                </c:pt>
                <c:pt idx="759">
                  <c:v>746.86410190403069</c:v>
                </c:pt>
                <c:pt idx="760">
                  <c:v>746.86410190403069</c:v>
                </c:pt>
                <c:pt idx="761">
                  <c:v>746.86410190403069</c:v>
                </c:pt>
                <c:pt idx="762">
                  <c:v>746.86410190403069</c:v>
                </c:pt>
                <c:pt idx="763">
                  <c:v>746.86410190403069</c:v>
                </c:pt>
                <c:pt idx="764">
                  <c:v>746.86410190403069</c:v>
                </c:pt>
                <c:pt idx="765">
                  <c:v>746.86410190403069</c:v>
                </c:pt>
                <c:pt idx="766">
                  <c:v>746.86410190403069</c:v>
                </c:pt>
                <c:pt idx="767">
                  <c:v>746.86410190403069</c:v>
                </c:pt>
                <c:pt idx="768">
                  <c:v>746.86410190403069</c:v>
                </c:pt>
                <c:pt idx="769">
                  <c:v>746.86410190403069</c:v>
                </c:pt>
                <c:pt idx="770">
                  <c:v>746.86410190403069</c:v>
                </c:pt>
                <c:pt idx="771">
                  <c:v>746.86410190403069</c:v>
                </c:pt>
                <c:pt idx="772">
                  <c:v>746.86410190403069</c:v>
                </c:pt>
                <c:pt idx="773">
                  <c:v>746.86410190403069</c:v>
                </c:pt>
                <c:pt idx="774">
                  <c:v>746.86410190403069</c:v>
                </c:pt>
                <c:pt idx="775">
                  <c:v>746.86410190403069</c:v>
                </c:pt>
                <c:pt idx="776">
                  <c:v>746.86410190403069</c:v>
                </c:pt>
                <c:pt idx="777">
                  <c:v>746.86410190403069</c:v>
                </c:pt>
                <c:pt idx="778">
                  <c:v>746.86410190403069</c:v>
                </c:pt>
                <c:pt idx="779">
                  <c:v>746.86410190403069</c:v>
                </c:pt>
                <c:pt idx="780">
                  <c:v>746.86410190403069</c:v>
                </c:pt>
                <c:pt idx="781">
                  <c:v>746.86410190403069</c:v>
                </c:pt>
                <c:pt idx="782">
                  <c:v>746.86410190403069</c:v>
                </c:pt>
                <c:pt idx="783">
                  <c:v>746.86410190403069</c:v>
                </c:pt>
                <c:pt idx="784">
                  <c:v>746.86410190403069</c:v>
                </c:pt>
                <c:pt idx="785">
                  <c:v>746.86410190403069</c:v>
                </c:pt>
                <c:pt idx="786">
                  <c:v>746.86410190403069</c:v>
                </c:pt>
                <c:pt idx="787">
                  <c:v>746.86410190403069</c:v>
                </c:pt>
                <c:pt idx="788">
                  <c:v>746.86410190403069</c:v>
                </c:pt>
                <c:pt idx="789">
                  <c:v>746.86410190403069</c:v>
                </c:pt>
                <c:pt idx="790">
                  <c:v>746.86410190403069</c:v>
                </c:pt>
                <c:pt idx="791">
                  <c:v>746.86410190403069</c:v>
                </c:pt>
                <c:pt idx="792">
                  <c:v>746.86410190403069</c:v>
                </c:pt>
                <c:pt idx="793">
                  <c:v>746.86410190403069</c:v>
                </c:pt>
                <c:pt idx="794">
                  <c:v>746.86410190403069</c:v>
                </c:pt>
                <c:pt idx="795">
                  <c:v>746.86410190403069</c:v>
                </c:pt>
                <c:pt idx="796">
                  <c:v>746.86410190403069</c:v>
                </c:pt>
                <c:pt idx="797">
                  <c:v>746.86410190403069</c:v>
                </c:pt>
                <c:pt idx="798">
                  <c:v>746.86410190403069</c:v>
                </c:pt>
                <c:pt idx="799">
                  <c:v>746.86410190403069</c:v>
                </c:pt>
                <c:pt idx="800">
                  <c:v>746.86410190403069</c:v>
                </c:pt>
                <c:pt idx="801">
                  <c:v>746.86410190403069</c:v>
                </c:pt>
                <c:pt idx="802">
                  <c:v>746.86410190403069</c:v>
                </c:pt>
                <c:pt idx="803">
                  <c:v>746.86410190403069</c:v>
                </c:pt>
                <c:pt idx="804">
                  <c:v>746.86410190403069</c:v>
                </c:pt>
                <c:pt idx="805">
                  <c:v>746.86410190403069</c:v>
                </c:pt>
                <c:pt idx="806">
                  <c:v>746.86410190403069</c:v>
                </c:pt>
                <c:pt idx="807">
                  <c:v>746.86410190403069</c:v>
                </c:pt>
                <c:pt idx="808">
                  <c:v>746.86410190403069</c:v>
                </c:pt>
                <c:pt idx="809">
                  <c:v>746.86410190403069</c:v>
                </c:pt>
                <c:pt idx="810">
                  <c:v>746.86410190403069</c:v>
                </c:pt>
                <c:pt idx="811">
                  <c:v>746.86410190403069</c:v>
                </c:pt>
                <c:pt idx="812">
                  <c:v>746.86410190403069</c:v>
                </c:pt>
                <c:pt idx="813">
                  <c:v>746.86410190403069</c:v>
                </c:pt>
                <c:pt idx="814">
                  <c:v>746.86410190403069</c:v>
                </c:pt>
                <c:pt idx="815">
                  <c:v>746.86410190403069</c:v>
                </c:pt>
                <c:pt idx="816">
                  <c:v>746.86410190403069</c:v>
                </c:pt>
                <c:pt idx="817">
                  <c:v>746.86410190403069</c:v>
                </c:pt>
                <c:pt idx="818">
                  <c:v>746.86410190403069</c:v>
                </c:pt>
                <c:pt idx="819">
                  <c:v>746.86410190403069</c:v>
                </c:pt>
                <c:pt idx="820">
                  <c:v>746.86410190403069</c:v>
                </c:pt>
                <c:pt idx="821">
                  <c:v>746.86410190403069</c:v>
                </c:pt>
                <c:pt idx="822">
                  <c:v>746.86410190403069</c:v>
                </c:pt>
                <c:pt idx="823">
                  <c:v>746.86410190403069</c:v>
                </c:pt>
                <c:pt idx="824">
                  <c:v>746.86410190403069</c:v>
                </c:pt>
                <c:pt idx="825">
                  <c:v>746.86410190403069</c:v>
                </c:pt>
                <c:pt idx="826">
                  <c:v>746.86410190403069</c:v>
                </c:pt>
                <c:pt idx="827">
                  <c:v>746.86410190403069</c:v>
                </c:pt>
                <c:pt idx="828">
                  <c:v>746.86410190403069</c:v>
                </c:pt>
                <c:pt idx="829">
                  <c:v>746.86410190403069</c:v>
                </c:pt>
                <c:pt idx="830">
                  <c:v>746.86410190403069</c:v>
                </c:pt>
                <c:pt idx="831">
                  <c:v>746.86410190403069</c:v>
                </c:pt>
                <c:pt idx="832">
                  <c:v>746.86410190403069</c:v>
                </c:pt>
                <c:pt idx="833">
                  <c:v>746.86410190403069</c:v>
                </c:pt>
                <c:pt idx="834">
                  <c:v>746.86410190403069</c:v>
                </c:pt>
                <c:pt idx="835">
                  <c:v>746.86410190403069</c:v>
                </c:pt>
                <c:pt idx="836">
                  <c:v>746.86410190403069</c:v>
                </c:pt>
                <c:pt idx="837">
                  <c:v>746.86410190403069</c:v>
                </c:pt>
                <c:pt idx="838">
                  <c:v>746.86410190403069</c:v>
                </c:pt>
                <c:pt idx="839">
                  <c:v>746.86410190403069</c:v>
                </c:pt>
                <c:pt idx="840">
                  <c:v>746.86410190403069</c:v>
                </c:pt>
                <c:pt idx="841">
                  <c:v>746.86410190403069</c:v>
                </c:pt>
                <c:pt idx="842">
                  <c:v>746.86410190403069</c:v>
                </c:pt>
                <c:pt idx="843">
                  <c:v>746.86410190403069</c:v>
                </c:pt>
                <c:pt idx="844">
                  <c:v>746.86410190403069</c:v>
                </c:pt>
                <c:pt idx="845">
                  <c:v>746.86410190403069</c:v>
                </c:pt>
                <c:pt idx="846">
                  <c:v>746.86410190403069</c:v>
                </c:pt>
                <c:pt idx="847">
                  <c:v>746.86410190403069</c:v>
                </c:pt>
                <c:pt idx="848">
                  <c:v>746.86410190403069</c:v>
                </c:pt>
                <c:pt idx="849">
                  <c:v>746.86410190403069</c:v>
                </c:pt>
                <c:pt idx="850">
                  <c:v>746.86410190403069</c:v>
                </c:pt>
                <c:pt idx="851">
                  <c:v>746.86410190403069</c:v>
                </c:pt>
                <c:pt idx="852">
                  <c:v>746.86410190403069</c:v>
                </c:pt>
                <c:pt idx="853">
                  <c:v>746.86410190403069</c:v>
                </c:pt>
                <c:pt idx="854">
                  <c:v>746.86410190403069</c:v>
                </c:pt>
                <c:pt idx="855">
                  <c:v>746.86410190403069</c:v>
                </c:pt>
                <c:pt idx="856">
                  <c:v>746.86410190403069</c:v>
                </c:pt>
                <c:pt idx="857">
                  <c:v>746.86410190403069</c:v>
                </c:pt>
                <c:pt idx="858">
                  <c:v>746.86410190403069</c:v>
                </c:pt>
                <c:pt idx="859">
                  <c:v>746.86410190403069</c:v>
                </c:pt>
                <c:pt idx="860">
                  <c:v>746.86410190403069</c:v>
                </c:pt>
                <c:pt idx="861">
                  <c:v>746.86410190403069</c:v>
                </c:pt>
                <c:pt idx="862">
                  <c:v>746.86410190403069</c:v>
                </c:pt>
                <c:pt idx="863">
                  <c:v>746.86410190403069</c:v>
                </c:pt>
                <c:pt idx="864">
                  <c:v>746.86410190403069</c:v>
                </c:pt>
                <c:pt idx="865">
                  <c:v>746.86410190403069</c:v>
                </c:pt>
                <c:pt idx="866">
                  <c:v>746.86410190403069</c:v>
                </c:pt>
                <c:pt idx="867">
                  <c:v>746.86410190403069</c:v>
                </c:pt>
                <c:pt idx="868">
                  <c:v>746.86410190403069</c:v>
                </c:pt>
                <c:pt idx="869">
                  <c:v>746.86410190403069</c:v>
                </c:pt>
                <c:pt idx="870">
                  <c:v>746.86410190403069</c:v>
                </c:pt>
                <c:pt idx="871">
                  <c:v>746.86410190403069</c:v>
                </c:pt>
                <c:pt idx="872">
                  <c:v>746.86410190403069</c:v>
                </c:pt>
                <c:pt idx="873">
                  <c:v>746.86410190403069</c:v>
                </c:pt>
                <c:pt idx="874">
                  <c:v>746.86410190403069</c:v>
                </c:pt>
                <c:pt idx="875">
                  <c:v>746.86410190403069</c:v>
                </c:pt>
                <c:pt idx="876">
                  <c:v>746.86410190403069</c:v>
                </c:pt>
                <c:pt idx="877">
                  <c:v>746.86410190403069</c:v>
                </c:pt>
                <c:pt idx="878">
                  <c:v>746.86410190403069</c:v>
                </c:pt>
                <c:pt idx="879">
                  <c:v>746.86410190403069</c:v>
                </c:pt>
                <c:pt idx="880">
                  <c:v>746.86410190403069</c:v>
                </c:pt>
                <c:pt idx="881">
                  <c:v>746.86410190403069</c:v>
                </c:pt>
                <c:pt idx="882">
                  <c:v>746.86410190403069</c:v>
                </c:pt>
                <c:pt idx="883">
                  <c:v>746.86410190403069</c:v>
                </c:pt>
                <c:pt idx="884">
                  <c:v>746.86410190403069</c:v>
                </c:pt>
                <c:pt idx="885">
                  <c:v>746.86410190403069</c:v>
                </c:pt>
                <c:pt idx="886">
                  <c:v>746.86410190403069</c:v>
                </c:pt>
                <c:pt idx="887">
                  <c:v>746.86410190403069</c:v>
                </c:pt>
                <c:pt idx="888">
                  <c:v>746.86410190403069</c:v>
                </c:pt>
                <c:pt idx="889">
                  <c:v>746.86410190403069</c:v>
                </c:pt>
                <c:pt idx="890">
                  <c:v>746.86410190403069</c:v>
                </c:pt>
                <c:pt idx="891">
                  <c:v>746.86410190403069</c:v>
                </c:pt>
                <c:pt idx="892">
                  <c:v>746.86410190403069</c:v>
                </c:pt>
                <c:pt idx="893">
                  <c:v>746.86410190403069</c:v>
                </c:pt>
                <c:pt idx="894">
                  <c:v>746.86410190403069</c:v>
                </c:pt>
                <c:pt idx="895">
                  <c:v>746.86410190403069</c:v>
                </c:pt>
                <c:pt idx="896">
                  <c:v>746.86410190403069</c:v>
                </c:pt>
                <c:pt idx="897">
                  <c:v>746.86410190403069</c:v>
                </c:pt>
                <c:pt idx="898">
                  <c:v>746.86410190403069</c:v>
                </c:pt>
                <c:pt idx="899">
                  <c:v>746.86410190403069</c:v>
                </c:pt>
                <c:pt idx="900">
                  <c:v>746.86410190403069</c:v>
                </c:pt>
                <c:pt idx="901">
                  <c:v>746.86410190403069</c:v>
                </c:pt>
                <c:pt idx="902">
                  <c:v>746.86410190403069</c:v>
                </c:pt>
                <c:pt idx="903">
                  <c:v>746.86410190403069</c:v>
                </c:pt>
                <c:pt idx="904">
                  <c:v>746.86410190403069</c:v>
                </c:pt>
                <c:pt idx="905">
                  <c:v>746.86410190403069</c:v>
                </c:pt>
                <c:pt idx="906">
                  <c:v>746.86410190403069</c:v>
                </c:pt>
                <c:pt idx="907">
                  <c:v>746.86410190403069</c:v>
                </c:pt>
                <c:pt idx="908">
                  <c:v>746.86410190403069</c:v>
                </c:pt>
                <c:pt idx="909">
                  <c:v>746.86410190403069</c:v>
                </c:pt>
                <c:pt idx="910">
                  <c:v>746.86410190403069</c:v>
                </c:pt>
                <c:pt idx="911">
                  <c:v>746.86410190403069</c:v>
                </c:pt>
                <c:pt idx="912">
                  <c:v>746.86410190403069</c:v>
                </c:pt>
                <c:pt idx="913">
                  <c:v>746.86410190403069</c:v>
                </c:pt>
                <c:pt idx="914">
                  <c:v>746.86410190403069</c:v>
                </c:pt>
                <c:pt idx="915">
                  <c:v>746.86410190403069</c:v>
                </c:pt>
                <c:pt idx="916">
                  <c:v>746.86410190403069</c:v>
                </c:pt>
                <c:pt idx="917">
                  <c:v>746.86410190403069</c:v>
                </c:pt>
                <c:pt idx="918">
                  <c:v>746.86410190403069</c:v>
                </c:pt>
                <c:pt idx="919">
                  <c:v>746.86410190403069</c:v>
                </c:pt>
                <c:pt idx="920">
                  <c:v>746.86410190403069</c:v>
                </c:pt>
                <c:pt idx="921">
                  <c:v>746.86410190403069</c:v>
                </c:pt>
                <c:pt idx="922">
                  <c:v>746.86410190403069</c:v>
                </c:pt>
                <c:pt idx="923">
                  <c:v>746.86410190403069</c:v>
                </c:pt>
                <c:pt idx="924">
                  <c:v>746.86410190403069</c:v>
                </c:pt>
                <c:pt idx="925">
                  <c:v>746.86410190403069</c:v>
                </c:pt>
                <c:pt idx="926">
                  <c:v>746.86410190403069</c:v>
                </c:pt>
                <c:pt idx="927">
                  <c:v>746.86410190403069</c:v>
                </c:pt>
                <c:pt idx="928">
                  <c:v>746.86410190403069</c:v>
                </c:pt>
                <c:pt idx="929">
                  <c:v>746.86410190403069</c:v>
                </c:pt>
                <c:pt idx="930">
                  <c:v>746.86410190403069</c:v>
                </c:pt>
                <c:pt idx="931">
                  <c:v>746.86410190403069</c:v>
                </c:pt>
                <c:pt idx="932">
                  <c:v>746.86410190403069</c:v>
                </c:pt>
                <c:pt idx="933">
                  <c:v>746.86410190403069</c:v>
                </c:pt>
                <c:pt idx="934">
                  <c:v>746.86410190403069</c:v>
                </c:pt>
                <c:pt idx="935">
                  <c:v>746.86410190403069</c:v>
                </c:pt>
                <c:pt idx="936">
                  <c:v>746.86410190403069</c:v>
                </c:pt>
                <c:pt idx="937">
                  <c:v>746.86410190403069</c:v>
                </c:pt>
                <c:pt idx="938">
                  <c:v>746.86410190403069</c:v>
                </c:pt>
                <c:pt idx="939">
                  <c:v>746.86410190403069</c:v>
                </c:pt>
                <c:pt idx="940">
                  <c:v>746.86410190403069</c:v>
                </c:pt>
                <c:pt idx="941">
                  <c:v>746.86410190403069</c:v>
                </c:pt>
                <c:pt idx="942">
                  <c:v>746.86410190403069</c:v>
                </c:pt>
                <c:pt idx="943">
                  <c:v>746.86410190403069</c:v>
                </c:pt>
                <c:pt idx="944">
                  <c:v>746.86410190403069</c:v>
                </c:pt>
                <c:pt idx="945">
                  <c:v>746.86410190403069</c:v>
                </c:pt>
                <c:pt idx="946">
                  <c:v>746.86410190403069</c:v>
                </c:pt>
                <c:pt idx="947">
                  <c:v>746.86410190403069</c:v>
                </c:pt>
                <c:pt idx="948">
                  <c:v>746.86410190403069</c:v>
                </c:pt>
                <c:pt idx="949">
                  <c:v>746.86410190403069</c:v>
                </c:pt>
                <c:pt idx="950">
                  <c:v>746.86410190403069</c:v>
                </c:pt>
                <c:pt idx="951">
                  <c:v>746.86410190403069</c:v>
                </c:pt>
                <c:pt idx="952">
                  <c:v>746.86410190403069</c:v>
                </c:pt>
                <c:pt idx="953">
                  <c:v>746.86410190403069</c:v>
                </c:pt>
                <c:pt idx="954">
                  <c:v>746.86410190403069</c:v>
                </c:pt>
                <c:pt idx="955">
                  <c:v>746.86410190403069</c:v>
                </c:pt>
                <c:pt idx="956">
                  <c:v>746.86410190403069</c:v>
                </c:pt>
                <c:pt idx="957">
                  <c:v>746.86410190403069</c:v>
                </c:pt>
                <c:pt idx="958">
                  <c:v>746.86410190403069</c:v>
                </c:pt>
                <c:pt idx="959">
                  <c:v>746.86410190403069</c:v>
                </c:pt>
                <c:pt idx="960">
                  <c:v>746.86410190403069</c:v>
                </c:pt>
                <c:pt idx="961">
                  <c:v>746.86410190403069</c:v>
                </c:pt>
                <c:pt idx="962">
                  <c:v>746.86410190403069</c:v>
                </c:pt>
                <c:pt idx="963">
                  <c:v>746.86410190403069</c:v>
                </c:pt>
                <c:pt idx="964">
                  <c:v>746.86410190403069</c:v>
                </c:pt>
                <c:pt idx="965">
                  <c:v>746.86410190403069</c:v>
                </c:pt>
                <c:pt idx="966">
                  <c:v>746.86410190403069</c:v>
                </c:pt>
                <c:pt idx="967">
                  <c:v>746.86410190403069</c:v>
                </c:pt>
                <c:pt idx="968">
                  <c:v>746.86410190403069</c:v>
                </c:pt>
                <c:pt idx="969">
                  <c:v>746.86410190403069</c:v>
                </c:pt>
                <c:pt idx="970">
                  <c:v>746.86410190403069</c:v>
                </c:pt>
                <c:pt idx="971">
                  <c:v>746.86410190403069</c:v>
                </c:pt>
                <c:pt idx="972">
                  <c:v>746.86410190403069</c:v>
                </c:pt>
                <c:pt idx="973">
                  <c:v>746.86410190403069</c:v>
                </c:pt>
                <c:pt idx="974">
                  <c:v>746.86410190403069</c:v>
                </c:pt>
                <c:pt idx="975">
                  <c:v>746.86410190403069</c:v>
                </c:pt>
                <c:pt idx="976">
                  <c:v>746.86410190403069</c:v>
                </c:pt>
                <c:pt idx="977">
                  <c:v>746.86410190403069</c:v>
                </c:pt>
                <c:pt idx="978">
                  <c:v>746.86410190403069</c:v>
                </c:pt>
                <c:pt idx="979">
                  <c:v>746.86410190403069</c:v>
                </c:pt>
                <c:pt idx="980">
                  <c:v>746.86410190403069</c:v>
                </c:pt>
                <c:pt idx="981">
                  <c:v>746.86410190403069</c:v>
                </c:pt>
                <c:pt idx="982">
                  <c:v>746.86410190403069</c:v>
                </c:pt>
                <c:pt idx="983">
                  <c:v>746.86410190403069</c:v>
                </c:pt>
                <c:pt idx="984">
                  <c:v>746.86410190403069</c:v>
                </c:pt>
                <c:pt idx="985">
                  <c:v>746.86410190403069</c:v>
                </c:pt>
                <c:pt idx="986">
                  <c:v>746.86410190403069</c:v>
                </c:pt>
                <c:pt idx="987">
                  <c:v>746.86410190403069</c:v>
                </c:pt>
                <c:pt idx="988">
                  <c:v>746.86410190403069</c:v>
                </c:pt>
                <c:pt idx="989">
                  <c:v>746.86410190403069</c:v>
                </c:pt>
                <c:pt idx="990">
                  <c:v>746.86410190403069</c:v>
                </c:pt>
                <c:pt idx="991">
                  <c:v>746.86410190403069</c:v>
                </c:pt>
                <c:pt idx="992">
                  <c:v>746.86410190403069</c:v>
                </c:pt>
                <c:pt idx="993">
                  <c:v>746.86410190403069</c:v>
                </c:pt>
                <c:pt idx="994">
                  <c:v>746.86410190403069</c:v>
                </c:pt>
                <c:pt idx="995">
                  <c:v>746.86410190403069</c:v>
                </c:pt>
                <c:pt idx="996">
                  <c:v>746.86410190403069</c:v>
                </c:pt>
                <c:pt idx="997">
                  <c:v>746.86410190403069</c:v>
                </c:pt>
                <c:pt idx="998">
                  <c:v>746.86410190403069</c:v>
                </c:pt>
                <c:pt idx="999">
                  <c:v>746.86410190403069</c:v>
                </c:pt>
                <c:pt idx="1000">
                  <c:v>746.86410190403069</c:v>
                </c:pt>
              </c:numCache>
            </c:numRef>
          </c:xVal>
          <c:yVal>
            <c:numRef>
              <c:f>Calculs!$AE$4:$AE$1004</c:f>
              <c:numCache>
                <c:formatCode>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110.63503959427872</c:v>
                </c:pt>
              </c:numCache>
            </c:numRef>
          </c:xVal>
          <c:yVal>
            <c:numRef>
              <c:f>Trajecto!$C$158</c:f>
              <c:numCache>
                <c:formatCode>0</c:formatCode>
                <c:ptCount val="1"/>
                <c:pt idx="0">
                  <c:v>625.48954241422564</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642.33755328605469</c:v>
                </c:pt>
              </c:numCache>
            </c:numRef>
          </c:xVal>
          <c:yVal>
            <c:numRef>
              <c:f>Trajecto!$C$159</c:f>
              <c:numCache>
                <c:formatCode>0</c:formatCode>
                <c:ptCount val="1"/>
                <c:pt idx="0">
                  <c:v>625.75252360713068</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{96CE8D96-EEB0-4475-A4AB-444842BE1A50}</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433.28445605010262</c:v>
                </c:pt>
                <c:pt idx="1">
                  <c:v>456.28445605010262</c:v>
                </c:pt>
                <c:pt idx="2">
                  <c:v>456.28445605010262</c:v>
                </c:pt>
                <c:pt idx="3">
                  <c:v>433.28445605010262</c:v>
                </c:pt>
                <c:pt idx="4">
                  <c:v>456.28445605010262</c:v>
                </c:pt>
                <c:pt idx="5">
                  <c:v>456.28445605010262</c:v>
                </c:pt>
                <c:pt idx="6">
                  <c:v>441.28445605010262</c:v>
                </c:pt>
                <c:pt idx="7">
                  <c:v>441.28445605010262</c:v>
                </c:pt>
                <c:pt idx="8">
                  <c:v>456.28445605010262</c:v>
                </c:pt>
                <c:pt idx="9">
                  <c:v>441.28445605010262</c:v>
                </c:pt>
                <c:pt idx="10">
                  <c:v>440.88445605010264</c:v>
                </c:pt>
                <c:pt idx="11">
                  <c:v>440.08445605010263</c:v>
                </c:pt>
                <c:pt idx="12">
                  <c:v>439.28445605010262</c:v>
                </c:pt>
                <c:pt idx="13">
                  <c:v>438.28445605010262</c:v>
                </c:pt>
                <c:pt idx="14">
                  <c:v>437.08445605010263</c:v>
                </c:pt>
                <c:pt idx="15">
                  <c:v>433.28445605010262</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433.28445605010262</c:v>
                </c:pt>
                <c:pt idx="1">
                  <c:v>410.28445605010262</c:v>
                </c:pt>
                <c:pt idx="2">
                  <c:v>410.28445605010262</c:v>
                </c:pt>
                <c:pt idx="3">
                  <c:v>433.28445605010262</c:v>
                </c:pt>
                <c:pt idx="4">
                  <c:v>410.28445605010262</c:v>
                </c:pt>
                <c:pt idx="5">
                  <c:v>410.28445605010262</c:v>
                </c:pt>
                <c:pt idx="6">
                  <c:v>425.28445605010262</c:v>
                </c:pt>
                <c:pt idx="7">
                  <c:v>425.28445605010262</c:v>
                </c:pt>
                <c:pt idx="8">
                  <c:v>410.28445605010262</c:v>
                </c:pt>
                <c:pt idx="9">
                  <c:v>425.28445605010262</c:v>
                </c:pt>
                <c:pt idx="10">
                  <c:v>425.6844560501026</c:v>
                </c:pt>
                <c:pt idx="11">
                  <c:v>426.48445605010261</c:v>
                </c:pt>
                <c:pt idx="12">
                  <c:v>427.28445605010262</c:v>
                </c:pt>
                <c:pt idx="13">
                  <c:v>428.28445605010262</c:v>
                </c:pt>
                <c:pt idx="14">
                  <c:v>429.48445605010261</c:v>
                </c:pt>
                <c:pt idx="15">
                  <c:v>433.28445605010262</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{513BB3B3-EE5F-4008-B399-860CCDB6922F}</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433.28445605010262</c:v>
                </c:pt>
                <c:pt idx="1">
                  <c:v>433.28445605010262</c:v>
                </c:pt>
                <c:pt idx="2">
                  <c:v>443.28445605010262</c:v>
                </c:pt>
                <c:pt idx="3">
                  <c:v>433.28445605010262</c:v>
                </c:pt>
                <c:pt idx="4">
                  <c:v>443.28445605010262</c:v>
                </c:pt>
                <c:pt idx="5">
                  <c:v>446.28445605010262</c:v>
                </c:pt>
                <c:pt idx="6">
                  <c:v>450.28445605010262</c:v>
                </c:pt>
                <c:pt idx="7">
                  <c:v>453.28445605010262</c:v>
                </c:pt>
                <c:pt idx="8">
                  <c:v>458.28445605010262</c:v>
                </c:pt>
                <c:pt idx="9">
                  <c:v>463.28445605010262</c:v>
                </c:pt>
                <c:pt idx="10">
                  <c:v>469.28445605010262</c:v>
                </c:pt>
                <c:pt idx="11">
                  <c:v>481.28445605010262</c:v>
                </c:pt>
                <c:pt idx="12">
                  <c:v>495.28445605010262</c:v>
                </c:pt>
                <c:pt idx="13">
                  <c:v>470.28445605010262</c:v>
                </c:pt>
                <c:pt idx="14">
                  <c:v>463.28445605010262</c:v>
                </c:pt>
                <c:pt idx="15">
                  <c:v>448.28445605010262</c:v>
                </c:pt>
                <c:pt idx="16">
                  <c:v>433.28445605010262</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433.28445605010262</c:v>
                </c:pt>
                <c:pt idx="1">
                  <c:v>433.28445605010262</c:v>
                </c:pt>
                <c:pt idx="2">
                  <c:v>423.28445605010262</c:v>
                </c:pt>
                <c:pt idx="3">
                  <c:v>433.28445605010262</c:v>
                </c:pt>
                <c:pt idx="4">
                  <c:v>423.28445605010262</c:v>
                </c:pt>
                <c:pt idx="5">
                  <c:v>420.28445605010262</c:v>
                </c:pt>
                <c:pt idx="6">
                  <c:v>416.28445605010262</c:v>
                </c:pt>
                <c:pt idx="7">
                  <c:v>413.28445605010262</c:v>
                </c:pt>
                <c:pt idx="8">
                  <c:v>408.28445605010262</c:v>
                </c:pt>
                <c:pt idx="9">
                  <c:v>403.28445605010262</c:v>
                </c:pt>
                <c:pt idx="10">
                  <c:v>397.28445605010262</c:v>
                </c:pt>
                <c:pt idx="11">
                  <c:v>385.28445605010262</c:v>
                </c:pt>
                <c:pt idx="12">
                  <c:v>371.28445605010262</c:v>
                </c:pt>
                <c:pt idx="13">
                  <c:v>396.28445605010262</c:v>
                </c:pt>
                <c:pt idx="14">
                  <c:v>403.28445605010262</c:v>
                </c:pt>
                <c:pt idx="15">
                  <c:v>418.28445605010262</c:v>
                </c:pt>
                <c:pt idx="16">
                  <c:v>433.28445605010262</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433.28445605010262</c:v>
                </c:pt>
                <c:pt idx="1">
                  <c:v>450.28445605010262</c:v>
                </c:pt>
                <c:pt idx="2">
                  <c:v>444.28445605010262</c:v>
                </c:pt>
                <c:pt idx="3">
                  <c:v>433.28445605010262</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433.28445605010262</c:v>
                </c:pt>
                <c:pt idx="1">
                  <c:v>416.28445605010262</c:v>
                </c:pt>
                <c:pt idx="2">
                  <c:v>422.28445605010262</c:v>
                </c:pt>
                <c:pt idx="3">
                  <c:v>433.28445605010262</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{2DB6540C-B991-412B-B247-0D43339D22D7}</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442.54015837711489</c:v>
                </c:pt>
                <c:pt idx="1">
                  <c:v>442.54015837711489</c:v>
                </c:pt>
                <c:pt idx="2">
                  <c:v>442.54015837711489</c:v>
                </c:pt>
                <c:pt idx="3">
                  <c:v>473.8146354978262</c:v>
                </c:pt>
                <c:pt idx="4">
                  <c:v>442.54015837711489</c:v>
                </c:pt>
                <c:pt idx="5">
                  <c:v>411.26568125640358</c:v>
                </c:pt>
                <c:pt idx="6">
                  <c:v>442.54015837711489</c:v>
                </c:pt>
              </c:numCache>
            </c:numRef>
          </c:xVal>
          <c:yVal>
            <c:numRef>
              <c:f>Trajecto!$C$124:$C$130</c:f>
              <c:numCache>
                <c:formatCode>0</c:formatCode>
                <c:ptCount val="7"/>
                <c:pt idx="0">
                  <c:v>1250.9790848284513</c:v>
                </c:pt>
                <c:pt idx="1">
                  <c:v>625.48954241422564</c:v>
                </c:pt>
                <c:pt idx="2">
                  <c:v>0</c:v>
                </c:pt>
                <c:pt idx="3">
                  <c:v>62.548954241422564</c:v>
                </c:pt>
                <c:pt idx="4">
                  <c:v>0</c:v>
                </c:pt>
                <c:pt idx="5">
                  <c:v>62.548954241422564</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1251.5050472142614</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2.0000000000000013</c:v>
                </c:pt>
                <c:pt idx="111">
                  <c:v>#N/A</c:v>
                </c:pt>
                <c:pt idx="112">
                  <c:v>#N/A</c:v>
                </c:pt>
                <c:pt idx="113">
                  <c:v>#N/A</c:v>
                </c:pt>
                <c:pt idx="114">
                  <c:v>#N/A</c:v>
                </c:pt>
                <c:pt idx="115">
                  <c:v>#N/A</c:v>
                </c:pt>
                <c:pt idx="116">
                  <c:v>#N/A</c:v>
                </c:pt>
                <c:pt idx="117">
                  <c:v>#N/A</c:v>
                </c:pt>
                <c:pt idx="118">
                  <c:v>#N/A</c:v>
                </c:pt>
                <c:pt idx="119">
                  <c:v>#N/A</c:v>
                </c:pt>
                <c:pt idx="120">
                  <c:v>3.0000000000000022</c:v>
                </c:pt>
                <c:pt idx="121">
                  <c:v>#N/A</c:v>
                </c:pt>
                <c:pt idx="122">
                  <c:v>#N/A</c:v>
                </c:pt>
                <c:pt idx="123">
                  <c:v>#N/A</c:v>
                </c:pt>
                <c:pt idx="124">
                  <c:v>#N/A</c:v>
                </c:pt>
                <c:pt idx="125">
                  <c:v>#N/A</c:v>
                </c:pt>
                <c:pt idx="126">
                  <c:v>#N/A</c:v>
                </c:pt>
                <c:pt idx="127">
                  <c:v>#N/A</c:v>
                </c:pt>
                <c:pt idx="128">
                  <c:v>#N/A</c:v>
                </c:pt>
                <c:pt idx="129">
                  <c:v>#N/A</c:v>
                </c:pt>
                <c:pt idx="130">
                  <c:v>4.0000000000000027</c:v>
                </c:pt>
                <c:pt idx="131">
                  <c:v>#N/A</c:v>
                </c:pt>
                <c:pt idx="132">
                  <c:v>#N/A</c:v>
                </c:pt>
                <c:pt idx="133">
                  <c:v>#N/A</c:v>
                </c:pt>
                <c:pt idx="134">
                  <c:v>#N/A</c:v>
                </c:pt>
                <c:pt idx="135">
                  <c:v>#N/A</c:v>
                </c:pt>
                <c:pt idx="136">
                  <c:v>#N/A</c:v>
                </c:pt>
                <c:pt idx="137">
                  <c:v>#N/A</c:v>
                </c:pt>
                <c:pt idx="138">
                  <c:v>#N/A</c:v>
                </c:pt>
                <c:pt idx="139">
                  <c:v>#N/A</c:v>
                </c:pt>
                <c:pt idx="140">
                  <c:v>4.9999999999999991</c:v>
                </c:pt>
                <c:pt idx="141">
                  <c:v>#N/A</c:v>
                </c:pt>
                <c:pt idx="142">
                  <c:v>#N/A</c:v>
                </c:pt>
                <c:pt idx="143">
                  <c:v>#N/A</c:v>
                </c:pt>
                <c:pt idx="144">
                  <c:v>#N/A</c:v>
                </c:pt>
                <c:pt idx="145">
                  <c:v>#N/A</c:v>
                </c:pt>
                <c:pt idx="146">
                  <c:v>#N/A</c:v>
                </c:pt>
                <c:pt idx="147">
                  <c:v>#N/A</c:v>
                </c:pt>
                <c:pt idx="148">
                  <c:v>#N/A</c:v>
                </c:pt>
                <c:pt idx="149">
                  <c:v>#N/A</c:v>
                </c:pt>
                <c:pt idx="150">
                  <c:v>5.9999999999999956</c:v>
                </c:pt>
                <c:pt idx="151">
                  <c:v>#N/A</c:v>
                </c:pt>
                <c:pt idx="152">
                  <c:v>#N/A</c:v>
                </c:pt>
                <c:pt idx="153">
                  <c:v>#N/A</c:v>
                </c:pt>
                <c:pt idx="154">
                  <c:v>#N/A</c:v>
                </c:pt>
                <c:pt idx="155">
                  <c:v>#N/A</c:v>
                </c:pt>
                <c:pt idx="156">
                  <c:v>#N/A</c:v>
                </c:pt>
                <c:pt idx="157">
                  <c:v>#N/A</c:v>
                </c:pt>
                <c:pt idx="158">
                  <c:v>#N/A</c:v>
                </c:pt>
                <c:pt idx="159">
                  <c:v>#N/A</c:v>
                </c:pt>
                <c:pt idx="160">
                  <c:v>6.999999999999992</c:v>
                </c:pt>
                <c:pt idx="161">
                  <c:v>#N/A</c:v>
                </c:pt>
                <c:pt idx="162">
                  <c:v>#N/A</c:v>
                </c:pt>
                <c:pt idx="163">
                  <c:v>#N/A</c:v>
                </c:pt>
                <c:pt idx="164">
                  <c:v>#N/A</c:v>
                </c:pt>
                <c:pt idx="165">
                  <c:v>#N/A</c:v>
                </c:pt>
                <c:pt idx="166">
                  <c:v>#N/A</c:v>
                </c:pt>
                <c:pt idx="167">
                  <c:v>#N/A</c:v>
                </c:pt>
                <c:pt idx="168">
                  <c:v>#N/A</c:v>
                </c:pt>
                <c:pt idx="169">
                  <c:v>#N/A</c:v>
                </c:pt>
                <c:pt idx="170">
                  <c:v>7.9999999999999885</c:v>
                </c:pt>
                <c:pt idx="171">
                  <c:v>#N/A</c:v>
                </c:pt>
                <c:pt idx="172">
                  <c:v>#N/A</c:v>
                </c:pt>
                <c:pt idx="173">
                  <c:v>#N/A</c:v>
                </c:pt>
                <c:pt idx="174">
                  <c:v>#N/A</c:v>
                </c:pt>
                <c:pt idx="175">
                  <c:v>#N/A</c:v>
                </c:pt>
                <c:pt idx="176">
                  <c:v>#N/A</c:v>
                </c:pt>
                <c:pt idx="177">
                  <c:v>#N/A</c:v>
                </c:pt>
                <c:pt idx="178">
                  <c:v>#N/A</c:v>
                </c:pt>
                <c:pt idx="179">
                  <c:v>#N/A</c:v>
                </c:pt>
                <c:pt idx="180">
                  <c:v>8.9999999999999858</c:v>
                </c:pt>
                <c:pt idx="181">
                  <c:v>#N/A</c:v>
                </c:pt>
                <c:pt idx="182">
                  <c:v>#N/A</c:v>
                </c:pt>
                <c:pt idx="183">
                  <c:v>#N/A</c:v>
                </c:pt>
                <c:pt idx="184">
                  <c:v>#N/A</c:v>
                </c:pt>
                <c:pt idx="185">
                  <c:v>#N/A</c:v>
                </c:pt>
                <c:pt idx="186">
                  <c:v>#N/A</c:v>
                </c:pt>
                <c:pt idx="187">
                  <c:v>#N/A</c:v>
                </c:pt>
                <c:pt idx="188">
                  <c:v>#N/A</c:v>
                </c:pt>
                <c:pt idx="189">
                  <c:v>#N/A</c:v>
                </c:pt>
                <c:pt idx="190">
                  <c:v>9.9999999999999822</c:v>
                </c:pt>
                <c:pt idx="191">
                  <c:v>#N/A</c:v>
                </c:pt>
                <c:pt idx="192">
                  <c:v>#N/A</c:v>
                </c:pt>
                <c:pt idx="193">
                  <c:v>#N/A</c:v>
                </c:pt>
                <c:pt idx="194">
                  <c:v>#N/A</c:v>
                </c:pt>
                <c:pt idx="195">
                  <c:v>#N/A</c:v>
                </c:pt>
                <c:pt idx="196">
                  <c:v>#N/A</c:v>
                </c:pt>
                <c:pt idx="197">
                  <c:v>#N/A</c:v>
                </c:pt>
                <c:pt idx="198">
                  <c:v>#N/A</c:v>
                </c:pt>
                <c:pt idx="199">
                  <c:v>#N/A</c:v>
                </c:pt>
                <c:pt idx="200">
                  <c:v>10.999999999999979</c:v>
                </c:pt>
                <c:pt idx="201">
                  <c:v>#N/A</c:v>
                </c:pt>
                <c:pt idx="202">
                  <c:v>#N/A</c:v>
                </c:pt>
                <c:pt idx="203">
                  <c:v>#N/A</c:v>
                </c:pt>
                <c:pt idx="204">
                  <c:v>#N/A</c:v>
                </c:pt>
                <c:pt idx="205">
                  <c:v>#N/A</c:v>
                </c:pt>
                <c:pt idx="206">
                  <c:v>#N/A</c:v>
                </c:pt>
                <c:pt idx="207">
                  <c:v>#N/A</c:v>
                </c:pt>
                <c:pt idx="208">
                  <c:v>#N/A</c:v>
                </c:pt>
                <c:pt idx="209">
                  <c:v>#N/A</c:v>
                </c:pt>
                <c:pt idx="210">
                  <c:v>11.999999999999975</c:v>
                </c:pt>
                <c:pt idx="211">
                  <c:v>#N/A</c:v>
                </c:pt>
                <c:pt idx="212">
                  <c:v>#N/A</c:v>
                </c:pt>
                <c:pt idx="213">
                  <c:v>#N/A</c:v>
                </c:pt>
                <c:pt idx="214">
                  <c:v>#N/A</c:v>
                </c:pt>
                <c:pt idx="215">
                  <c:v>#N/A</c:v>
                </c:pt>
                <c:pt idx="216">
                  <c:v>#N/A</c:v>
                </c:pt>
                <c:pt idx="217">
                  <c:v>#N/A</c:v>
                </c:pt>
                <c:pt idx="218">
                  <c:v>#N/A</c:v>
                </c:pt>
                <c:pt idx="219">
                  <c:v>#N/A</c:v>
                </c:pt>
                <c:pt idx="220">
                  <c:v>12.999999999999972</c:v>
                </c:pt>
                <c:pt idx="221">
                  <c:v>#N/A</c:v>
                </c:pt>
                <c:pt idx="222">
                  <c:v>#N/A</c:v>
                </c:pt>
                <c:pt idx="223">
                  <c:v>#N/A</c:v>
                </c:pt>
                <c:pt idx="224">
                  <c:v>#N/A</c:v>
                </c:pt>
                <c:pt idx="225">
                  <c:v>#N/A</c:v>
                </c:pt>
                <c:pt idx="226">
                  <c:v>#N/A</c:v>
                </c:pt>
                <c:pt idx="227">
                  <c:v>#N/A</c:v>
                </c:pt>
                <c:pt idx="228">
                  <c:v>#N/A</c:v>
                </c:pt>
                <c:pt idx="229">
                  <c:v>#N/A</c:v>
                </c:pt>
                <c:pt idx="230">
                  <c:v>13.999999999999968</c:v>
                </c:pt>
                <c:pt idx="231">
                  <c:v>#N/A</c:v>
                </c:pt>
                <c:pt idx="232">
                  <c:v>#N/A</c:v>
                </c:pt>
                <c:pt idx="233">
                  <c:v>#N/A</c:v>
                </c:pt>
                <c:pt idx="234">
                  <c:v>#N/A</c:v>
                </c:pt>
                <c:pt idx="235">
                  <c:v>#N/A</c:v>
                </c:pt>
                <c:pt idx="236">
                  <c:v>#N/A</c:v>
                </c:pt>
                <c:pt idx="237">
                  <c:v>#N/A</c:v>
                </c:pt>
                <c:pt idx="238">
                  <c:v>#N/A</c:v>
                </c:pt>
                <c:pt idx="239">
                  <c:v>#N/A</c:v>
                </c:pt>
                <c:pt idx="240">
                  <c:v>14.999999999999964</c:v>
                </c:pt>
                <c:pt idx="241">
                  <c:v>#N/A</c:v>
                </c:pt>
                <c:pt idx="242">
                  <c:v>#N/A</c:v>
                </c:pt>
                <c:pt idx="243">
                  <c:v>#N/A</c:v>
                </c:pt>
                <c:pt idx="244">
                  <c:v>#N/A</c:v>
                </c:pt>
                <c:pt idx="245">
                  <c:v>#N/A</c:v>
                </c:pt>
                <c:pt idx="246">
                  <c:v>#N/A</c:v>
                </c:pt>
                <c:pt idx="247">
                  <c:v>#N/A</c:v>
                </c:pt>
                <c:pt idx="248">
                  <c:v>#N/A</c:v>
                </c:pt>
                <c:pt idx="249">
                  <c:v>#N/A</c:v>
                </c:pt>
                <c:pt idx="250">
                  <c:v>15.999999999999961</c:v>
                </c:pt>
                <c:pt idx="251">
                  <c:v>#N/A</c:v>
                </c:pt>
                <c:pt idx="252">
                  <c:v>#N/A</c:v>
                </c:pt>
                <c:pt idx="253">
                  <c:v>#N/A</c:v>
                </c:pt>
                <c:pt idx="254">
                  <c:v>#N/A</c:v>
                </c:pt>
                <c:pt idx="255">
                  <c:v>#N/A</c:v>
                </c:pt>
                <c:pt idx="256">
                  <c:v>#N/A</c:v>
                </c:pt>
                <c:pt idx="257">
                  <c:v>#N/A</c:v>
                </c:pt>
                <c:pt idx="258">
                  <c:v>#N/A</c:v>
                </c:pt>
                <c:pt idx="259">
                  <c:v>#N/A</c:v>
                </c:pt>
                <c:pt idx="260">
                  <c:v>16.999999999999975</c:v>
                </c:pt>
                <c:pt idx="261">
                  <c:v>#N/A</c:v>
                </c:pt>
                <c:pt idx="262">
                  <c:v>#N/A</c:v>
                </c:pt>
                <c:pt idx="263">
                  <c:v>#N/A</c:v>
                </c:pt>
                <c:pt idx="264">
                  <c:v>#N/A</c:v>
                </c:pt>
                <c:pt idx="265">
                  <c:v>#N/A</c:v>
                </c:pt>
                <c:pt idx="266">
                  <c:v>#N/A</c:v>
                </c:pt>
                <c:pt idx="267">
                  <c:v>#N/A</c:v>
                </c:pt>
                <c:pt idx="268">
                  <c:v>#N/A</c:v>
                </c:pt>
                <c:pt idx="269">
                  <c:v>#N/A</c:v>
                </c:pt>
                <c:pt idx="270">
                  <c:v>17.999999999999989</c:v>
                </c:pt>
                <c:pt idx="271">
                  <c:v>#N/A</c:v>
                </c:pt>
                <c:pt idx="272">
                  <c:v>#N/A</c:v>
                </c:pt>
                <c:pt idx="273">
                  <c:v>#N/A</c:v>
                </c:pt>
                <c:pt idx="274">
                  <c:v>#N/A</c:v>
                </c:pt>
                <c:pt idx="275">
                  <c:v>#N/A</c:v>
                </c:pt>
                <c:pt idx="276">
                  <c:v>#N/A</c:v>
                </c:pt>
                <c:pt idx="277">
                  <c:v>#N/A</c:v>
                </c:pt>
                <c:pt idx="278">
                  <c:v>#N/A</c:v>
                </c:pt>
                <c:pt idx="279">
                  <c:v>#N/A</c:v>
                </c:pt>
                <c:pt idx="280">
                  <c:v>19.000000000000004</c:v>
                </c:pt>
                <c:pt idx="281">
                  <c:v>#N/A</c:v>
                </c:pt>
                <c:pt idx="282">
                  <c:v>#N/A</c:v>
                </c:pt>
                <c:pt idx="283">
                  <c:v>#N/A</c:v>
                </c:pt>
                <c:pt idx="284">
                  <c:v>#N/A</c:v>
                </c:pt>
                <c:pt idx="285">
                  <c:v>#N/A</c:v>
                </c:pt>
                <c:pt idx="286">
                  <c:v>#N/A</c:v>
                </c:pt>
                <c:pt idx="287">
                  <c:v>#N/A</c:v>
                </c:pt>
                <c:pt idx="288">
                  <c:v>#N/A</c:v>
                </c:pt>
                <c:pt idx="289">
                  <c:v>#N/A</c:v>
                </c:pt>
                <c:pt idx="290">
                  <c:v>20.000000000000018</c:v>
                </c:pt>
                <c:pt idx="291">
                  <c:v>#N/A</c:v>
                </c:pt>
                <c:pt idx="292">
                  <c:v>#N/A</c:v>
                </c:pt>
                <c:pt idx="293">
                  <c:v>#N/A</c:v>
                </c:pt>
                <c:pt idx="294">
                  <c:v>#N/A</c:v>
                </c:pt>
                <c:pt idx="295">
                  <c:v>#N/A</c:v>
                </c:pt>
                <c:pt idx="296">
                  <c:v>#N/A</c:v>
                </c:pt>
                <c:pt idx="297">
                  <c:v>#N/A</c:v>
                </c:pt>
                <c:pt idx="298">
                  <c:v>#N/A</c:v>
                </c:pt>
                <c:pt idx="299">
                  <c:v>#N/A</c:v>
                </c:pt>
                <c:pt idx="300">
                  <c:v>21.000000000000032</c:v>
                </c:pt>
                <c:pt idx="301">
                  <c:v>#N/A</c:v>
                </c:pt>
                <c:pt idx="302">
                  <c:v>#N/A</c:v>
                </c:pt>
                <c:pt idx="303">
                  <c:v>#N/A</c:v>
                </c:pt>
                <c:pt idx="304">
                  <c:v>#N/A</c:v>
                </c:pt>
                <c:pt idx="305">
                  <c:v>#N/A</c:v>
                </c:pt>
                <c:pt idx="306">
                  <c:v>#N/A</c:v>
                </c:pt>
                <c:pt idx="307">
                  <c:v>#N/A</c:v>
                </c:pt>
                <c:pt idx="308">
                  <c:v>#N/A</c:v>
                </c:pt>
                <c:pt idx="309">
                  <c:v>#N/A</c:v>
                </c:pt>
                <c:pt idx="310">
                  <c:v>22.000000000000046</c:v>
                </c:pt>
                <c:pt idx="311">
                  <c:v>#N/A</c:v>
                </c:pt>
                <c:pt idx="312">
                  <c:v>#N/A</c:v>
                </c:pt>
                <c:pt idx="313">
                  <c:v>#N/A</c:v>
                </c:pt>
                <c:pt idx="314">
                  <c:v>#N/A</c:v>
                </c:pt>
                <c:pt idx="315">
                  <c:v>#N/A</c:v>
                </c:pt>
                <c:pt idx="316">
                  <c:v>#N/A</c:v>
                </c:pt>
                <c:pt idx="317">
                  <c:v>#N/A</c:v>
                </c:pt>
                <c:pt idx="318">
                  <c:v>#N/A</c:v>
                </c:pt>
                <c:pt idx="319">
                  <c:v>#N/A</c:v>
                </c:pt>
                <c:pt idx="320">
                  <c:v>23.00000000000006</c:v>
                </c:pt>
                <c:pt idx="321">
                  <c:v>#N/A</c:v>
                </c:pt>
                <c:pt idx="322">
                  <c:v>#N/A</c:v>
                </c:pt>
                <c:pt idx="323">
                  <c:v>#N/A</c:v>
                </c:pt>
                <c:pt idx="324">
                  <c:v>#N/A</c:v>
                </c:pt>
                <c:pt idx="325">
                  <c:v>#N/A</c:v>
                </c:pt>
                <c:pt idx="326">
                  <c:v>#N/A</c:v>
                </c:pt>
                <c:pt idx="327">
                  <c:v>#N/A</c:v>
                </c:pt>
                <c:pt idx="328">
                  <c:v>#N/A</c:v>
                </c:pt>
                <c:pt idx="329">
                  <c:v>#N/A</c:v>
                </c:pt>
                <c:pt idx="330">
                  <c:v>24.000000000000075</c:v>
                </c:pt>
                <c:pt idx="331">
                  <c:v>#N/A</c:v>
                </c:pt>
                <c:pt idx="332">
                  <c:v>#N/A</c:v>
                </c:pt>
                <c:pt idx="333">
                  <c:v>#N/A</c:v>
                </c:pt>
                <c:pt idx="334">
                  <c:v>#N/A</c:v>
                </c:pt>
                <c:pt idx="335">
                  <c:v>#N/A</c:v>
                </c:pt>
                <c:pt idx="336">
                  <c:v>#N/A</c:v>
                </c:pt>
                <c:pt idx="337">
                  <c:v>#N/A</c:v>
                </c:pt>
                <c:pt idx="338">
                  <c:v>#N/A</c:v>
                </c:pt>
                <c:pt idx="339">
                  <c:v>#N/A</c:v>
                </c:pt>
                <c:pt idx="340">
                  <c:v>25.000000000000089</c:v>
                </c:pt>
                <c:pt idx="341">
                  <c:v>#N/A</c:v>
                </c:pt>
                <c:pt idx="342">
                  <c:v>#N/A</c:v>
                </c:pt>
                <c:pt idx="343">
                  <c:v>#N/A</c:v>
                </c:pt>
                <c:pt idx="344">
                  <c:v>#N/A</c:v>
                </c:pt>
                <c:pt idx="345">
                  <c:v>#N/A</c:v>
                </c:pt>
                <c:pt idx="346">
                  <c:v>#N/A</c:v>
                </c:pt>
                <c:pt idx="347">
                  <c:v>#N/A</c:v>
                </c:pt>
                <c:pt idx="348">
                  <c:v>#N/A</c:v>
                </c:pt>
                <c:pt idx="349">
                  <c:v>#N/A</c:v>
                </c:pt>
                <c:pt idx="350">
                  <c:v>26.000000000000103</c:v>
                </c:pt>
                <c:pt idx="351">
                  <c:v>#N/A</c:v>
                </c:pt>
                <c:pt idx="352">
                  <c:v>#N/A</c:v>
                </c:pt>
                <c:pt idx="353">
                  <c:v>#N/A</c:v>
                </c:pt>
                <c:pt idx="354">
                  <c:v>#N/A</c:v>
                </c:pt>
                <c:pt idx="355">
                  <c:v>#N/A</c:v>
                </c:pt>
                <c:pt idx="356">
                  <c:v>#N/A</c:v>
                </c:pt>
                <c:pt idx="357">
                  <c:v>#N/A</c:v>
                </c:pt>
                <c:pt idx="358">
                  <c:v>#N/A</c:v>
                </c:pt>
                <c:pt idx="359">
                  <c:v>#N/A</c:v>
                </c:pt>
                <c:pt idx="360">
                  <c:v>27.000000000000117</c:v>
                </c:pt>
                <c:pt idx="361">
                  <c:v>#N/A</c:v>
                </c:pt>
                <c:pt idx="362">
                  <c:v>#N/A</c:v>
                </c:pt>
                <c:pt idx="363">
                  <c:v>#N/A</c:v>
                </c:pt>
                <c:pt idx="364">
                  <c:v>#N/A</c:v>
                </c:pt>
                <c:pt idx="365">
                  <c:v>#N/A</c:v>
                </c:pt>
                <c:pt idx="366">
                  <c:v>#N/A</c:v>
                </c:pt>
                <c:pt idx="367">
                  <c:v>#N/A</c:v>
                </c:pt>
                <c:pt idx="368">
                  <c:v>#N/A</c:v>
                </c:pt>
                <c:pt idx="369">
                  <c:v>#N/A</c:v>
                </c:pt>
                <c:pt idx="370">
                  <c:v>28.000000000000131</c:v>
                </c:pt>
                <c:pt idx="371">
                  <c:v>#N/A</c:v>
                </c:pt>
                <c:pt idx="372">
                  <c:v>#N/A</c:v>
                </c:pt>
                <c:pt idx="373">
                  <c:v>#N/A</c:v>
                </c:pt>
                <c:pt idx="374">
                  <c:v>#N/A</c:v>
                </c:pt>
                <c:pt idx="375">
                  <c:v>#N/A</c:v>
                </c:pt>
                <c:pt idx="376">
                  <c:v>#N/A</c:v>
                </c:pt>
                <c:pt idx="377">
                  <c:v>#N/A</c:v>
                </c:pt>
                <c:pt idx="378">
                  <c:v>#N/A</c:v>
                </c:pt>
                <c:pt idx="379">
                  <c:v>#N/A</c:v>
                </c:pt>
                <c:pt idx="380">
                  <c:v>29.000000000000146</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1250.9790848284513</c:v>
                </c:pt>
                <c:pt idx="202">
                  <c:v>1250.6030287623121</c:v>
                </c:pt>
                <c:pt idx="203">
                  <c:v>1250.1294464523469</c:v>
                </c:pt>
                <c:pt idx="204">
                  <c:v>1249.5584911348919</c:v>
                </c:pt>
                <c:pt idx="205">
                  <c:v>1248.8903190884614</c:v>
                </c:pt>
                <c:pt idx="206">
                  <c:v>1248.1250903200237</c:v>
                </c:pt>
                <c:pt idx="207">
                  <c:v>1247.2629692121948</c:v>
                </c:pt>
                <c:pt idx="208">
                  <c:v>1246.304125128288</c:v>
                </c:pt>
                <c:pt idx="209">
                  <c:v>1245.2487329731259</c:v>
                </c:pt>
                <c:pt idx="210">
                  <c:v>1244.0969737084629</c:v>
                </c:pt>
                <c:pt idx="211">
                  <c:v>1242.8490348227042</c:v>
                </c:pt>
                <c:pt idx="212">
                  <c:v>1241.5051107553631</c:v>
                </c:pt>
                <c:pt idx="213">
                  <c:v>1240.0654032773039</c:v>
                </c:pt>
                <c:pt idx="214">
                  <c:v>1238.5301218283196</c:v>
                </c:pt>
                <c:pt idx="215">
                  <c:v>1236.8994838139611</c:v>
                </c:pt>
                <c:pt idx="216">
                  <c:v>1235.1737148637885</c:v>
                </c:pt>
                <c:pt idx="217">
                  <c:v>1233.3530490533772</c:v>
                </c:pt>
                <c:pt idx="218">
                  <c:v>1231.4377290924838</c:v>
                </c:pt>
                <c:pt idx="219">
                  <c:v>1229.4280064817851</c:v>
                </c:pt>
                <c:pt idx="220">
                  <c:v>1227.3241416405558</c:v>
                </c:pt>
                <c:pt idx="221">
                  <c:v>1225.1264040075689</c:v>
                </c:pt>
                <c:pt idx="222">
                  <c:v>1222.8350721173897</c:v>
                </c:pt>
                <c:pt idx="223">
                  <c:v>1220.4504336541058</c:v>
                </c:pt>
                <c:pt idx="224">
                  <c:v>1217.9727854843968</c:v>
                </c:pt>
                <c:pt idx="225">
                  <c:v>1215.4024336717055</c:v>
                </c:pt>
                <c:pt idx="226">
                  <c:v>1212.7396934731328</c:v>
                </c:pt>
                <c:pt idx="227">
                  <c:v>1209.9848893205415</c:v>
                </c:pt>
                <c:pt idx="228">
                  <c:v>1207.1383547872249</c:v>
                </c:pt>
                <c:pt idx="229">
                  <c:v>1204.2004325413748</c:v>
                </c:pt>
                <c:pt idx="230">
                  <c:v>1201.1714742874713</c:v>
                </c:pt>
                <c:pt idx="231">
                  <c:v>1198.0518406966148</c:v>
                </c:pt>
                <c:pt idx="232">
                  <c:v>1194.8419013267237</c:v>
                </c:pt>
                <c:pt idx="233">
                  <c:v>1191.5420345334394</c:v>
                </c:pt>
                <c:pt idx="234">
                  <c:v>1188.1526273725015</c:v>
                </c:pt>
                <c:pt idx="235">
                  <c:v>1184.6740754942884</c:v>
                </c:pt>
                <c:pt idx="236">
                  <c:v>1181.1067830311554</c:v>
                </c:pt>
                <c:pt idx="237">
                  <c:v>1177.4511624781483</c:v>
                </c:pt>
                <c:pt idx="238">
                  <c:v>1173.7076345676226</c:v>
                </c:pt>
                <c:pt idx="239">
                  <c:v>1169.8766281382507</c:v>
                </c:pt>
                <c:pt idx="240">
                  <c:v>1165.9585799988668</c:v>
                </c:pt>
                <c:pt idx="241">
                  <c:v>1161.9539347875575</c:v>
                </c:pt>
                <c:pt idx="242">
                  <c:v>1157.8631448263832</c:v>
                </c:pt>
                <c:pt idx="243">
                  <c:v>1153.6866699720788</c:v>
                </c:pt>
                <c:pt idx="244">
                  <c:v>1149.4249774630684</c:v>
                </c:pt>
                <c:pt idx="245">
                  <c:v>1145.0785417630982</c:v>
                </c:pt>
                <c:pt idx="246">
                  <c:v>1140.6478444017757</c:v>
                </c:pt>
                <c:pt idx="247">
                  <c:v>1136.1333738122892</c:v>
                </c:pt>
                <c:pt idx="248">
                  <c:v>1131.5356251665596</c:v>
                </c:pt>
                <c:pt idx="249">
                  <c:v>1126.8551002080681</c:v>
                </c:pt>
                <c:pt idx="250">
                  <c:v>1122.0923070825875</c:v>
                </c:pt>
                <c:pt idx="251">
                  <c:v>1117.2477601670366</c:v>
                </c:pt>
                <c:pt idx="252">
                  <c:v>1112.3219798966618</c:v>
                </c:pt>
                <c:pt idx="253">
                  <c:v>1107.3154925907465</c:v>
                </c:pt>
                <c:pt idx="254">
                  <c:v>1102.2288302770373</c:v>
                </c:pt>
                <c:pt idx="255">
                  <c:v>1097.0625305150661</c:v>
                </c:pt>
                <c:pt idx="256">
                  <c:v>1091.8171362185449</c:v>
                </c:pt>
                <c:pt idx="257">
                  <c:v>1086.4931954769988</c:v>
                </c:pt>
                <c:pt idx="258">
                  <c:v>1081.0912613767996</c:v>
                </c:pt>
                <c:pt idx="259">
                  <c:v>1075.6118918217528</c:v>
                </c:pt>
                <c:pt idx="260">
                  <c:v>1070.0556493533909</c:v>
                </c:pt>
                <c:pt idx="261">
                  <c:v>1064.4231009711141</c:v>
                </c:pt>
                <c:pt idx="262">
                  <c:v>1058.714817952319</c:v>
                </c:pt>
                <c:pt idx="263">
                  <c:v>1052.9313756726506</c:v>
                </c:pt>
                <c:pt idx="264">
                  <c:v>1047.0733534265064</c:v>
                </c:pt>
                <c:pt idx="265">
                  <c:v>1041.1413342479179</c:v>
                </c:pt>
                <c:pt idx="266">
                  <c:v>1035.135904731932</c:v>
                </c:pt>
                <c:pt idx="267">
                  <c:v>1029.0576548566089</c:v>
                </c:pt>
                <c:pt idx="268">
                  <c:v>1022.9071778057489</c:v>
                </c:pt>
                <c:pt idx="269">
                  <c:v>1016.685069792459</c:v>
                </c:pt>
                <c:pt idx="270">
                  <c:v>1010.3919298836631</c:v>
                </c:pt>
                <c:pt idx="271">
                  <c:v>1004.0283598256586</c:v>
                </c:pt>
                <c:pt idx="272">
                  <c:v>997.59496387081708</c:v>
                </c:pt>
                <c:pt idx="273">
                  <c:v>991.09234860552283</c:v>
                </c:pt>
                <c:pt idx="274">
                  <c:v>984.52112277944161</c:v>
                </c:pt>
                <c:pt idx="275">
                  <c:v>977.88189713620557</c:v>
                </c:pt>
                <c:pt idx="276">
                  <c:v>971.17528424559862</c:v>
                </c:pt>
                <c:pt idx="277">
                  <c:v>964.40189833732336</c:v>
                </c:pt>
                <c:pt idx="278">
                  <c:v>957.56235513642582</c:v>
                </c:pt>
                <c:pt idx="279">
                  <c:v>950.65727170045216</c:v>
                </c:pt>
                <c:pt idx="280">
                  <c:v>943.68726625840804</c:v>
                </c:pt>
                <c:pt idx="281">
                  <c:v>936.65295805158758</c:v>
                </c:pt>
                <c:pt idx="282">
                  <c:v>929.55496717633605</c:v>
                </c:pt>
                <c:pt idx="283">
                  <c:v>922.39391442880708</c:v>
                </c:pt>
                <c:pt idx="284">
                  <c:v>915.17042115177196</c:v>
                </c:pt>
                <c:pt idx="285">
                  <c:v>907.88510908353646</c:v>
                </c:pt>
                <c:pt idx="286">
                  <c:v>900.53860020901504</c:v>
                </c:pt>
                <c:pt idx="287">
                  <c:v>893.13151661301288</c:v>
                </c:pt>
                <c:pt idx="288">
                  <c:v>885.66448033575966</c:v>
                </c:pt>
                <c:pt idx="289">
                  <c:v>878.13811323073867</c:v>
                </c:pt>
                <c:pt idx="290">
                  <c:v>870.55303682485089</c:v>
                </c:pt>
                <c:pt idx="291">
                  <c:v>862.90987218094995</c:v>
                </c:pt>
                <c:pt idx="292">
                  <c:v>855.20923976278334</c:v>
                </c:pt>
                <c:pt idx="293">
                  <c:v>847.45175930237019</c:v>
                </c:pt>
                <c:pt idx="294">
                  <c:v>839.63804966984435</c:v>
                </c:pt>
                <c:pt idx="295">
                  <c:v>831.7687287457893</c:v>
                </c:pt>
                <c:pt idx="296">
                  <c:v>823.84441329608705</c:v>
                </c:pt>
                <c:pt idx="297">
                  <c:v>815.86571884930288</c:v>
                </c:pt>
                <c:pt idx="298">
                  <c:v>807.83325957662373</c:v>
                </c:pt>
                <c:pt idx="299">
                  <c:v>799.74764817436551</c:v>
                </c:pt>
                <c:pt idx="300">
                  <c:v>791.60949574906363</c:v>
                </c:pt>
                <c:pt idx="301">
                  <c:v>783.41941170515702</c:v>
                </c:pt>
                <c:pt idx="302">
                  <c:v>775.17800363527499</c:v>
                </c:pt>
                <c:pt idx="303">
                  <c:v>766.88587721313297</c:v>
                </c:pt>
                <c:pt idx="304">
                  <c:v>758.54363608904168</c:v>
                </c:pt>
                <c:pt idx="305">
                  <c:v>750.15188178803203</c:v>
                </c:pt>
                <c:pt idx="306">
                  <c:v>741.71121361059613</c:v>
                </c:pt>
                <c:pt idx="307">
                  <c:v>733.22222853604183</c:v>
                </c:pt>
                <c:pt idx="308">
                  <c:v>724.68552112845816</c:v>
                </c:pt>
                <c:pt idx="309">
                  <c:v>716.10168344528552</c:v>
                </c:pt>
                <c:pt idx="310">
                  <c:v>707.47130494848273</c:v>
                </c:pt>
                <c:pt idx="311">
                  <c:v>698.79497241828267</c:v>
                </c:pt>
                <c:pt idx="312">
                  <c:v>690.07326986952512</c:v>
                </c:pt>
                <c:pt idx="313">
                  <c:v>681.30677847055483</c:v>
                </c:pt>
                <c:pt idx="314">
                  <c:v>672.49607646466973</c:v>
                </c:pt>
                <c:pt idx="315">
                  <c:v>663.64173909410499</c:v>
                </c:pt>
                <c:pt idx="316">
                  <c:v>654.7443385265351</c:v>
                </c:pt>
                <c:pt idx="317">
                  <c:v>645.80444378407583</c:v>
                </c:pt>
                <c:pt idx="318">
                  <c:v>636.82262067476665</c:v>
                </c:pt>
                <c:pt idx="319">
                  <c:v>627.7994317265119</c:v>
                </c:pt>
                <c:pt idx="320">
                  <c:v>618.73543612345918</c:v>
                </c:pt>
                <c:pt idx="321">
                  <c:v>609.63118964479133</c:v>
                </c:pt>
                <c:pt idx="322">
                  <c:v>600.4872446059079</c:v>
                </c:pt>
                <c:pt idx="323">
                  <c:v>591.30414980196986</c:v>
                </c:pt>
                <c:pt idx="324">
                  <c:v>582.0824504537818</c:v>
                </c:pt>
                <c:pt idx="325">
                  <c:v>572.822688155984</c:v>
                </c:pt>
                <c:pt idx="326">
                  <c:v>563.52540082752614</c:v>
                </c:pt>
                <c:pt idx="327">
                  <c:v>554.19112266439345</c:v>
                </c:pt>
                <c:pt idx="328">
                  <c:v>544.82038409455527</c:v>
                </c:pt>
                <c:pt idx="329">
                  <c:v>535.41371173510618</c:v>
                </c:pt>
                <c:pt idx="330">
                  <c:v>525.97162835156757</c:v>
                </c:pt>
                <c:pt idx="331">
                  <c:v>516.49465281931816</c:v>
                </c:pt>
                <c:pt idx="332">
                  <c:v>506.98330008712117</c:v>
                </c:pt>
                <c:pt idx="333">
                  <c:v>497.43808114271519</c:v>
                </c:pt>
                <c:pt idx="334">
                  <c:v>487.85950298043497</c:v>
                </c:pt>
                <c:pt idx="335">
                  <c:v>478.24806857082871</c:v>
                </c:pt>
                <c:pt idx="336">
                  <c:v>468.60427683223708</c:v>
                </c:pt>
                <c:pt idx="337">
                  <c:v>458.92862260430007</c:v>
                </c:pt>
                <c:pt idx="338">
                  <c:v>449.22159662335622</c:v>
                </c:pt>
                <c:pt idx="339">
                  <c:v>439.48368549969922</c:v>
                </c:pt>
                <c:pt idx="340">
                  <c:v>429.71537169665658</c:v>
                </c:pt>
                <c:pt idx="341">
                  <c:v>419.91713351145478</c:v>
                </c:pt>
                <c:pt idx="342">
                  <c:v>410.08944505783529</c:v>
                </c:pt>
                <c:pt idx="343">
                  <c:v>400.23277625038526</c:v>
                </c:pt>
                <c:pt idx="344">
                  <c:v>390.34759279054737</c:v>
                </c:pt>
                <c:pt idx="345">
                  <c:v>380.4343561542729</c:v>
                </c:pt>
                <c:pt idx="346">
                  <c:v>370.49352358128175</c:v>
                </c:pt>
                <c:pt idx="347">
                  <c:v>360.52554806589353</c:v>
                </c:pt>
                <c:pt idx="348">
                  <c:v>350.5308783493943</c:v>
                </c:pt>
                <c:pt idx="349">
                  <c:v>340.50995891390244</c:v>
                </c:pt>
                <c:pt idx="350">
                  <c:v>330.4632299776984</c:v>
                </c:pt>
                <c:pt idx="351">
                  <c:v>320.39112749198267</c:v>
                </c:pt>
                <c:pt idx="352">
                  <c:v>310.29408313902638</c:v>
                </c:pt>
                <c:pt idx="353">
                  <c:v>300.1725243316796</c:v>
                </c:pt>
                <c:pt idx="354">
                  <c:v>290.02687421420183</c:v>
                </c:pt>
                <c:pt idx="355">
                  <c:v>279.85755166438025</c:v>
                </c:pt>
                <c:pt idx="356">
                  <c:v>269.66497129690117</c:v>
                </c:pt>
                <c:pt idx="357">
                  <c:v>259.44954346793992</c:v>
                </c:pt>
                <c:pt idx="358">
                  <c:v>249.21167428093585</c:v>
                </c:pt>
                <c:pt idx="359">
                  <c:v>238.95176559351791</c:v>
                </c:pt>
                <c:pt idx="360">
                  <c:v>228.67021502554812</c:v>
                </c:pt>
                <c:pt idx="361">
                  <c:v>218.36741596824947</c:v>
                </c:pt>
                <c:pt idx="362">
                  <c:v>208.04375759438562</c:v>
                </c:pt>
                <c:pt idx="363">
                  <c:v>197.69962486946</c:v>
                </c:pt>
                <c:pt idx="364">
                  <c:v>187.3353985639024</c:v>
                </c:pt>
                <c:pt idx="365">
                  <c:v>176.95145526621147</c:v>
                </c:pt>
                <c:pt idx="366">
                  <c:v>166.54816739702179</c:v>
                </c:pt>
                <c:pt idx="367">
                  <c:v>156.12590322406481</c:v>
                </c:pt>
                <c:pt idx="368">
                  <c:v>145.68502687799347</c:v>
                </c:pt>
                <c:pt idx="369">
                  <c:v>135.2258983690401</c:v>
                </c:pt>
                <c:pt idx="370">
                  <c:v>124.74887360447867</c:v>
                </c:pt>
                <c:pt idx="371">
                  <c:v>114.25430440686191</c:v>
                </c:pt>
                <c:pt idx="372">
                  <c:v>103.74253853300476</c:v>
                </c:pt>
                <c:pt idx="373">
                  <c:v>93.213919693686307</c:v>
                </c:pt>
                <c:pt idx="374">
                  <c:v>82.668787574042028</c:v>
                </c:pt>
                <c:pt idx="375">
                  <c:v>72.107477854619532</c:v>
                </c:pt>
                <c:pt idx="376">
                  <c:v>61.530322233070812</c:v>
                </c:pt>
                <c:pt idx="377">
                  <c:v>50.937648446454865</c:v>
                </c:pt>
                <c:pt idx="378">
                  <c:v>40.329780294124731</c:v>
                </c:pt>
                <c:pt idx="379">
                  <c:v>29.7070376611738</c:v>
                </c:pt>
                <c:pt idx="380">
                  <c:v>19.069736542416365</c:v>
                </c:pt>
                <c:pt idx="381">
                  <c:v>8.418189066878238</c:v>
                </c:pt>
                <c:pt idx="382">
                  <c:v>-2.247296477226616</c:v>
                </c:pt>
                <c:pt idx="383">
                  <c:v>-2.2579688619526315</c:v>
                </c:pt>
                <c:pt idx="384">
                  <c:v>-2.2686412601608077</c:v>
                </c:pt>
                <c:pt idx="385">
                  <c:v>-2.2793136718508462</c:v>
                </c:pt>
                <c:pt idx="386">
                  <c:v>-2.289986097022449</c:v>
                </c:pt>
                <c:pt idx="387">
                  <c:v>-2.3006585356753178</c:v>
                </c:pt>
                <c:pt idx="388">
                  <c:v>-2.3113309878091539</c:v>
                </c:pt>
                <c:pt idx="389">
                  <c:v>-2.3220034534236591</c:v>
                </c:pt>
                <c:pt idx="390">
                  <c:v>-2.3326759325185353</c:v>
                </c:pt>
                <c:pt idx="391">
                  <c:v>-2.3433484250934842</c:v>
                </c:pt>
                <c:pt idx="392">
                  <c:v>-2.3540209311482077</c:v>
                </c:pt>
                <c:pt idx="393">
                  <c:v>-2.3646934506824073</c:v>
                </c:pt>
                <c:pt idx="394">
                  <c:v>-2.3753659836957848</c:v>
                </c:pt>
                <c:pt idx="395">
                  <c:v>-2.3860385301880416</c:v>
                </c:pt>
                <c:pt idx="396">
                  <c:v>-2.3967110901588797</c:v>
                </c:pt>
                <c:pt idx="397">
                  <c:v>-2.4073836636080008</c:v>
                </c:pt>
                <c:pt idx="398">
                  <c:v>-2.4180562505351069</c:v>
                </c:pt>
                <c:pt idx="399">
                  <c:v>-2.4287288509398994</c:v>
                </c:pt>
                <c:pt idx="400">
                  <c:v>-2.4394014648220801</c:v>
                </c:pt>
                <c:pt idx="401">
                  <c:v>-2.4500740921813509</c:v>
                </c:pt>
                <c:pt idx="402">
                  <c:v>-2.4607467330174133</c:v>
                </c:pt>
                <c:pt idx="403">
                  <c:v>-2.4714193873299695</c:v>
                </c:pt>
                <c:pt idx="404">
                  <c:v>-2.4820920551187209</c:v>
                </c:pt>
                <c:pt idx="405">
                  <c:v>-2.4927647363833692</c:v>
                </c:pt>
                <c:pt idx="406">
                  <c:v>-2.5034374311236163</c:v>
                </c:pt>
                <c:pt idx="407">
                  <c:v>-2.5141101393391638</c:v>
                </c:pt>
                <c:pt idx="408">
                  <c:v>-2.5247828610297138</c:v>
                </c:pt>
                <c:pt idx="409">
                  <c:v>-2.5354555961949679</c:v>
                </c:pt>
                <c:pt idx="410">
                  <c:v>-2.5461283448346279</c:v>
                </c:pt>
                <c:pt idx="411">
                  <c:v>-2.5568011069483956</c:v>
                </c:pt>
                <c:pt idx="412">
                  <c:v>-2.5674738825359724</c:v>
                </c:pt>
                <c:pt idx="413">
                  <c:v>-2.5781466715970605</c:v>
                </c:pt>
                <c:pt idx="414">
                  <c:v>-2.5888194741313617</c:v>
                </c:pt>
                <c:pt idx="415">
                  <c:v>-2.5994922901385777</c:v>
                </c:pt>
                <c:pt idx="416">
                  <c:v>-2.6101651196184106</c:v>
                </c:pt>
                <c:pt idx="417">
                  <c:v>-2.6208379625705618</c:v>
                </c:pt>
                <c:pt idx="418">
                  <c:v>-2.6315108189947334</c:v>
                </c:pt>
                <c:pt idx="419">
                  <c:v>-2.6421836888906269</c:v>
                </c:pt>
                <c:pt idx="420">
                  <c:v>-2.6528565722579445</c:v>
                </c:pt>
                <c:pt idx="421">
                  <c:v>-2.6635294690963875</c:v>
                </c:pt>
                <c:pt idx="422">
                  <c:v>-2.6742023794056582</c:v>
                </c:pt>
                <c:pt idx="423">
                  <c:v>-2.6848753031854584</c:v>
                </c:pt>
                <c:pt idx="424">
                  <c:v>-2.6955482404354898</c:v>
                </c:pt>
                <c:pt idx="425">
                  <c:v>-2.7062211911554543</c:v>
                </c:pt>
                <c:pt idx="426">
                  <c:v>-2.7168941553450536</c:v>
                </c:pt>
                <c:pt idx="427">
                  <c:v>-2.7275671330039897</c:v>
                </c:pt>
                <c:pt idx="428">
                  <c:v>-2.738240124131964</c:v>
                </c:pt>
                <c:pt idx="429">
                  <c:v>-2.7489131287286792</c:v>
                </c:pt>
                <c:pt idx="430">
                  <c:v>-2.7595861467938367</c:v>
                </c:pt>
                <c:pt idx="431">
                  <c:v>-2.7702591783271382</c:v>
                </c:pt>
                <c:pt idx="432">
                  <c:v>-2.7809322233282856</c:v>
                </c:pt>
                <c:pt idx="433">
                  <c:v>-2.791605281796981</c:v>
                </c:pt>
                <c:pt idx="434">
                  <c:v>-2.8022783537329259</c:v>
                </c:pt>
                <c:pt idx="435">
                  <c:v>-2.8129514391358228</c:v>
                </c:pt>
                <c:pt idx="436">
                  <c:v>-2.8236245380053728</c:v>
                </c:pt>
                <c:pt idx="437">
                  <c:v>-2.8342976503412785</c:v>
                </c:pt>
                <c:pt idx="438">
                  <c:v>-2.8449707761432412</c:v>
                </c:pt>
                <c:pt idx="439">
                  <c:v>-2.8556439154109632</c:v>
                </c:pt>
                <c:pt idx="440">
                  <c:v>-2.8663170681441463</c:v>
                </c:pt>
                <c:pt idx="441">
                  <c:v>-2.8769902343424922</c:v>
                </c:pt>
                <c:pt idx="442">
                  <c:v>-2.8876634140057029</c:v>
                </c:pt>
                <c:pt idx="443">
                  <c:v>-2.8983366071334804</c:v>
                </c:pt>
                <c:pt idx="444">
                  <c:v>-2.9090098137255267</c:v>
                </c:pt>
                <c:pt idx="445">
                  <c:v>-2.9196830337815434</c:v>
                </c:pt>
                <c:pt idx="446">
                  <c:v>-2.9303562673012329</c:v>
                </c:pt>
                <c:pt idx="447">
                  <c:v>-2.9410295142842968</c:v>
                </c:pt>
                <c:pt idx="448">
                  <c:v>-2.9517027747304367</c:v>
                </c:pt>
                <c:pt idx="449">
                  <c:v>-2.9623760486393551</c:v>
                </c:pt>
                <c:pt idx="450">
                  <c:v>-2.9730493360107535</c:v>
                </c:pt>
                <c:pt idx="451">
                  <c:v>-2.9837226368443339</c:v>
                </c:pt>
                <c:pt idx="452">
                  <c:v>-2.9943959511397984</c:v>
                </c:pt>
                <c:pt idx="453">
                  <c:v>-3.0050692788968489</c:v>
                </c:pt>
                <c:pt idx="454">
                  <c:v>-3.0157426201151876</c:v>
                </c:pt>
                <c:pt idx="455">
                  <c:v>-3.0264159747945159</c:v>
                </c:pt>
                <c:pt idx="456">
                  <c:v>-3.0370893429345363</c:v>
                </c:pt>
                <c:pt idx="457">
                  <c:v>-3.0477627245349503</c:v>
                </c:pt>
                <c:pt idx="458">
                  <c:v>-3.0584361195954601</c:v>
                </c:pt>
                <c:pt idx="459">
                  <c:v>-3.0691095281157676</c:v>
                </c:pt>
                <c:pt idx="460">
                  <c:v>-3.0797829500955749</c:v>
                </c:pt>
                <c:pt idx="461">
                  <c:v>-3.0904563855345839</c:v>
                </c:pt>
                <c:pt idx="462">
                  <c:v>-3.1011298344324962</c:v>
                </c:pt>
                <c:pt idx="463">
                  <c:v>-3.1118032967890144</c:v>
                </c:pt>
                <c:pt idx="464">
                  <c:v>-3.1224767726038403</c:v>
                </c:pt>
                <c:pt idx="465">
                  <c:v>-3.1331502618766756</c:v>
                </c:pt>
                <c:pt idx="466">
                  <c:v>-3.1438237646072222</c:v>
                </c:pt>
                <c:pt idx="467">
                  <c:v>-3.1544972807951828</c:v>
                </c:pt>
                <c:pt idx="468">
                  <c:v>-3.1651708104402587</c:v>
                </c:pt>
                <c:pt idx="469">
                  <c:v>-3.1758443535421521</c:v>
                </c:pt>
                <c:pt idx="470">
                  <c:v>-3.1865179101005654</c:v>
                </c:pt>
                <c:pt idx="471">
                  <c:v>-3.1971914801152002</c:v>
                </c:pt>
                <c:pt idx="472">
                  <c:v>-3.2078650635857584</c:v>
                </c:pt>
                <c:pt idx="473">
                  <c:v>-3.2185386605119422</c:v>
                </c:pt>
                <c:pt idx="474">
                  <c:v>-3.2292122708934539</c:v>
                </c:pt>
                <c:pt idx="475">
                  <c:v>-3.2398858947299951</c:v>
                </c:pt>
                <c:pt idx="476">
                  <c:v>-3.2505595320212679</c:v>
                </c:pt>
                <c:pt idx="477">
                  <c:v>-3.2612331827669743</c:v>
                </c:pt>
                <c:pt idx="478">
                  <c:v>-3.2719068469668167</c:v>
                </c:pt>
                <c:pt idx="479">
                  <c:v>-3.2825805246204967</c:v>
                </c:pt>
                <c:pt idx="480">
                  <c:v>-3.2932542157277163</c:v>
                </c:pt>
                <c:pt idx="481">
                  <c:v>-3.3039279202881779</c:v>
                </c:pt>
                <c:pt idx="482">
                  <c:v>-3.3146016383015837</c:v>
                </c:pt>
                <c:pt idx="483">
                  <c:v>-3.3252753697676352</c:v>
                </c:pt>
                <c:pt idx="484">
                  <c:v>-3.3359491146860347</c:v>
                </c:pt>
                <c:pt idx="485">
                  <c:v>-3.3466228730564844</c:v>
                </c:pt>
                <c:pt idx="486">
                  <c:v>-3.3572966448786863</c:v>
                </c:pt>
                <c:pt idx="487">
                  <c:v>-3.3679704301523423</c:v>
                </c:pt>
                <c:pt idx="488">
                  <c:v>-3.3786442288771545</c:v>
                </c:pt>
                <c:pt idx="489">
                  <c:v>-3.389318041052825</c:v>
                </c:pt>
                <c:pt idx="490">
                  <c:v>-3.3999918666790561</c:v>
                </c:pt>
                <c:pt idx="491">
                  <c:v>-3.4106657057555494</c:v>
                </c:pt>
                <c:pt idx="492">
                  <c:v>-3.4213395582820074</c:v>
                </c:pt>
                <c:pt idx="493">
                  <c:v>-3.4320134242581322</c:v>
                </c:pt>
                <c:pt idx="494">
                  <c:v>-3.4426873036836256</c:v>
                </c:pt>
                <c:pt idx="495">
                  <c:v>-3.4533611965581903</c:v>
                </c:pt>
                <c:pt idx="496">
                  <c:v>-3.4640351028815277</c:v>
                </c:pt>
                <c:pt idx="497">
                  <c:v>-3.4747090226533404</c:v>
                </c:pt>
                <c:pt idx="498">
                  <c:v>-3.4853829558733302</c:v>
                </c:pt>
                <c:pt idx="499">
                  <c:v>-3.4960569025411994</c:v>
                </c:pt>
                <c:pt idx="500">
                  <c:v>-3.5067308626566498</c:v>
                </c:pt>
                <c:pt idx="501">
                  <c:v>-3.5174048362193839</c:v>
                </c:pt>
                <c:pt idx="502">
                  <c:v>-3.5280788232291038</c:v>
                </c:pt>
                <c:pt idx="503">
                  <c:v>-3.5387528236855115</c:v>
                </c:pt>
                <c:pt idx="504">
                  <c:v>-3.5494268375883089</c:v>
                </c:pt>
                <c:pt idx="505">
                  <c:v>-3.5601008649371986</c:v>
                </c:pt>
                <c:pt idx="506">
                  <c:v>-3.5707749057318821</c:v>
                </c:pt>
                <c:pt idx="507">
                  <c:v>-3.5814489599720623</c:v>
                </c:pt>
                <c:pt idx="508">
                  <c:v>-3.5921230276574407</c:v>
                </c:pt>
                <c:pt idx="509">
                  <c:v>-3.60279710878772</c:v>
                </c:pt>
                <c:pt idx="510">
                  <c:v>-3.613471203362602</c:v>
                </c:pt>
                <c:pt idx="511">
                  <c:v>-3.6241453113817887</c:v>
                </c:pt>
                <c:pt idx="512">
                  <c:v>-3.6348194328449828</c:v>
                </c:pt>
                <c:pt idx="513">
                  <c:v>-3.645493567751886</c:v>
                </c:pt>
                <c:pt idx="514">
                  <c:v>-3.6561677161022006</c:v>
                </c:pt>
                <c:pt idx="515">
                  <c:v>-3.6668418778956289</c:v>
                </c:pt>
                <c:pt idx="516">
                  <c:v>-3.6775160531318729</c:v>
                </c:pt>
                <c:pt idx="517">
                  <c:v>-3.6881902418106352</c:v>
                </c:pt>
                <c:pt idx="518">
                  <c:v>-3.6988644439316172</c:v>
                </c:pt>
                <c:pt idx="519">
                  <c:v>-3.7095386594945219</c:v>
                </c:pt>
                <c:pt idx="520">
                  <c:v>-3.7202128884990509</c:v>
                </c:pt>
                <c:pt idx="521">
                  <c:v>-3.7308871309449065</c:v>
                </c:pt>
                <c:pt idx="522">
                  <c:v>-3.7415613868317914</c:v>
                </c:pt>
                <c:pt idx="523">
                  <c:v>-3.752235656159407</c:v>
                </c:pt>
                <c:pt idx="524">
                  <c:v>-3.7629099389274563</c:v>
                </c:pt>
                <c:pt idx="525">
                  <c:v>-3.7735842351356408</c:v>
                </c:pt>
                <c:pt idx="526">
                  <c:v>-3.784258544783663</c:v>
                </c:pt>
                <c:pt idx="527">
                  <c:v>-3.7949328678712253</c:v>
                </c:pt>
                <c:pt idx="528">
                  <c:v>-3.8056072043980298</c:v>
                </c:pt>
                <c:pt idx="529">
                  <c:v>-3.8162815543637789</c:v>
                </c:pt>
                <c:pt idx="530">
                  <c:v>-3.8269559177681747</c:v>
                </c:pt>
                <c:pt idx="531">
                  <c:v>-3.8376302946109191</c:v>
                </c:pt>
                <c:pt idx="532">
                  <c:v>-3.8483046848917146</c:v>
                </c:pt>
                <c:pt idx="533">
                  <c:v>-3.8589790886102633</c:v>
                </c:pt>
                <c:pt idx="534">
                  <c:v>-3.8696535057662675</c:v>
                </c:pt>
                <c:pt idx="535">
                  <c:v>-3.8803279363594299</c:v>
                </c:pt>
                <c:pt idx="536">
                  <c:v>-3.8910023803894522</c:v>
                </c:pt>
                <c:pt idx="537">
                  <c:v>-3.9016768378560367</c:v>
                </c:pt>
                <c:pt idx="538">
                  <c:v>-3.9123513087588861</c:v>
                </c:pt>
                <c:pt idx="539">
                  <c:v>-3.9230257930977022</c:v>
                </c:pt>
                <c:pt idx="540">
                  <c:v>-3.9337002908721872</c:v>
                </c:pt>
                <c:pt idx="541">
                  <c:v>-3.9443748020820437</c:v>
                </c:pt>
                <c:pt idx="542">
                  <c:v>-3.9550493267269742</c:v>
                </c:pt>
                <c:pt idx="543">
                  <c:v>-3.9657238648066802</c:v>
                </c:pt>
                <c:pt idx="544">
                  <c:v>-3.9763984163208645</c:v>
                </c:pt>
                <c:pt idx="545">
                  <c:v>-3.9870729812692294</c:v>
                </c:pt>
                <c:pt idx="546">
                  <c:v>-3.9977475596514771</c:v>
                </c:pt>
                <c:pt idx="547">
                  <c:v>-4.0084221514673102</c:v>
                </c:pt>
                <c:pt idx="548">
                  <c:v>-4.0190967567164302</c:v>
                </c:pt>
                <c:pt idx="549">
                  <c:v>-4.02977137539854</c:v>
                </c:pt>
                <c:pt idx="550">
                  <c:v>-4.0404460075133422</c:v>
                </c:pt>
                <c:pt idx="551">
                  <c:v>-4.0511206530605381</c:v>
                </c:pt>
                <c:pt idx="552">
                  <c:v>-4.0617953120398305</c:v>
                </c:pt>
                <c:pt idx="553">
                  <c:v>-4.0724699844509216</c:v>
                </c:pt>
                <c:pt idx="554">
                  <c:v>-4.0831446702935139</c:v>
                </c:pt>
                <c:pt idx="555">
                  <c:v>-4.09381936956731</c:v>
                </c:pt>
                <c:pt idx="556">
                  <c:v>-4.1044940822720122</c:v>
                </c:pt>
                <c:pt idx="557">
                  <c:v>-4.1151688084073221</c:v>
                </c:pt>
                <c:pt idx="558">
                  <c:v>-4.1258435479729432</c:v>
                </c:pt>
                <c:pt idx="559">
                  <c:v>-4.1365183009685769</c:v>
                </c:pt>
                <c:pt idx="560">
                  <c:v>-4.1471930673939257</c:v>
                </c:pt>
                <c:pt idx="561">
                  <c:v>-4.1578678472486921</c:v>
                </c:pt>
                <c:pt idx="562">
                  <c:v>-4.1685426405325785</c:v>
                </c:pt>
                <c:pt idx="563">
                  <c:v>-4.1792174472452865</c:v>
                </c:pt>
                <c:pt idx="564">
                  <c:v>-4.1898922673865195</c:v>
                </c:pt>
                <c:pt idx="565">
                  <c:v>-4.2005671009559791</c:v>
                </c:pt>
                <c:pt idx="566">
                  <c:v>-4.2112419479533685</c:v>
                </c:pt>
                <c:pt idx="567">
                  <c:v>-4.2219168083783893</c:v>
                </c:pt>
                <c:pt idx="568">
                  <c:v>-4.2325916822307441</c:v>
                </c:pt>
                <c:pt idx="569">
                  <c:v>-4.2432665695101353</c:v>
                </c:pt>
                <c:pt idx="570">
                  <c:v>-4.2539414702162652</c:v>
                </c:pt>
                <c:pt idx="571">
                  <c:v>-4.2646163843488365</c:v>
                </c:pt>
                <c:pt idx="572">
                  <c:v>-4.2752913119075515</c:v>
                </c:pt>
                <c:pt idx="573">
                  <c:v>-4.2859662528921119</c:v>
                </c:pt>
                <c:pt idx="574">
                  <c:v>-4.2966412073022209</c:v>
                </c:pt>
                <c:pt idx="575">
                  <c:v>-4.307316175137581</c:v>
                </c:pt>
                <c:pt idx="576">
                  <c:v>-4.3179911563978939</c:v>
                </c:pt>
                <c:pt idx="577">
                  <c:v>-4.3286661510828619</c:v>
                </c:pt>
                <c:pt idx="578">
                  <c:v>-4.3393411591921884</c:v>
                </c:pt>
                <c:pt idx="579">
                  <c:v>-4.3500161807255751</c:v>
                </c:pt>
                <c:pt idx="580">
                  <c:v>-4.3606912156827242</c:v>
                </c:pt>
                <c:pt idx="581">
                  <c:v>-4.3713662640633384</c:v>
                </c:pt>
                <c:pt idx="582">
                  <c:v>-4.3820413258671209</c:v>
                </c:pt>
                <c:pt idx="583">
                  <c:v>-4.3927164010937734</c:v>
                </c:pt>
                <c:pt idx="584">
                  <c:v>-4.4033914897429982</c:v>
                </c:pt>
                <c:pt idx="585">
                  <c:v>-4.4140665918144979</c:v>
                </c:pt>
                <c:pt idx="586">
                  <c:v>-4.4247417073079749</c:v>
                </c:pt>
                <c:pt idx="587">
                  <c:v>-4.4354168362231317</c:v>
                </c:pt>
                <c:pt idx="588">
                  <c:v>-4.4460919785596706</c:v>
                </c:pt>
                <c:pt idx="589">
                  <c:v>-4.4567671343172943</c:v>
                </c:pt>
                <c:pt idx="590">
                  <c:v>-4.4674423034957051</c:v>
                </c:pt>
                <c:pt idx="591">
                  <c:v>-4.4781174860946056</c:v>
                </c:pt>
                <c:pt idx="592">
                  <c:v>-4.4887926821136972</c:v>
                </c:pt>
                <c:pt idx="593">
                  <c:v>-4.4994678915526833</c:v>
                </c:pt>
                <c:pt idx="594">
                  <c:v>-4.5101431144112665</c:v>
                </c:pt>
                <c:pt idx="595">
                  <c:v>-4.5208183506891491</c:v>
                </c:pt>
                <c:pt idx="596">
                  <c:v>-4.5314936003860335</c:v>
                </c:pt>
                <c:pt idx="597">
                  <c:v>-4.5421688635016224</c:v>
                </c:pt>
                <c:pt idx="598">
                  <c:v>-4.5528441400356181</c:v>
                </c:pt>
                <c:pt idx="599">
                  <c:v>-4.5635194299877231</c:v>
                </c:pt>
                <c:pt idx="600">
                  <c:v>-4.5741947333576398</c:v>
                </c:pt>
                <c:pt idx="601">
                  <c:v>-4.5848700501450708</c:v>
                </c:pt>
                <c:pt idx="602">
                  <c:v>-4.5955453803497184</c:v>
                </c:pt>
                <c:pt idx="603">
                  <c:v>-4.606220723971286</c:v>
                </c:pt>
                <c:pt idx="604">
                  <c:v>-4.6168960810094752</c:v>
                </c:pt>
                <c:pt idx="605">
                  <c:v>-4.6275714514639885</c:v>
                </c:pt>
                <c:pt idx="606">
                  <c:v>-4.6382468353345283</c:v>
                </c:pt>
                <c:pt idx="607">
                  <c:v>-4.648922232620798</c:v>
                </c:pt>
                <c:pt idx="608">
                  <c:v>-4.659597643322499</c:v>
                </c:pt>
                <c:pt idx="609">
                  <c:v>-4.6702730674393349</c:v>
                </c:pt>
                <c:pt idx="610">
                  <c:v>-4.6809485049710071</c:v>
                </c:pt>
                <c:pt idx="611">
                  <c:v>-4.691623955917219</c:v>
                </c:pt>
                <c:pt idx="612">
                  <c:v>-4.7022994202776731</c:v>
                </c:pt>
                <c:pt idx="613">
                  <c:v>-4.7129748980520718</c:v>
                </c:pt>
                <c:pt idx="614">
                  <c:v>-4.7236503892401176</c:v>
                </c:pt>
                <c:pt idx="615">
                  <c:v>-4.7343258938415129</c:v>
                </c:pt>
                <c:pt idx="616">
                  <c:v>-4.7450014118559602</c:v>
                </c:pt>
                <c:pt idx="617">
                  <c:v>-4.755676943283162</c:v>
                </c:pt>
                <c:pt idx="618">
                  <c:v>-4.7663524881228208</c:v>
                </c:pt>
                <c:pt idx="619">
                  <c:v>-4.7770280463746397</c:v>
                </c:pt>
                <c:pt idx="620">
                  <c:v>-4.7877036180383206</c:v>
                </c:pt>
                <c:pt idx="621">
                  <c:v>-4.7983792031135666</c:v>
                </c:pt>
                <c:pt idx="622">
                  <c:v>-4.8090548016000803</c:v>
                </c:pt>
                <c:pt idx="623">
                  <c:v>-4.819730413497564</c:v>
                </c:pt>
                <c:pt idx="624">
                  <c:v>-4.8304060388057204</c:v>
                </c:pt>
                <c:pt idx="625">
                  <c:v>-4.8410816775242518</c:v>
                </c:pt>
                <c:pt idx="626">
                  <c:v>-4.8517573296528607</c:v>
                </c:pt>
                <c:pt idx="627">
                  <c:v>-4.8624329951912504</c:v>
                </c:pt>
                <c:pt idx="628">
                  <c:v>-4.8731086741391225</c:v>
                </c:pt>
                <c:pt idx="629">
                  <c:v>-4.8837843664961804</c:v>
                </c:pt>
                <c:pt idx="630">
                  <c:v>-4.8944600722621265</c:v>
                </c:pt>
                <c:pt idx="631">
                  <c:v>-4.9051357914366633</c:v>
                </c:pt>
                <c:pt idx="632">
                  <c:v>-4.9158115240194933</c:v>
                </c:pt>
                <c:pt idx="633">
                  <c:v>-4.9264872700103197</c:v>
                </c:pt>
                <c:pt idx="634">
                  <c:v>-4.9371630294088442</c:v>
                </c:pt>
                <c:pt idx="635">
                  <c:v>-4.9478388022147701</c:v>
                </c:pt>
                <c:pt idx="636">
                  <c:v>-4.9585145884277999</c:v>
                </c:pt>
                <c:pt idx="637">
                  <c:v>-4.969190388047636</c:v>
                </c:pt>
                <c:pt idx="638">
                  <c:v>-4.9798662010739809</c:v>
                </c:pt>
                <c:pt idx="639">
                  <c:v>-4.990542027506538</c:v>
                </c:pt>
                <c:pt idx="640">
                  <c:v>-5.0012178673450096</c:v>
                </c:pt>
                <c:pt idx="641">
                  <c:v>-5.0118937205890983</c:v>
                </c:pt>
                <c:pt idx="642">
                  <c:v>-5.0225695872385065</c:v>
                </c:pt>
                <c:pt idx="643">
                  <c:v>-5.0332454672929368</c:v>
                </c:pt>
                <c:pt idx="644">
                  <c:v>-5.0439213607520923</c:v>
                </c:pt>
                <c:pt idx="645">
                  <c:v>-5.0545972676156747</c:v>
                </c:pt>
                <c:pt idx="646">
                  <c:v>-5.0652731878833874</c:v>
                </c:pt>
                <c:pt idx="647">
                  <c:v>-5.0759491215549337</c:v>
                </c:pt>
                <c:pt idx="648">
                  <c:v>-5.0866250686300152</c:v>
                </c:pt>
                <c:pt idx="649">
                  <c:v>-5.0973010291083352</c:v>
                </c:pt>
                <c:pt idx="650">
                  <c:v>-5.1079770029895961</c:v>
                </c:pt>
                <c:pt idx="651">
                  <c:v>-5.1186529902735005</c:v>
                </c:pt>
                <c:pt idx="652">
                  <c:v>-5.1293289909597508</c:v>
                </c:pt>
                <c:pt idx="653">
                  <c:v>-5.1400050050480504</c:v>
                </c:pt>
                <c:pt idx="654">
                  <c:v>-5.1506810325381016</c:v>
                </c:pt>
                <c:pt idx="655">
                  <c:v>-5.161357073429607</c:v>
                </c:pt>
                <c:pt idx="656">
                  <c:v>-5.17203312772227</c:v>
                </c:pt>
                <c:pt idx="657">
                  <c:v>-5.182709195415792</c:v>
                </c:pt>
                <c:pt idx="658">
                  <c:v>-5.1933852765098765</c:v>
                </c:pt>
                <c:pt idx="659">
                  <c:v>-5.2040613710042267</c:v>
                </c:pt>
                <c:pt idx="660">
                  <c:v>-5.2147374788985443</c:v>
                </c:pt>
                <c:pt idx="661">
                  <c:v>-5.2254136001925326</c:v>
                </c:pt>
                <c:pt idx="662">
                  <c:v>-5.2360897348858941</c:v>
                </c:pt>
                <c:pt idx="663">
                  <c:v>-5.2467658829783321</c:v>
                </c:pt>
                <c:pt idx="664">
                  <c:v>-5.2574420444695482</c:v>
                </c:pt>
                <c:pt idx="665">
                  <c:v>-5.2681182193592457</c:v>
                </c:pt>
                <c:pt idx="666">
                  <c:v>-5.278794407647128</c:v>
                </c:pt>
                <c:pt idx="667">
                  <c:v>-5.2894706093328967</c:v>
                </c:pt>
                <c:pt idx="668">
                  <c:v>-5.3001468244162551</c:v>
                </c:pt>
                <c:pt idx="669">
                  <c:v>-5.3108230528969065</c:v>
                </c:pt>
                <c:pt idx="670">
                  <c:v>-5.3214992947745525</c:v>
                </c:pt>
                <c:pt idx="671">
                  <c:v>-5.3321755500488965</c:v>
                </c:pt>
                <c:pt idx="672">
                  <c:v>-5.3428518187196419</c:v>
                </c:pt>
                <c:pt idx="673">
                  <c:v>-5.3535281007864901</c:v>
                </c:pt>
                <c:pt idx="674">
                  <c:v>-5.3642043962491446</c:v>
                </c:pt>
                <c:pt idx="675">
                  <c:v>-5.3748807051073078</c:v>
                </c:pt>
                <c:pt idx="676">
                  <c:v>-5.385557027360683</c:v>
                </c:pt>
                <c:pt idx="677">
                  <c:v>-5.3962333630089727</c:v>
                </c:pt>
                <c:pt idx="678">
                  <c:v>-5.4069097120518794</c:v>
                </c:pt>
                <c:pt idx="679">
                  <c:v>-5.4175860744891065</c:v>
                </c:pt>
                <c:pt idx="680">
                  <c:v>-5.4282624503203563</c:v>
                </c:pt>
                <c:pt idx="681">
                  <c:v>-5.4389388395453322</c:v>
                </c:pt>
                <c:pt idx="682">
                  <c:v>-5.4496152421637358</c:v>
                </c:pt>
                <c:pt idx="683">
                  <c:v>-5.4602916581752714</c:v>
                </c:pt>
                <c:pt idx="684">
                  <c:v>-5.4709680875796405</c:v>
                </c:pt>
                <c:pt idx="685">
                  <c:v>-5.4816445303765464</c:v>
                </c:pt>
                <c:pt idx="686">
                  <c:v>-5.4923209865656926</c:v>
                </c:pt>
                <c:pt idx="687">
                  <c:v>-5.5029974561467805</c:v>
                </c:pt>
                <c:pt idx="688">
                  <c:v>-5.5136739391195144</c:v>
                </c:pt>
                <c:pt idx="689">
                  <c:v>-5.5243504354835959</c:v>
                </c:pt>
                <c:pt idx="690">
                  <c:v>-5.5350269452387284</c:v>
                </c:pt>
                <c:pt idx="691">
                  <c:v>-5.5457034683846143</c:v>
                </c:pt>
                <c:pt idx="692">
                  <c:v>-5.5563800049209568</c:v>
                </c:pt>
                <c:pt idx="693">
                  <c:v>-5.5670565548474586</c:v>
                </c:pt>
                <c:pt idx="694">
                  <c:v>-5.577733118163823</c:v>
                </c:pt>
                <c:pt idx="695">
                  <c:v>-5.5884096948697524</c:v>
                </c:pt>
                <c:pt idx="696">
                  <c:v>-5.5990862849649501</c:v>
                </c:pt>
                <c:pt idx="697">
                  <c:v>-5.6097628884491186</c:v>
                </c:pt>
                <c:pt idx="698">
                  <c:v>-5.6204395053219605</c:v>
                </c:pt>
                <c:pt idx="699">
                  <c:v>-5.6311161355831789</c:v>
                </c:pt>
                <c:pt idx="700">
                  <c:v>-5.6417927792324765</c:v>
                </c:pt>
                <c:pt idx="701">
                  <c:v>-5.6524694362695564</c:v>
                </c:pt>
                <c:pt idx="702">
                  <c:v>-5.6631461066941213</c:v>
                </c:pt>
                <c:pt idx="703">
                  <c:v>-5.6738227905058745</c:v>
                </c:pt>
                <c:pt idx="704">
                  <c:v>-5.6844994877045183</c:v>
                </c:pt>
                <c:pt idx="705">
                  <c:v>-5.6951761982897553</c:v>
                </c:pt>
                <c:pt idx="706">
                  <c:v>-5.7058529222612888</c:v>
                </c:pt>
                <c:pt idx="707">
                  <c:v>-5.7165296596188222</c:v>
                </c:pt>
                <c:pt idx="708">
                  <c:v>-5.7272064103620579</c:v>
                </c:pt>
                <c:pt idx="709">
                  <c:v>-5.7378831744906984</c:v>
                </c:pt>
                <c:pt idx="710">
                  <c:v>-5.748559952004447</c:v>
                </c:pt>
                <c:pt idx="711">
                  <c:v>-5.7592367429030071</c:v>
                </c:pt>
                <c:pt idx="712">
                  <c:v>-5.7699135471860812</c:v>
                </c:pt>
                <c:pt idx="713">
                  <c:v>-5.7805903648533716</c:v>
                </c:pt>
                <c:pt idx="714">
                  <c:v>-5.7912671959045818</c:v>
                </c:pt>
                <c:pt idx="715">
                  <c:v>-5.8019440403394151</c:v>
                </c:pt>
                <c:pt idx="716">
                  <c:v>-5.812620898157574</c:v>
                </c:pt>
                <c:pt idx="717">
                  <c:v>-5.8232977693587618</c:v>
                </c:pt>
                <c:pt idx="718">
                  <c:v>-5.8339746539426809</c:v>
                </c:pt>
                <c:pt idx="719">
                  <c:v>-5.8446515519090338</c:v>
                </c:pt>
                <c:pt idx="720">
                  <c:v>-5.855328463257524</c:v>
                </c:pt>
                <c:pt idx="721">
                  <c:v>-5.8660053879878546</c:v>
                </c:pt>
                <c:pt idx="722">
                  <c:v>-5.8766823260997283</c:v>
                </c:pt>
                <c:pt idx="723">
                  <c:v>-5.8873592775928483</c:v>
                </c:pt>
                <c:pt idx="724">
                  <c:v>-5.898036242466917</c:v>
                </c:pt>
                <c:pt idx="725">
                  <c:v>-5.908713220721638</c:v>
                </c:pt>
                <c:pt idx="726">
                  <c:v>-5.9193902123567144</c:v>
                </c:pt>
                <c:pt idx="727">
                  <c:v>-5.9300672173718487</c:v>
                </c:pt>
                <c:pt idx="728">
                  <c:v>-5.9407442357667435</c:v>
                </c:pt>
                <c:pt idx="729">
                  <c:v>-5.951421267541102</c:v>
                </c:pt>
                <c:pt idx="730">
                  <c:v>-5.9620983126946276</c:v>
                </c:pt>
                <c:pt idx="731">
                  <c:v>-5.9727753712270228</c:v>
                </c:pt>
                <c:pt idx="732">
                  <c:v>-5.983452443137991</c:v>
                </c:pt>
                <c:pt idx="733">
                  <c:v>-5.9941295284272345</c:v>
                </c:pt>
                <c:pt idx="734">
                  <c:v>-6.0048066270944576</c:v>
                </c:pt>
                <c:pt idx="735">
                  <c:v>-6.0154837391393619</c:v>
                </c:pt>
                <c:pt idx="736">
                  <c:v>-6.0261608645616507</c:v>
                </c:pt>
                <c:pt idx="737">
                  <c:v>-6.0368380033610274</c:v>
                </c:pt>
                <c:pt idx="738">
                  <c:v>-6.0475151555371953</c:v>
                </c:pt>
                <c:pt idx="739">
                  <c:v>-6.0581923210898569</c:v>
                </c:pt>
                <c:pt idx="740">
                  <c:v>-6.0688695000187147</c:v>
                </c:pt>
                <c:pt idx="741">
                  <c:v>-6.0795466923234729</c:v>
                </c:pt>
                <c:pt idx="742">
                  <c:v>-6.0902238980038339</c:v>
                </c:pt>
                <c:pt idx="743">
                  <c:v>-6.1009011170595002</c:v>
                </c:pt>
                <c:pt idx="744">
                  <c:v>-6.1115783494901752</c:v>
                </c:pt>
                <c:pt idx="745">
                  <c:v>-6.1222555952955622</c:v>
                </c:pt>
                <c:pt idx="746">
                  <c:v>-6.1329328544753645</c:v>
                </c:pt>
                <c:pt idx="747">
                  <c:v>-6.1436101270292847</c:v>
                </c:pt>
                <c:pt idx="748">
                  <c:v>-6.1542874129570251</c:v>
                </c:pt>
                <c:pt idx="749">
                  <c:v>-6.16496471225829</c:v>
                </c:pt>
                <c:pt idx="750">
                  <c:v>-6.1756420249327819</c:v>
                </c:pt>
                <c:pt idx="751">
                  <c:v>-6.1863193509802041</c:v>
                </c:pt>
                <c:pt idx="752">
                  <c:v>-6.1969966904002591</c:v>
                </c:pt>
                <c:pt idx="753">
                  <c:v>-6.2076740431926503</c:v>
                </c:pt>
                <c:pt idx="754">
                  <c:v>-6.2183514093570809</c:v>
                </c:pt>
                <c:pt idx="755">
                  <c:v>-6.2290287888932534</c:v>
                </c:pt>
                <c:pt idx="756">
                  <c:v>-6.2397061818008712</c:v>
                </c:pt>
                <c:pt idx="757">
                  <c:v>-6.2503835880796377</c:v>
                </c:pt>
                <c:pt idx="758">
                  <c:v>-6.2610610077292561</c:v>
                </c:pt>
                <c:pt idx="759">
                  <c:v>-6.271738440749429</c:v>
                </c:pt>
                <c:pt idx="760">
                  <c:v>-6.2824158871398597</c:v>
                </c:pt>
                <c:pt idx="761">
                  <c:v>-6.2930933469002506</c:v>
                </c:pt>
                <c:pt idx="762">
                  <c:v>-6.303770820030306</c:v>
                </c:pt>
                <c:pt idx="763">
                  <c:v>-6.3144483065297283</c:v>
                </c:pt>
                <c:pt idx="764">
                  <c:v>-6.3251258063982201</c:v>
                </c:pt>
                <c:pt idx="765">
                  <c:v>-6.3358033196354855</c:v>
                </c:pt>
                <c:pt idx="766">
                  <c:v>-6.346480846241227</c:v>
                </c:pt>
                <c:pt idx="767">
                  <c:v>-6.3571583862151479</c:v>
                </c:pt>
                <c:pt idx="768">
                  <c:v>-6.3678359395569508</c:v>
                </c:pt>
                <c:pt idx="769">
                  <c:v>-6.3785135062663398</c:v>
                </c:pt>
                <c:pt idx="770">
                  <c:v>-6.3891910863430175</c:v>
                </c:pt>
                <c:pt idx="771">
                  <c:v>-6.3998686797866871</c:v>
                </c:pt>
                <c:pt idx="772">
                  <c:v>-6.4105462865970511</c:v>
                </c:pt>
                <c:pt idx="773">
                  <c:v>-6.4212239067738137</c:v>
                </c:pt>
                <c:pt idx="774">
                  <c:v>-6.4319015403166775</c:v>
                </c:pt>
                <c:pt idx="775">
                  <c:v>-6.4425791872253457</c:v>
                </c:pt>
                <c:pt idx="776">
                  <c:v>-6.4532568474995209</c:v>
                </c:pt>
                <c:pt idx="777">
                  <c:v>-6.4639345211389072</c:v>
                </c:pt>
                <c:pt idx="778">
                  <c:v>-6.4746122081432071</c:v>
                </c:pt>
                <c:pt idx="779">
                  <c:v>-6.4852899085121241</c:v>
                </c:pt>
                <c:pt idx="780">
                  <c:v>-6.4959676222453613</c:v>
                </c:pt>
                <c:pt idx="781">
                  <c:v>-6.5066453493426213</c:v>
                </c:pt>
                <c:pt idx="782">
                  <c:v>-6.5173230898036083</c:v>
                </c:pt>
                <c:pt idx="783">
                  <c:v>-6.5280008436280248</c:v>
                </c:pt>
                <c:pt idx="784">
                  <c:v>-6.5386786108155741</c:v>
                </c:pt>
                <c:pt idx="785">
                  <c:v>-6.5493563913659587</c:v>
                </c:pt>
                <c:pt idx="786">
                  <c:v>-6.5600341852788828</c:v>
                </c:pt>
                <c:pt idx="787">
                  <c:v>-6.5707119925540489</c:v>
                </c:pt>
                <c:pt idx="788">
                  <c:v>-6.5813898131911603</c:v>
                </c:pt>
                <c:pt idx="789">
                  <c:v>-6.5920676471899204</c:v>
                </c:pt>
                <c:pt idx="790">
                  <c:v>-6.6027454945500326</c:v>
                </c:pt>
                <c:pt idx="791">
                  <c:v>-6.6134233552712001</c:v>
                </c:pt>
                <c:pt idx="792">
                  <c:v>-6.6241012293531254</c:v>
                </c:pt>
                <c:pt idx="793">
                  <c:v>-6.6347791167955128</c:v>
                </c:pt>
                <c:pt idx="794">
                  <c:v>-6.6454570175980647</c:v>
                </c:pt>
                <c:pt idx="795">
                  <c:v>-6.6561349317604845</c:v>
                </c:pt>
                <c:pt idx="796">
                  <c:v>-6.6668128592824756</c:v>
                </c:pt>
                <c:pt idx="797">
                  <c:v>-6.6774908001637412</c:v>
                </c:pt>
                <c:pt idx="798">
                  <c:v>-6.6881687544039838</c:v>
                </c:pt>
                <c:pt idx="799">
                  <c:v>-6.6988467220029078</c:v>
                </c:pt>
                <c:pt idx="800">
                  <c:v>-6.7095247029602154</c:v>
                </c:pt>
                <c:pt idx="801">
                  <c:v>-6.7202026972756101</c:v>
                </c:pt>
                <c:pt idx="802">
                  <c:v>-6.7308807049487953</c:v>
                </c:pt>
                <c:pt idx="803">
                  <c:v>-6.7415587259794743</c:v>
                </c:pt>
                <c:pt idx="804">
                  <c:v>-6.7522367603673503</c:v>
                </c:pt>
                <c:pt idx="805">
                  <c:v>-6.7629148081121269</c:v>
                </c:pt>
                <c:pt idx="806">
                  <c:v>-6.7735928692135063</c:v>
                </c:pt>
                <c:pt idx="807">
                  <c:v>-6.784270943671193</c:v>
                </c:pt>
                <c:pt idx="808">
                  <c:v>-6.7949490314848893</c:v>
                </c:pt>
                <c:pt idx="809">
                  <c:v>-6.8056271326542985</c:v>
                </c:pt>
                <c:pt idx="810">
                  <c:v>-6.816305247179125</c:v>
                </c:pt>
                <c:pt idx="811">
                  <c:v>-6.8269833750590712</c:v>
                </c:pt>
                <c:pt idx="812">
                  <c:v>-6.8376615162938403</c:v>
                </c:pt>
                <c:pt idx="813">
                  <c:v>-6.8483396708831359</c:v>
                </c:pt>
                <c:pt idx="814">
                  <c:v>-6.8590178388266612</c:v>
                </c:pt>
                <c:pt idx="815">
                  <c:v>-6.8696960201241186</c:v>
                </c:pt>
                <c:pt idx="816">
                  <c:v>-6.8803742147752125</c:v>
                </c:pt>
                <c:pt idx="817">
                  <c:v>-6.8910524227796461</c:v>
                </c:pt>
                <c:pt idx="818">
                  <c:v>-6.901730644137122</c:v>
                </c:pt>
                <c:pt idx="819">
                  <c:v>-6.9124088788473443</c:v>
                </c:pt>
                <c:pt idx="820">
                  <c:v>-6.9230871269100165</c:v>
                </c:pt>
                <c:pt idx="821">
                  <c:v>-6.9337653883248409</c:v>
                </c:pt>
                <c:pt idx="822">
                  <c:v>-6.9444436630915209</c:v>
                </c:pt>
                <c:pt idx="823">
                  <c:v>-6.9551219512097608</c:v>
                </c:pt>
                <c:pt idx="824">
                  <c:v>-6.9658002526792631</c:v>
                </c:pt>
                <c:pt idx="825">
                  <c:v>-6.9764785674997318</c:v>
                </c:pt>
                <c:pt idx="826">
                  <c:v>-6.9871568956708696</c:v>
                </c:pt>
                <c:pt idx="827">
                  <c:v>-6.9978352371923798</c:v>
                </c:pt>
                <c:pt idx="828">
                  <c:v>-7.0085135920639665</c:v>
                </c:pt>
                <c:pt idx="829">
                  <c:v>-7.0191919602853323</c:v>
                </c:pt>
                <c:pt idx="830">
                  <c:v>-7.0298703418561805</c:v>
                </c:pt>
                <c:pt idx="831">
                  <c:v>-7.0405487367762145</c:v>
                </c:pt>
                <c:pt idx="832">
                  <c:v>-7.0512271450451385</c:v>
                </c:pt>
                <c:pt idx="833">
                  <c:v>-7.0619055666626549</c:v>
                </c:pt>
                <c:pt idx="834">
                  <c:v>-7.0725840016284671</c:v>
                </c:pt>
                <c:pt idx="835">
                  <c:v>-7.0832624499422785</c:v>
                </c:pt>
                <c:pt idx="836">
                  <c:v>-7.0939409116037933</c:v>
                </c:pt>
                <c:pt idx="837">
                  <c:v>-7.1046193866127139</c:v>
                </c:pt>
                <c:pt idx="838">
                  <c:v>-7.1152978749687437</c:v>
                </c:pt>
                <c:pt idx="839">
                  <c:v>-7.1259763766715869</c:v>
                </c:pt>
                <c:pt idx="840">
                  <c:v>-7.136654891720946</c:v>
                </c:pt>
                <c:pt idx="841">
                  <c:v>-7.1473334201165253</c:v>
                </c:pt>
                <c:pt idx="842">
                  <c:v>-7.1580119618580271</c:v>
                </c:pt>
                <c:pt idx="843">
                  <c:v>-7.1686905169451558</c:v>
                </c:pt>
                <c:pt idx="844">
                  <c:v>-7.1793690853776138</c:v>
                </c:pt>
                <c:pt idx="845">
                  <c:v>-7.1900476671551052</c:v>
                </c:pt>
                <c:pt idx="846">
                  <c:v>-7.2007262622773336</c:v>
                </c:pt>
                <c:pt idx="847">
                  <c:v>-7.2114048707440013</c:v>
                </c:pt>
                <c:pt idx="848">
                  <c:v>-7.2220834925548125</c:v>
                </c:pt>
                <c:pt idx="849">
                  <c:v>-7.2327621277094707</c:v>
                </c:pt>
                <c:pt idx="850">
                  <c:v>-7.2434407762076791</c:v>
                </c:pt>
                <c:pt idx="851">
                  <c:v>-7.2541194380491412</c:v>
                </c:pt>
                <c:pt idx="852">
                  <c:v>-7.2647981132335602</c:v>
                </c:pt>
                <c:pt idx="853">
                  <c:v>-7.2754768017606404</c:v>
                </c:pt>
                <c:pt idx="854">
                  <c:v>-7.2861555036300842</c:v>
                </c:pt>
                <c:pt idx="855">
                  <c:v>-7.296834218841596</c:v>
                </c:pt>
                <c:pt idx="856">
                  <c:v>-7.3075129473948781</c:v>
                </c:pt>
                <c:pt idx="857">
                  <c:v>-7.3181916892896348</c:v>
                </c:pt>
                <c:pt idx="858">
                  <c:v>-7.3288704445255686</c:v>
                </c:pt>
                <c:pt idx="859">
                  <c:v>-7.3395492131023836</c:v>
                </c:pt>
                <c:pt idx="860">
                  <c:v>-7.3502279950197833</c:v>
                </c:pt>
                <c:pt idx="861">
                  <c:v>-7.360906790277471</c:v>
                </c:pt>
                <c:pt idx="862">
                  <c:v>-7.3715855988751509</c:v>
                </c:pt>
                <c:pt idx="863">
                  <c:v>-7.3822644208125254</c:v>
                </c:pt>
                <c:pt idx="864">
                  <c:v>-7.3929432560892989</c:v>
                </c:pt>
                <c:pt idx="865">
                  <c:v>-7.4036221047051738</c:v>
                </c:pt>
                <c:pt idx="866">
                  <c:v>-7.4143009666598543</c:v>
                </c:pt>
                <c:pt idx="867">
                  <c:v>-7.4249798419530437</c:v>
                </c:pt>
                <c:pt idx="868">
                  <c:v>-7.4356587305844455</c:v>
                </c:pt>
                <c:pt idx="869">
                  <c:v>-7.4463376325537629</c:v>
                </c:pt>
                <c:pt idx="870">
                  <c:v>-7.4570165478607002</c:v>
                </c:pt>
                <c:pt idx="871">
                  <c:v>-7.4676954765049599</c:v>
                </c:pt>
                <c:pt idx="872">
                  <c:v>-7.4783744184862462</c:v>
                </c:pt>
                <c:pt idx="873">
                  <c:v>-7.4890533738042624</c:v>
                </c:pt>
                <c:pt idx="874">
                  <c:v>-7.4997323424587119</c:v>
                </c:pt>
                <c:pt idx="875">
                  <c:v>-7.510411324449298</c:v>
                </c:pt>
                <c:pt idx="876">
                  <c:v>-7.5210903197757251</c:v>
                </c:pt>
                <c:pt idx="877">
                  <c:v>-7.5317693284376954</c:v>
                </c:pt>
                <c:pt idx="878">
                  <c:v>-7.5424483504349134</c:v>
                </c:pt>
                <c:pt idx="879">
                  <c:v>-7.5531273857670822</c:v>
                </c:pt>
                <c:pt idx="880">
                  <c:v>-7.5638064344339053</c:v>
                </c:pt>
                <c:pt idx="881">
                  <c:v>-7.574485496435087</c:v>
                </c:pt>
                <c:pt idx="882">
                  <c:v>-7.5851645717703295</c:v>
                </c:pt>
                <c:pt idx="883">
                  <c:v>-7.5958436604393373</c:v>
                </c:pt>
                <c:pt idx="884">
                  <c:v>-7.6065227624418137</c:v>
                </c:pt>
                <c:pt idx="885">
                  <c:v>-7.6172018777774619</c:v>
                </c:pt>
                <c:pt idx="886">
                  <c:v>-7.6278810064459863</c:v>
                </c:pt>
                <c:pt idx="887">
                  <c:v>-7.6385601484470902</c:v>
                </c:pt>
                <c:pt idx="888">
                  <c:v>-7.6492393037804769</c:v>
                </c:pt>
                <c:pt idx="889">
                  <c:v>-7.6599184724458498</c:v>
                </c:pt>
                <c:pt idx="890">
                  <c:v>-7.6705976544429122</c:v>
                </c:pt>
                <c:pt idx="891">
                  <c:v>-7.6812768497713684</c:v>
                </c:pt>
                <c:pt idx="892">
                  <c:v>-7.6919560584309217</c:v>
                </c:pt>
                <c:pt idx="893">
                  <c:v>-7.7026352804212754</c:v>
                </c:pt>
                <c:pt idx="894">
                  <c:v>-7.7133145157421339</c:v>
                </c:pt>
                <c:pt idx="895">
                  <c:v>-7.7239937643931995</c:v>
                </c:pt>
                <c:pt idx="896">
                  <c:v>-7.7346730263741774</c:v>
                </c:pt>
                <c:pt idx="897">
                  <c:v>-7.7453523016847701</c:v>
                </c:pt>
                <c:pt idx="898">
                  <c:v>-7.7560315903246808</c:v>
                </c:pt>
                <c:pt idx="899">
                  <c:v>-7.7667108922936139</c:v>
                </c:pt>
                <c:pt idx="900">
                  <c:v>-7.7773902075912726</c:v>
                </c:pt>
                <c:pt idx="901">
                  <c:v>-7.7880695362173613</c:v>
                </c:pt>
                <c:pt idx="902">
                  <c:v>-7.7987488781715824</c:v>
                </c:pt>
                <c:pt idx="903">
                  <c:v>-7.80942823345364</c:v>
                </c:pt>
                <c:pt idx="904">
                  <c:v>-7.8201076020632385</c:v>
                </c:pt>
                <c:pt idx="905">
                  <c:v>-7.8307869840000803</c:v>
                </c:pt>
                <c:pt idx="906">
                  <c:v>-7.8414663792638697</c:v>
                </c:pt>
                <c:pt idx="907">
                  <c:v>-7.8521457878543108</c:v>
                </c:pt>
                <c:pt idx="908">
                  <c:v>-7.8628252097711062</c:v>
                </c:pt>
                <c:pt idx="909">
                  <c:v>-7.8735046450139601</c:v>
                </c:pt>
                <c:pt idx="910">
                  <c:v>-7.8841840935825758</c:v>
                </c:pt>
                <c:pt idx="911">
                  <c:v>-7.8948635554766575</c:v>
                </c:pt>
                <c:pt idx="912">
                  <c:v>-7.9055430306959087</c:v>
                </c:pt>
                <c:pt idx="913">
                  <c:v>-7.9162225192400326</c:v>
                </c:pt>
                <c:pt idx="914">
                  <c:v>-7.9269020211087327</c:v>
                </c:pt>
                <c:pt idx="915">
                  <c:v>-7.937581536301713</c:v>
                </c:pt>
                <c:pt idx="916">
                  <c:v>-7.9482610648186771</c:v>
                </c:pt>
                <c:pt idx="917">
                  <c:v>-7.9589406066593291</c:v>
                </c:pt>
                <c:pt idx="918">
                  <c:v>-7.9696201618233724</c:v>
                </c:pt>
                <c:pt idx="919">
                  <c:v>-7.9802997303105103</c:v>
                </c:pt>
                <c:pt idx="920">
                  <c:v>-7.9909793121204471</c:v>
                </c:pt>
                <c:pt idx="921">
                  <c:v>-8.001658907252887</c:v>
                </c:pt>
                <c:pt idx="922">
                  <c:v>-8.0123385157075315</c:v>
                </c:pt>
                <c:pt idx="923">
                  <c:v>-8.0230181374840868</c:v>
                </c:pt>
                <c:pt idx="924">
                  <c:v>-8.0336977725822543</c:v>
                </c:pt>
                <c:pt idx="925">
                  <c:v>-8.0443774210017391</c:v>
                </c:pt>
                <c:pt idx="926">
                  <c:v>-8.0550570827422447</c:v>
                </c:pt>
                <c:pt idx="927">
                  <c:v>-8.0657367578034744</c:v>
                </c:pt>
                <c:pt idx="928">
                  <c:v>-8.0764164461851333</c:v>
                </c:pt>
                <c:pt idx="929">
                  <c:v>-8.087096147886923</c:v>
                </c:pt>
                <c:pt idx="930">
                  <c:v>-8.0977758629085486</c:v>
                </c:pt>
                <c:pt idx="931">
                  <c:v>-8.1084555912497134</c:v>
                </c:pt>
                <c:pt idx="932">
                  <c:v>-8.1191353329101208</c:v>
                </c:pt>
                <c:pt idx="933">
                  <c:v>-8.1298150878894759</c:v>
                </c:pt>
                <c:pt idx="934">
                  <c:v>-8.1404948561874804</c:v>
                </c:pt>
                <c:pt idx="935">
                  <c:v>-8.1511746378038392</c:v>
                </c:pt>
                <c:pt idx="936">
                  <c:v>-8.1618544327382558</c:v>
                </c:pt>
                <c:pt idx="937">
                  <c:v>-8.1725342409904354</c:v>
                </c:pt>
                <c:pt idx="938">
                  <c:v>-8.1832140625600793</c:v>
                </c:pt>
                <c:pt idx="939">
                  <c:v>-8.1938938974468929</c:v>
                </c:pt>
                <c:pt idx="940">
                  <c:v>-8.2045737456505794</c:v>
                </c:pt>
                <c:pt idx="941">
                  <c:v>-8.2152536071708422</c:v>
                </c:pt>
                <c:pt idx="942">
                  <c:v>-8.2259334820073864</c:v>
                </c:pt>
                <c:pt idx="943">
                  <c:v>-8.2366133701599136</c:v>
                </c:pt>
                <c:pt idx="944">
                  <c:v>-8.2472932716281289</c:v>
                </c:pt>
                <c:pt idx="945">
                  <c:v>-8.2579731864117356</c:v>
                </c:pt>
                <c:pt idx="946">
                  <c:v>-8.2686531145104389</c:v>
                </c:pt>
                <c:pt idx="947">
                  <c:v>-8.2793330559239404</c:v>
                </c:pt>
                <c:pt idx="948">
                  <c:v>-8.2900130106519452</c:v>
                </c:pt>
                <c:pt idx="949">
                  <c:v>-8.3006929786941566</c:v>
                </c:pt>
                <c:pt idx="950">
                  <c:v>-8.3113729600502797</c:v>
                </c:pt>
                <c:pt idx="951">
                  <c:v>-8.3220529547200162</c:v>
                </c:pt>
                <c:pt idx="952">
                  <c:v>-8.3327329627030711</c:v>
                </c:pt>
                <c:pt idx="953">
                  <c:v>-8.3434129839991478</c:v>
                </c:pt>
                <c:pt idx="954">
                  <c:v>-8.3540930186079496</c:v>
                </c:pt>
                <c:pt idx="955">
                  <c:v>-8.3647730665291817</c:v>
                </c:pt>
                <c:pt idx="956">
                  <c:v>-8.3754531277625475</c:v>
                </c:pt>
                <c:pt idx="957">
                  <c:v>-8.3861332023077502</c:v>
                </c:pt>
                <c:pt idx="958">
                  <c:v>-8.3968132901644932</c:v>
                </c:pt>
                <c:pt idx="959">
                  <c:v>-8.4074933913324816</c:v>
                </c:pt>
                <c:pt idx="960">
                  <c:v>-8.4181735058114189</c:v>
                </c:pt>
                <c:pt idx="961">
                  <c:v>-8.4288536336010083</c:v>
                </c:pt>
                <c:pt idx="962">
                  <c:v>-8.4395337747009549</c:v>
                </c:pt>
                <c:pt idx="963">
                  <c:v>-8.4502139291109604</c:v>
                </c:pt>
                <c:pt idx="964">
                  <c:v>-8.4608940968307298</c:v>
                </c:pt>
                <c:pt idx="965">
                  <c:v>-8.4715742778599683</c:v>
                </c:pt>
                <c:pt idx="966">
                  <c:v>-8.4822544721983775</c:v>
                </c:pt>
                <c:pt idx="967">
                  <c:v>-8.4929346798456624</c:v>
                </c:pt>
                <c:pt idx="968">
                  <c:v>-8.5036149008015265</c:v>
                </c:pt>
                <c:pt idx="969">
                  <c:v>-8.5142951350656748</c:v>
                </c:pt>
                <c:pt idx="970">
                  <c:v>-8.524975382637809</c:v>
                </c:pt>
                <c:pt idx="971">
                  <c:v>-8.5356556435176358</c:v>
                </c:pt>
                <c:pt idx="972">
                  <c:v>-8.546335917704857</c:v>
                </c:pt>
                <c:pt idx="973">
                  <c:v>-8.5570162051991758</c:v>
                </c:pt>
                <c:pt idx="974">
                  <c:v>-8.5676965060002974</c:v>
                </c:pt>
                <c:pt idx="975">
                  <c:v>-8.5783768201079251</c:v>
                </c:pt>
                <c:pt idx="976">
                  <c:v>-8.5890571475217641</c:v>
                </c:pt>
                <c:pt idx="977">
                  <c:v>-8.5997374882415176</c:v>
                </c:pt>
                <c:pt idx="978">
                  <c:v>-8.6104178422668891</c:v>
                </c:pt>
                <c:pt idx="979">
                  <c:v>-8.6210982095975819</c:v>
                </c:pt>
                <c:pt idx="980">
                  <c:v>-8.6317785902333011</c:v>
                </c:pt>
                <c:pt idx="981">
                  <c:v>-8.64245898417375</c:v>
                </c:pt>
                <c:pt idx="982">
                  <c:v>-8.6531393914186321</c:v>
                </c:pt>
                <c:pt idx="983">
                  <c:v>-8.6638198119676524</c:v>
                </c:pt>
                <c:pt idx="984">
                  <c:v>-8.6745002458205143</c:v>
                </c:pt>
                <c:pt idx="985">
                  <c:v>-8.6851806929769211</c:v>
                </c:pt>
                <c:pt idx="986">
                  <c:v>-8.695861153436578</c:v>
                </c:pt>
                <c:pt idx="987">
                  <c:v>-8.7065416271991882</c:v>
                </c:pt>
                <c:pt idx="988">
                  <c:v>-8.7172221142644553</c:v>
                </c:pt>
                <c:pt idx="989">
                  <c:v>-8.7279026146320842</c:v>
                </c:pt>
                <c:pt idx="990">
                  <c:v>-8.7385831283017783</c:v>
                </c:pt>
                <c:pt idx="991">
                  <c:v>-8.749263655273241</c:v>
                </c:pt>
                <c:pt idx="992">
                  <c:v>-8.7599441955461774</c:v>
                </c:pt>
                <c:pt idx="993">
                  <c:v>-8.7706247491202909</c:v>
                </c:pt>
                <c:pt idx="994">
                  <c:v>-8.7813053159952847</c:v>
                </c:pt>
                <c:pt idx="995">
                  <c:v>-8.7919858961708623</c:v>
                </c:pt>
                <c:pt idx="996">
                  <c:v>-8.8026664896467288</c:v>
                </c:pt>
                <c:pt idx="997">
                  <c:v>-8.8133470964225893</c:v>
                </c:pt>
                <c:pt idx="998">
                  <c:v>-8.8240277164981453</c:v>
                </c:pt>
                <c:pt idx="999">
                  <c:v>-8.8347083498731021</c:v>
                </c:pt>
                <c:pt idx="1000">
                  <c:v>-8.8453889965471646</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Calculs!$K$4:$K$1004</c:f>
              <c:numCache>
                <c:formatCode>0.00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1250.9790848284513</c:v>
                </c:pt>
                <c:pt idx="202">
                  <c:v>1250.6030287623121</c:v>
                </c:pt>
                <c:pt idx="203">
                  <c:v>1250.1294464523469</c:v>
                </c:pt>
                <c:pt idx="204">
                  <c:v>1249.5584911348919</c:v>
                </c:pt>
                <c:pt idx="205">
                  <c:v>1248.8903190884614</c:v>
                </c:pt>
                <c:pt idx="206">
                  <c:v>1248.1250903200237</c:v>
                </c:pt>
                <c:pt idx="207">
                  <c:v>1247.2629692121948</c:v>
                </c:pt>
                <c:pt idx="208">
                  <c:v>1246.304125128288</c:v>
                </c:pt>
                <c:pt idx="209">
                  <c:v>1245.2487329731259</c:v>
                </c:pt>
                <c:pt idx="210">
                  <c:v>1244.0969737084629</c:v>
                </c:pt>
                <c:pt idx="211">
                  <c:v>1242.8490348227042</c:v>
                </c:pt>
                <c:pt idx="212">
                  <c:v>1241.5051107553631</c:v>
                </c:pt>
                <c:pt idx="213">
                  <c:v>1240.0654032773039</c:v>
                </c:pt>
                <c:pt idx="214">
                  <c:v>1238.5301218283196</c:v>
                </c:pt>
                <c:pt idx="215">
                  <c:v>1236.8994838139611</c:v>
                </c:pt>
                <c:pt idx="216">
                  <c:v>1235.1737148637885</c:v>
                </c:pt>
                <c:pt idx="217">
                  <c:v>1233.3530490533772</c:v>
                </c:pt>
                <c:pt idx="218">
                  <c:v>1231.4377290924838</c:v>
                </c:pt>
                <c:pt idx="219">
                  <c:v>1229.4280064817851</c:v>
                </c:pt>
                <c:pt idx="220">
                  <c:v>1227.3241416405558</c:v>
                </c:pt>
                <c:pt idx="221">
                  <c:v>1225.1264040075689</c:v>
                </c:pt>
                <c:pt idx="222">
                  <c:v>1222.8350721173897</c:v>
                </c:pt>
                <c:pt idx="223">
                  <c:v>1220.4504336541058</c:v>
                </c:pt>
                <c:pt idx="224">
                  <c:v>1217.9727854843968</c:v>
                </c:pt>
                <c:pt idx="225">
                  <c:v>1215.4024336717055</c:v>
                </c:pt>
                <c:pt idx="226">
                  <c:v>1212.7396934731328</c:v>
                </c:pt>
                <c:pt idx="227">
                  <c:v>1209.9848893205415</c:v>
                </c:pt>
                <c:pt idx="228">
                  <c:v>1207.1383547872249</c:v>
                </c:pt>
                <c:pt idx="229">
                  <c:v>1204.2004325413748</c:v>
                </c:pt>
                <c:pt idx="230">
                  <c:v>1201.1714742874713</c:v>
                </c:pt>
                <c:pt idx="231">
                  <c:v>1198.0518406966148</c:v>
                </c:pt>
                <c:pt idx="232">
                  <c:v>1194.8419013267237</c:v>
                </c:pt>
                <c:pt idx="233">
                  <c:v>1191.5420345334394</c:v>
                </c:pt>
                <c:pt idx="234">
                  <c:v>1188.1526273725015</c:v>
                </c:pt>
                <c:pt idx="235">
                  <c:v>1184.6740754942884</c:v>
                </c:pt>
                <c:pt idx="236">
                  <c:v>1181.1067830311554</c:v>
                </c:pt>
                <c:pt idx="237">
                  <c:v>1177.4511624781483</c:v>
                </c:pt>
                <c:pt idx="238">
                  <c:v>1173.7076345676226</c:v>
                </c:pt>
                <c:pt idx="239">
                  <c:v>1169.8766281382507</c:v>
                </c:pt>
                <c:pt idx="240">
                  <c:v>1165.9585799988668</c:v>
                </c:pt>
                <c:pt idx="241">
                  <c:v>1161.9539347875575</c:v>
                </c:pt>
                <c:pt idx="242">
                  <c:v>1157.8631448263832</c:v>
                </c:pt>
                <c:pt idx="243">
                  <c:v>1153.6866699720788</c:v>
                </c:pt>
                <c:pt idx="244">
                  <c:v>1149.4249774630684</c:v>
                </c:pt>
                <c:pt idx="245">
                  <c:v>1145.0785417630982</c:v>
                </c:pt>
                <c:pt idx="246">
                  <c:v>1140.6478444017757</c:v>
                </c:pt>
                <c:pt idx="247">
                  <c:v>1136.1333738122892</c:v>
                </c:pt>
                <c:pt idx="248">
                  <c:v>1131.5356251665596</c:v>
                </c:pt>
                <c:pt idx="249">
                  <c:v>1126.8551002080681</c:v>
                </c:pt>
                <c:pt idx="250">
                  <c:v>1122.0923070825875</c:v>
                </c:pt>
                <c:pt idx="251">
                  <c:v>1117.2477601670366</c:v>
                </c:pt>
                <c:pt idx="252">
                  <c:v>1112.3219798966618</c:v>
                </c:pt>
                <c:pt idx="253">
                  <c:v>1107.3154925907465</c:v>
                </c:pt>
                <c:pt idx="254">
                  <c:v>1102.2288302770373</c:v>
                </c:pt>
                <c:pt idx="255">
                  <c:v>1097.0625305150661</c:v>
                </c:pt>
                <c:pt idx="256">
                  <c:v>1091.8171362185449</c:v>
                </c:pt>
                <c:pt idx="257">
                  <c:v>1086.4931954769988</c:v>
                </c:pt>
                <c:pt idx="258">
                  <c:v>1081.0912613767996</c:v>
                </c:pt>
                <c:pt idx="259">
                  <c:v>1075.6118918217528</c:v>
                </c:pt>
                <c:pt idx="260">
                  <c:v>1070.0556493533909</c:v>
                </c:pt>
                <c:pt idx="261">
                  <c:v>1064.4231009711141</c:v>
                </c:pt>
                <c:pt idx="262">
                  <c:v>1058.714817952319</c:v>
                </c:pt>
                <c:pt idx="263">
                  <c:v>1052.9313756726506</c:v>
                </c:pt>
                <c:pt idx="264">
                  <c:v>1047.0733534265064</c:v>
                </c:pt>
                <c:pt idx="265">
                  <c:v>1041.1413342479179</c:v>
                </c:pt>
                <c:pt idx="266">
                  <c:v>1035.135904731932</c:v>
                </c:pt>
                <c:pt idx="267">
                  <c:v>1029.0576548566089</c:v>
                </c:pt>
                <c:pt idx="268">
                  <c:v>1022.9071778057489</c:v>
                </c:pt>
                <c:pt idx="269">
                  <c:v>1016.685069792459</c:v>
                </c:pt>
                <c:pt idx="270">
                  <c:v>1010.3919298836631</c:v>
                </c:pt>
                <c:pt idx="271">
                  <c:v>1004.0283598256586</c:v>
                </c:pt>
                <c:pt idx="272">
                  <c:v>997.59496387081708</c:v>
                </c:pt>
                <c:pt idx="273">
                  <c:v>991.09234860552283</c:v>
                </c:pt>
                <c:pt idx="274">
                  <c:v>984.52112277944161</c:v>
                </c:pt>
                <c:pt idx="275">
                  <c:v>977.88189713620557</c:v>
                </c:pt>
                <c:pt idx="276">
                  <c:v>971.17528424559862</c:v>
                </c:pt>
                <c:pt idx="277">
                  <c:v>964.40189833732336</c:v>
                </c:pt>
                <c:pt idx="278">
                  <c:v>957.56235513642582</c:v>
                </c:pt>
                <c:pt idx="279">
                  <c:v>950.65727170045216</c:v>
                </c:pt>
                <c:pt idx="280">
                  <c:v>943.68726625840804</c:v>
                </c:pt>
                <c:pt idx="281">
                  <c:v>936.65295805158758</c:v>
                </c:pt>
                <c:pt idx="282">
                  <c:v>929.55496717633605</c:v>
                </c:pt>
                <c:pt idx="283">
                  <c:v>922.39391442880708</c:v>
                </c:pt>
                <c:pt idx="284">
                  <c:v>915.17042115177196</c:v>
                </c:pt>
                <c:pt idx="285">
                  <c:v>907.88510908353646</c:v>
                </c:pt>
                <c:pt idx="286">
                  <c:v>900.53860020901504</c:v>
                </c:pt>
                <c:pt idx="287">
                  <c:v>893.13151661301288</c:v>
                </c:pt>
                <c:pt idx="288">
                  <c:v>885.66448033575966</c:v>
                </c:pt>
                <c:pt idx="289">
                  <c:v>878.13811323073867</c:v>
                </c:pt>
                <c:pt idx="290">
                  <c:v>870.55303682485089</c:v>
                </c:pt>
                <c:pt idx="291">
                  <c:v>862.90987218094995</c:v>
                </c:pt>
                <c:pt idx="292">
                  <c:v>855.20923976278334</c:v>
                </c:pt>
                <c:pt idx="293">
                  <c:v>847.45175930237019</c:v>
                </c:pt>
                <c:pt idx="294">
                  <c:v>839.63804966984435</c:v>
                </c:pt>
                <c:pt idx="295">
                  <c:v>831.7687287457893</c:v>
                </c:pt>
                <c:pt idx="296">
                  <c:v>823.84441329608705</c:v>
                </c:pt>
                <c:pt idx="297">
                  <c:v>815.86571884930288</c:v>
                </c:pt>
                <c:pt idx="298">
                  <c:v>807.83325957662373</c:v>
                </c:pt>
                <c:pt idx="299">
                  <c:v>799.74764817436551</c:v>
                </c:pt>
                <c:pt idx="300">
                  <c:v>791.60949574906363</c:v>
                </c:pt>
                <c:pt idx="301">
                  <c:v>783.41941170515702</c:v>
                </c:pt>
                <c:pt idx="302">
                  <c:v>775.17800363527499</c:v>
                </c:pt>
                <c:pt idx="303">
                  <c:v>766.88587721313297</c:v>
                </c:pt>
                <c:pt idx="304">
                  <c:v>758.54363608904168</c:v>
                </c:pt>
                <c:pt idx="305">
                  <c:v>750.15188178803203</c:v>
                </c:pt>
                <c:pt idx="306">
                  <c:v>741.71121361059613</c:v>
                </c:pt>
                <c:pt idx="307">
                  <c:v>733.22222853604183</c:v>
                </c:pt>
                <c:pt idx="308">
                  <c:v>724.68552112845816</c:v>
                </c:pt>
                <c:pt idx="309">
                  <c:v>716.10168344528552</c:v>
                </c:pt>
                <c:pt idx="310">
                  <c:v>707.47130494848273</c:v>
                </c:pt>
                <c:pt idx="311">
                  <c:v>698.79497241828267</c:v>
                </c:pt>
                <c:pt idx="312">
                  <c:v>690.07326986952512</c:v>
                </c:pt>
                <c:pt idx="313">
                  <c:v>681.30677847055483</c:v>
                </c:pt>
                <c:pt idx="314">
                  <c:v>672.49607646466973</c:v>
                </c:pt>
                <c:pt idx="315">
                  <c:v>663.64173909410499</c:v>
                </c:pt>
                <c:pt idx="316">
                  <c:v>654.7443385265351</c:v>
                </c:pt>
                <c:pt idx="317">
                  <c:v>645.80444378407583</c:v>
                </c:pt>
                <c:pt idx="318">
                  <c:v>636.82262067476665</c:v>
                </c:pt>
                <c:pt idx="319">
                  <c:v>627.7994317265119</c:v>
                </c:pt>
                <c:pt idx="320">
                  <c:v>618.73543612345918</c:v>
                </c:pt>
                <c:pt idx="321">
                  <c:v>609.63118964479133</c:v>
                </c:pt>
                <c:pt idx="322">
                  <c:v>600.4872446059079</c:v>
                </c:pt>
                <c:pt idx="323">
                  <c:v>591.30414980196986</c:v>
                </c:pt>
                <c:pt idx="324">
                  <c:v>582.0824504537818</c:v>
                </c:pt>
                <c:pt idx="325">
                  <c:v>572.822688155984</c:v>
                </c:pt>
                <c:pt idx="326">
                  <c:v>563.52540082752614</c:v>
                </c:pt>
                <c:pt idx="327">
                  <c:v>554.19112266439345</c:v>
                </c:pt>
                <c:pt idx="328">
                  <c:v>544.82038409455527</c:v>
                </c:pt>
                <c:pt idx="329">
                  <c:v>535.41371173510618</c:v>
                </c:pt>
                <c:pt idx="330">
                  <c:v>525.97162835156757</c:v>
                </c:pt>
                <c:pt idx="331">
                  <c:v>516.49465281931816</c:v>
                </c:pt>
                <c:pt idx="332">
                  <c:v>506.98330008712117</c:v>
                </c:pt>
                <c:pt idx="333">
                  <c:v>497.43808114271519</c:v>
                </c:pt>
                <c:pt idx="334">
                  <c:v>487.85950298043497</c:v>
                </c:pt>
                <c:pt idx="335">
                  <c:v>478.24806857082871</c:v>
                </c:pt>
                <c:pt idx="336">
                  <c:v>468.60427683223708</c:v>
                </c:pt>
                <c:pt idx="337">
                  <c:v>458.92862260430007</c:v>
                </c:pt>
                <c:pt idx="338">
                  <c:v>449.22159662335622</c:v>
                </c:pt>
                <c:pt idx="339">
                  <c:v>439.48368549969922</c:v>
                </c:pt>
                <c:pt idx="340">
                  <c:v>429.71537169665658</c:v>
                </c:pt>
                <c:pt idx="341">
                  <c:v>419.91713351145478</c:v>
                </c:pt>
                <c:pt idx="342">
                  <c:v>410.08944505783529</c:v>
                </c:pt>
                <c:pt idx="343">
                  <c:v>400.23277625038526</c:v>
                </c:pt>
                <c:pt idx="344">
                  <c:v>390.34759279054737</c:v>
                </c:pt>
                <c:pt idx="345">
                  <c:v>380.4343561542729</c:v>
                </c:pt>
                <c:pt idx="346">
                  <c:v>370.49352358128175</c:v>
                </c:pt>
                <c:pt idx="347">
                  <c:v>360.52554806589353</c:v>
                </c:pt>
                <c:pt idx="348">
                  <c:v>350.5308783493943</c:v>
                </c:pt>
                <c:pt idx="349">
                  <c:v>340.50995891390244</c:v>
                </c:pt>
                <c:pt idx="350">
                  <c:v>330.4632299776984</c:v>
                </c:pt>
                <c:pt idx="351">
                  <c:v>320.39112749198267</c:v>
                </c:pt>
                <c:pt idx="352">
                  <c:v>310.29408313902638</c:v>
                </c:pt>
                <c:pt idx="353">
                  <c:v>300.1725243316796</c:v>
                </c:pt>
                <c:pt idx="354">
                  <c:v>290.02687421420183</c:v>
                </c:pt>
                <c:pt idx="355">
                  <c:v>279.85755166438025</c:v>
                </c:pt>
                <c:pt idx="356">
                  <c:v>269.66497129690117</c:v>
                </c:pt>
                <c:pt idx="357">
                  <c:v>259.44954346793992</c:v>
                </c:pt>
                <c:pt idx="358">
                  <c:v>249.21167428093585</c:v>
                </c:pt>
                <c:pt idx="359">
                  <c:v>238.95176559351791</c:v>
                </c:pt>
                <c:pt idx="360">
                  <c:v>228.67021502554812</c:v>
                </c:pt>
                <c:pt idx="361">
                  <c:v>218.36741596824947</c:v>
                </c:pt>
                <c:pt idx="362">
                  <c:v>208.04375759438562</c:v>
                </c:pt>
                <c:pt idx="363">
                  <c:v>197.69962486946</c:v>
                </c:pt>
                <c:pt idx="364">
                  <c:v>187.3353985639024</c:v>
                </c:pt>
                <c:pt idx="365">
                  <c:v>176.95145526621147</c:v>
                </c:pt>
                <c:pt idx="366">
                  <c:v>166.54816739702179</c:v>
                </c:pt>
                <c:pt idx="367">
                  <c:v>156.12590322406481</c:v>
                </c:pt>
                <c:pt idx="368">
                  <c:v>145.68502687799347</c:v>
                </c:pt>
                <c:pt idx="369">
                  <c:v>135.2258983690401</c:v>
                </c:pt>
                <c:pt idx="370">
                  <c:v>124.74887360447867</c:v>
                </c:pt>
                <c:pt idx="371">
                  <c:v>114.25430440686191</c:v>
                </c:pt>
                <c:pt idx="372">
                  <c:v>103.74253853300476</c:v>
                </c:pt>
                <c:pt idx="373">
                  <c:v>93.213919693686307</c:v>
                </c:pt>
                <c:pt idx="374">
                  <c:v>82.668787574042028</c:v>
                </c:pt>
                <c:pt idx="375">
                  <c:v>72.107477854619532</c:v>
                </c:pt>
                <c:pt idx="376">
                  <c:v>61.530322233070812</c:v>
                </c:pt>
                <c:pt idx="377">
                  <c:v>50.937648446454865</c:v>
                </c:pt>
                <c:pt idx="378">
                  <c:v>40.329780294124731</c:v>
                </c:pt>
                <c:pt idx="379">
                  <c:v>29.7070376611738</c:v>
                </c:pt>
                <c:pt idx="380">
                  <c:v>19.069736542416365</c:v>
                </c:pt>
                <c:pt idx="381">
                  <c:v>8.418189066878238</c:v>
                </c:pt>
                <c:pt idx="382">
                  <c:v>-2.247296477226616</c:v>
                </c:pt>
                <c:pt idx="383">
                  <c:v>-2.2579688619526315</c:v>
                </c:pt>
                <c:pt idx="384">
                  <c:v>-2.2686412601608077</c:v>
                </c:pt>
                <c:pt idx="385">
                  <c:v>-2.2793136718508462</c:v>
                </c:pt>
                <c:pt idx="386">
                  <c:v>-2.289986097022449</c:v>
                </c:pt>
                <c:pt idx="387">
                  <c:v>-2.3006585356753178</c:v>
                </c:pt>
                <c:pt idx="388">
                  <c:v>-2.3113309878091539</c:v>
                </c:pt>
                <c:pt idx="389">
                  <c:v>-2.3220034534236591</c:v>
                </c:pt>
                <c:pt idx="390">
                  <c:v>-2.3326759325185353</c:v>
                </c:pt>
                <c:pt idx="391">
                  <c:v>-2.3433484250934842</c:v>
                </c:pt>
                <c:pt idx="392">
                  <c:v>-2.3540209311482077</c:v>
                </c:pt>
                <c:pt idx="393">
                  <c:v>-2.3646934506824073</c:v>
                </c:pt>
                <c:pt idx="394">
                  <c:v>-2.3753659836957848</c:v>
                </c:pt>
                <c:pt idx="395">
                  <c:v>-2.3860385301880416</c:v>
                </c:pt>
                <c:pt idx="396">
                  <c:v>-2.3967110901588797</c:v>
                </c:pt>
                <c:pt idx="397">
                  <c:v>-2.4073836636080008</c:v>
                </c:pt>
                <c:pt idx="398">
                  <c:v>-2.4180562505351069</c:v>
                </c:pt>
                <c:pt idx="399">
                  <c:v>-2.4287288509398994</c:v>
                </c:pt>
                <c:pt idx="400">
                  <c:v>-2.4394014648220801</c:v>
                </c:pt>
                <c:pt idx="401">
                  <c:v>-2.4500740921813509</c:v>
                </c:pt>
                <c:pt idx="402">
                  <c:v>-2.4607467330174133</c:v>
                </c:pt>
                <c:pt idx="403">
                  <c:v>-2.4714193873299695</c:v>
                </c:pt>
                <c:pt idx="404">
                  <c:v>-2.4820920551187209</c:v>
                </c:pt>
                <c:pt idx="405">
                  <c:v>-2.4927647363833692</c:v>
                </c:pt>
                <c:pt idx="406">
                  <c:v>-2.5034374311236163</c:v>
                </c:pt>
                <c:pt idx="407">
                  <c:v>-2.5141101393391638</c:v>
                </c:pt>
                <c:pt idx="408">
                  <c:v>-2.5247828610297138</c:v>
                </c:pt>
                <c:pt idx="409">
                  <c:v>-2.5354555961949679</c:v>
                </c:pt>
                <c:pt idx="410">
                  <c:v>-2.5461283448346279</c:v>
                </c:pt>
                <c:pt idx="411">
                  <c:v>-2.5568011069483956</c:v>
                </c:pt>
                <c:pt idx="412">
                  <c:v>-2.5674738825359724</c:v>
                </c:pt>
                <c:pt idx="413">
                  <c:v>-2.5781466715970605</c:v>
                </c:pt>
                <c:pt idx="414">
                  <c:v>-2.5888194741313617</c:v>
                </c:pt>
                <c:pt idx="415">
                  <c:v>-2.5994922901385777</c:v>
                </c:pt>
                <c:pt idx="416">
                  <c:v>-2.6101651196184106</c:v>
                </c:pt>
                <c:pt idx="417">
                  <c:v>-2.6208379625705618</c:v>
                </c:pt>
                <c:pt idx="418">
                  <c:v>-2.6315108189947334</c:v>
                </c:pt>
                <c:pt idx="419">
                  <c:v>-2.6421836888906269</c:v>
                </c:pt>
                <c:pt idx="420">
                  <c:v>-2.6528565722579445</c:v>
                </c:pt>
                <c:pt idx="421">
                  <c:v>-2.6635294690963875</c:v>
                </c:pt>
                <c:pt idx="422">
                  <c:v>-2.6742023794056582</c:v>
                </c:pt>
                <c:pt idx="423">
                  <c:v>-2.6848753031854584</c:v>
                </c:pt>
                <c:pt idx="424">
                  <c:v>-2.6955482404354898</c:v>
                </c:pt>
                <c:pt idx="425">
                  <c:v>-2.7062211911554543</c:v>
                </c:pt>
                <c:pt idx="426">
                  <c:v>-2.7168941553450536</c:v>
                </c:pt>
                <c:pt idx="427">
                  <c:v>-2.7275671330039897</c:v>
                </c:pt>
                <c:pt idx="428">
                  <c:v>-2.738240124131964</c:v>
                </c:pt>
                <c:pt idx="429">
                  <c:v>-2.7489131287286792</c:v>
                </c:pt>
                <c:pt idx="430">
                  <c:v>-2.7595861467938367</c:v>
                </c:pt>
                <c:pt idx="431">
                  <c:v>-2.7702591783271382</c:v>
                </c:pt>
                <c:pt idx="432">
                  <c:v>-2.7809322233282856</c:v>
                </c:pt>
                <c:pt idx="433">
                  <c:v>-2.791605281796981</c:v>
                </c:pt>
                <c:pt idx="434">
                  <c:v>-2.8022783537329259</c:v>
                </c:pt>
                <c:pt idx="435">
                  <c:v>-2.8129514391358228</c:v>
                </c:pt>
                <c:pt idx="436">
                  <c:v>-2.8236245380053728</c:v>
                </c:pt>
                <c:pt idx="437">
                  <c:v>-2.8342976503412785</c:v>
                </c:pt>
                <c:pt idx="438">
                  <c:v>-2.8449707761432412</c:v>
                </c:pt>
                <c:pt idx="439">
                  <c:v>-2.8556439154109632</c:v>
                </c:pt>
                <c:pt idx="440">
                  <c:v>-2.8663170681441463</c:v>
                </c:pt>
                <c:pt idx="441">
                  <c:v>-2.8769902343424922</c:v>
                </c:pt>
                <c:pt idx="442">
                  <c:v>-2.8876634140057029</c:v>
                </c:pt>
                <c:pt idx="443">
                  <c:v>-2.8983366071334804</c:v>
                </c:pt>
                <c:pt idx="444">
                  <c:v>-2.9090098137255267</c:v>
                </c:pt>
                <c:pt idx="445">
                  <c:v>-2.9196830337815434</c:v>
                </c:pt>
                <c:pt idx="446">
                  <c:v>-2.9303562673012329</c:v>
                </c:pt>
                <c:pt idx="447">
                  <c:v>-2.9410295142842968</c:v>
                </c:pt>
                <c:pt idx="448">
                  <c:v>-2.9517027747304367</c:v>
                </c:pt>
                <c:pt idx="449">
                  <c:v>-2.9623760486393551</c:v>
                </c:pt>
                <c:pt idx="450">
                  <c:v>-2.9730493360107535</c:v>
                </c:pt>
                <c:pt idx="451">
                  <c:v>-2.9837226368443339</c:v>
                </c:pt>
                <c:pt idx="452">
                  <c:v>-2.9943959511397984</c:v>
                </c:pt>
                <c:pt idx="453">
                  <c:v>-3.0050692788968489</c:v>
                </c:pt>
                <c:pt idx="454">
                  <c:v>-3.0157426201151876</c:v>
                </c:pt>
                <c:pt idx="455">
                  <c:v>-3.0264159747945159</c:v>
                </c:pt>
                <c:pt idx="456">
                  <c:v>-3.0370893429345363</c:v>
                </c:pt>
                <c:pt idx="457">
                  <c:v>-3.0477627245349503</c:v>
                </c:pt>
                <c:pt idx="458">
                  <c:v>-3.0584361195954601</c:v>
                </c:pt>
                <c:pt idx="459">
                  <c:v>-3.0691095281157676</c:v>
                </c:pt>
                <c:pt idx="460">
                  <c:v>-3.0797829500955749</c:v>
                </c:pt>
                <c:pt idx="461">
                  <c:v>-3.0904563855345839</c:v>
                </c:pt>
                <c:pt idx="462">
                  <c:v>-3.1011298344324962</c:v>
                </c:pt>
                <c:pt idx="463">
                  <c:v>-3.1118032967890144</c:v>
                </c:pt>
                <c:pt idx="464">
                  <c:v>-3.1224767726038403</c:v>
                </c:pt>
                <c:pt idx="465">
                  <c:v>-3.1331502618766756</c:v>
                </c:pt>
                <c:pt idx="466">
                  <c:v>-3.1438237646072222</c:v>
                </c:pt>
                <c:pt idx="467">
                  <c:v>-3.1544972807951828</c:v>
                </c:pt>
                <c:pt idx="468">
                  <c:v>-3.1651708104402587</c:v>
                </c:pt>
                <c:pt idx="469">
                  <c:v>-3.1758443535421521</c:v>
                </c:pt>
                <c:pt idx="470">
                  <c:v>-3.1865179101005654</c:v>
                </c:pt>
                <c:pt idx="471">
                  <c:v>-3.1971914801152002</c:v>
                </c:pt>
                <c:pt idx="472">
                  <c:v>-3.2078650635857584</c:v>
                </c:pt>
                <c:pt idx="473">
                  <c:v>-3.2185386605119422</c:v>
                </c:pt>
                <c:pt idx="474">
                  <c:v>-3.2292122708934539</c:v>
                </c:pt>
                <c:pt idx="475">
                  <c:v>-3.2398858947299951</c:v>
                </c:pt>
                <c:pt idx="476">
                  <c:v>-3.2505595320212679</c:v>
                </c:pt>
                <c:pt idx="477">
                  <c:v>-3.2612331827669743</c:v>
                </c:pt>
                <c:pt idx="478">
                  <c:v>-3.2719068469668167</c:v>
                </c:pt>
                <c:pt idx="479">
                  <c:v>-3.2825805246204967</c:v>
                </c:pt>
                <c:pt idx="480">
                  <c:v>-3.2932542157277163</c:v>
                </c:pt>
                <c:pt idx="481">
                  <c:v>-3.3039279202881779</c:v>
                </c:pt>
                <c:pt idx="482">
                  <c:v>-3.3146016383015837</c:v>
                </c:pt>
                <c:pt idx="483">
                  <c:v>-3.3252753697676352</c:v>
                </c:pt>
                <c:pt idx="484">
                  <c:v>-3.3359491146860347</c:v>
                </c:pt>
                <c:pt idx="485">
                  <c:v>-3.3466228730564844</c:v>
                </c:pt>
                <c:pt idx="486">
                  <c:v>-3.3572966448786863</c:v>
                </c:pt>
                <c:pt idx="487">
                  <c:v>-3.3679704301523423</c:v>
                </c:pt>
                <c:pt idx="488">
                  <c:v>-3.3786442288771545</c:v>
                </c:pt>
                <c:pt idx="489">
                  <c:v>-3.389318041052825</c:v>
                </c:pt>
                <c:pt idx="490">
                  <c:v>-3.3999918666790561</c:v>
                </c:pt>
                <c:pt idx="491">
                  <c:v>-3.4106657057555494</c:v>
                </c:pt>
                <c:pt idx="492">
                  <c:v>-3.4213395582820074</c:v>
                </c:pt>
                <c:pt idx="493">
                  <c:v>-3.4320134242581322</c:v>
                </c:pt>
                <c:pt idx="494">
                  <c:v>-3.4426873036836256</c:v>
                </c:pt>
                <c:pt idx="495">
                  <c:v>-3.4533611965581903</c:v>
                </c:pt>
                <c:pt idx="496">
                  <c:v>-3.4640351028815277</c:v>
                </c:pt>
                <c:pt idx="497">
                  <c:v>-3.4747090226533404</c:v>
                </c:pt>
                <c:pt idx="498">
                  <c:v>-3.4853829558733302</c:v>
                </c:pt>
                <c:pt idx="499">
                  <c:v>-3.4960569025411994</c:v>
                </c:pt>
                <c:pt idx="500">
                  <c:v>-3.5067308626566498</c:v>
                </c:pt>
                <c:pt idx="501">
                  <c:v>-3.5174048362193839</c:v>
                </c:pt>
                <c:pt idx="502">
                  <c:v>-3.5280788232291038</c:v>
                </c:pt>
                <c:pt idx="503">
                  <c:v>-3.5387528236855115</c:v>
                </c:pt>
                <c:pt idx="504">
                  <c:v>-3.5494268375883089</c:v>
                </c:pt>
                <c:pt idx="505">
                  <c:v>-3.5601008649371986</c:v>
                </c:pt>
                <c:pt idx="506">
                  <c:v>-3.5707749057318821</c:v>
                </c:pt>
                <c:pt idx="507">
                  <c:v>-3.5814489599720623</c:v>
                </c:pt>
                <c:pt idx="508">
                  <c:v>-3.5921230276574407</c:v>
                </c:pt>
                <c:pt idx="509">
                  <c:v>-3.60279710878772</c:v>
                </c:pt>
                <c:pt idx="510">
                  <c:v>-3.613471203362602</c:v>
                </c:pt>
                <c:pt idx="511">
                  <c:v>-3.6241453113817887</c:v>
                </c:pt>
                <c:pt idx="512">
                  <c:v>-3.6348194328449828</c:v>
                </c:pt>
                <c:pt idx="513">
                  <c:v>-3.645493567751886</c:v>
                </c:pt>
                <c:pt idx="514">
                  <c:v>-3.6561677161022006</c:v>
                </c:pt>
                <c:pt idx="515">
                  <c:v>-3.6668418778956289</c:v>
                </c:pt>
                <c:pt idx="516">
                  <c:v>-3.6775160531318729</c:v>
                </c:pt>
                <c:pt idx="517">
                  <c:v>-3.6881902418106352</c:v>
                </c:pt>
                <c:pt idx="518">
                  <c:v>-3.6988644439316172</c:v>
                </c:pt>
                <c:pt idx="519">
                  <c:v>-3.7095386594945219</c:v>
                </c:pt>
                <c:pt idx="520">
                  <c:v>-3.7202128884990509</c:v>
                </c:pt>
                <c:pt idx="521">
                  <c:v>-3.7308871309449065</c:v>
                </c:pt>
                <c:pt idx="522">
                  <c:v>-3.7415613868317914</c:v>
                </c:pt>
                <c:pt idx="523">
                  <c:v>-3.752235656159407</c:v>
                </c:pt>
                <c:pt idx="524">
                  <c:v>-3.7629099389274563</c:v>
                </c:pt>
                <c:pt idx="525">
                  <c:v>-3.7735842351356408</c:v>
                </c:pt>
                <c:pt idx="526">
                  <c:v>-3.784258544783663</c:v>
                </c:pt>
                <c:pt idx="527">
                  <c:v>-3.7949328678712253</c:v>
                </c:pt>
                <c:pt idx="528">
                  <c:v>-3.8056072043980298</c:v>
                </c:pt>
                <c:pt idx="529">
                  <c:v>-3.8162815543637789</c:v>
                </c:pt>
                <c:pt idx="530">
                  <c:v>-3.8269559177681747</c:v>
                </c:pt>
                <c:pt idx="531">
                  <c:v>-3.8376302946109191</c:v>
                </c:pt>
                <c:pt idx="532">
                  <c:v>-3.8483046848917146</c:v>
                </c:pt>
                <c:pt idx="533">
                  <c:v>-3.8589790886102633</c:v>
                </c:pt>
                <c:pt idx="534">
                  <c:v>-3.8696535057662675</c:v>
                </c:pt>
                <c:pt idx="535">
                  <c:v>-3.8803279363594299</c:v>
                </c:pt>
                <c:pt idx="536">
                  <c:v>-3.8910023803894522</c:v>
                </c:pt>
                <c:pt idx="537">
                  <c:v>-3.9016768378560367</c:v>
                </c:pt>
                <c:pt idx="538">
                  <c:v>-3.9123513087588861</c:v>
                </c:pt>
                <c:pt idx="539">
                  <c:v>-3.9230257930977022</c:v>
                </c:pt>
                <c:pt idx="540">
                  <c:v>-3.9337002908721872</c:v>
                </c:pt>
                <c:pt idx="541">
                  <c:v>-3.9443748020820437</c:v>
                </c:pt>
                <c:pt idx="542">
                  <c:v>-3.9550493267269742</c:v>
                </c:pt>
                <c:pt idx="543">
                  <c:v>-3.9657238648066802</c:v>
                </c:pt>
                <c:pt idx="544">
                  <c:v>-3.9763984163208645</c:v>
                </c:pt>
                <c:pt idx="545">
                  <c:v>-3.9870729812692294</c:v>
                </c:pt>
                <c:pt idx="546">
                  <c:v>-3.9977475596514771</c:v>
                </c:pt>
                <c:pt idx="547">
                  <c:v>-4.0084221514673102</c:v>
                </c:pt>
                <c:pt idx="548">
                  <c:v>-4.0190967567164302</c:v>
                </c:pt>
                <c:pt idx="549">
                  <c:v>-4.02977137539854</c:v>
                </c:pt>
                <c:pt idx="550">
                  <c:v>-4.0404460075133422</c:v>
                </c:pt>
                <c:pt idx="551">
                  <c:v>-4.0511206530605381</c:v>
                </c:pt>
                <c:pt idx="552">
                  <c:v>-4.0617953120398305</c:v>
                </c:pt>
                <c:pt idx="553">
                  <c:v>-4.0724699844509216</c:v>
                </c:pt>
                <c:pt idx="554">
                  <c:v>-4.0831446702935139</c:v>
                </c:pt>
                <c:pt idx="555">
                  <c:v>-4.09381936956731</c:v>
                </c:pt>
                <c:pt idx="556">
                  <c:v>-4.1044940822720122</c:v>
                </c:pt>
                <c:pt idx="557">
                  <c:v>-4.1151688084073221</c:v>
                </c:pt>
                <c:pt idx="558">
                  <c:v>-4.1258435479729432</c:v>
                </c:pt>
                <c:pt idx="559">
                  <c:v>-4.1365183009685769</c:v>
                </c:pt>
                <c:pt idx="560">
                  <c:v>-4.1471930673939257</c:v>
                </c:pt>
                <c:pt idx="561">
                  <c:v>-4.1578678472486921</c:v>
                </c:pt>
                <c:pt idx="562">
                  <c:v>-4.1685426405325785</c:v>
                </c:pt>
                <c:pt idx="563">
                  <c:v>-4.1792174472452865</c:v>
                </c:pt>
                <c:pt idx="564">
                  <c:v>-4.1898922673865195</c:v>
                </c:pt>
                <c:pt idx="565">
                  <c:v>-4.2005671009559791</c:v>
                </c:pt>
                <c:pt idx="566">
                  <c:v>-4.2112419479533685</c:v>
                </c:pt>
                <c:pt idx="567">
                  <c:v>-4.2219168083783893</c:v>
                </c:pt>
                <c:pt idx="568">
                  <c:v>-4.2325916822307441</c:v>
                </c:pt>
                <c:pt idx="569">
                  <c:v>-4.2432665695101353</c:v>
                </c:pt>
                <c:pt idx="570">
                  <c:v>-4.2539414702162652</c:v>
                </c:pt>
                <c:pt idx="571">
                  <c:v>-4.2646163843488365</c:v>
                </c:pt>
                <c:pt idx="572">
                  <c:v>-4.2752913119075515</c:v>
                </c:pt>
                <c:pt idx="573">
                  <c:v>-4.2859662528921119</c:v>
                </c:pt>
                <c:pt idx="574">
                  <c:v>-4.2966412073022209</c:v>
                </c:pt>
                <c:pt idx="575">
                  <c:v>-4.307316175137581</c:v>
                </c:pt>
                <c:pt idx="576">
                  <c:v>-4.3179911563978939</c:v>
                </c:pt>
                <c:pt idx="577">
                  <c:v>-4.3286661510828619</c:v>
                </c:pt>
                <c:pt idx="578">
                  <c:v>-4.3393411591921884</c:v>
                </c:pt>
                <c:pt idx="579">
                  <c:v>-4.3500161807255751</c:v>
                </c:pt>
                <c:pt idx="580">
                  <c:v>-4.3606912156827242</c:v>
                </c:pt>
                <c:pt idx="581">
                  <c:v>-4.3713662640633384</c:v>
                </c:pt>
                <c:pt idx="582">
                  <c:v>-4.3820413258671209</c:v>
                </c:pt>
                <c:pt idx="583">
                  <c:v>-4.3927164010937734</c:v>
                </c:pt>
                <c:pt idx="584">
                  <c:v>-4.4033914897429982</c:v>
                </c:pt>
                <c:pt idx="585">
                  <c:v>-4.4140665918144979</c:v>
                </c:pt>
                <c:pt idx="586">
                  <c:v>-4.4247417073079749</c:v>
                </c:pt>
                <c:pt idx="587">
                  <c:v>-4.4354168362231317</c:v>
                </c:pt>
                <c:pt idx="588">
                  <c:v>-4.4460919785596706</c:v>
                </c:pt>
                <c:pt idx="589">
                  <c:v>-4.4567671343172943</c:v>
                </c:pt>
                <c:pt idx="590">
                  <c:v>-4.4674423034957051</c:v>
                </c:pt>
                <c:pt idx="591">
                  <c:v>-4.4781174860946056</c:v>
                </c:pt>
                <c:pt idx="592">
                  <c:v>-4.4887926821136972</c:v>
                </c:pt>
                <c:pt idx="593">
                  <c:v>-4.4994678915526833</c:v>
                </c:pt>
                <c:pt idx="594">
                  <c:v>-4.5101431144112665</c:v>
                </c:pt>
                <c:pt idx="595">
                  <c:v>-4.5208183506891491</c:v>
                </c:pt>
                <c:pt idx="596">
                  <c:v>-4.5314936003860335</c:v>
                </c:pt>
                <c:pt idx="597">
                  <c:v>-4.5421688635016224</c:v>
                </c:pt>
                <c:pt idx="598">
                  <c:v>-4.5528441400356181</c:v>
                </c:pt>
                <c:pt idx="599">
                  <c:v>-4.5635194299877231</c:v>
                </c:pt>
                <c:pt idx="600">
                  <c:v>-4.5741947333576398</c:v>
                </c:pt>
                <c:pt idx="601">
                  <c:v>-4.5848700501450708</c:v>
                </c:pt>
                <c:pt idx="602">
                  <c:v>-4.5955453803497184</c:v>
                </c:pt>
                <c:pt idx="603">
                  <c:v>-4.606220723971286</c:v>
                </c:pt>
                <c:pt idx="604">
                  <c:v>-4.6168960810094752</c:v>
                </c:pt>
                <c:pt idx="605">
                  <c:v>-4.6275714514639885</c:v>
                </c:pt>
                <c:pt idx="606">
                  <c:v>-4.6382468353345283</c:v>
                </c:pt>
                <c:pt idx="607">
                  <c:v>-4.648922232620798</c:v>
                </c:pt>
                <c:pt idx="608">
                  <c:v>-4.659597643322499</c:v>
                </c:pt>
                <c:pt idx="609">
                  <c:v>-4.6702730674393349</c:v>
                </c:pt>
                <c:pt idx="610">
                  <c:v>-4.6809485049710071</c:v>
                </c:pt>
                <c:pt idx="611">
                  <c:v>-4.691623955917219</c:v>
                </c:pt>
                <c:pt idx="612">
                  <c:v>-4.7022994202776731</c:v>
                </c:pt>
                <c:pt idx="613">
                  <c:v>-4.7129748980520718</c:v>
                </c:pt>
                <c:pt idx="614">
                  <c:v>-4.7236503892401176</c:v>
                </c:pt>
                <c:pt idx="615">
                  <c:v>-4.7343258938415129</c:v>
                </c:pt>
                <c:pt idx="616">
                  <c:v>-4.7450014118559602</c:v>
                </c:pt>
                <c:pt idx="617">
                  <c:v>-4.755676943283162</c:v>
                </c:pt>
                <c:pt idx="618">
                  <c:v>-4.7663524881228208</c:v>
                </c:pt>
                <c:pt idx="619">
                  <c:v>-4.7770280463746397</c:v>
                </c:pt>
                <c:pt idx="620">
                  <c:v>-4.7877036180383206</c:v>
                </c:pt>
                <c:pt idx="621">
                  <c:v>-4.7983792031135666</c:v>
                </c:pt>
                <c:pt idx="622">
                  <c:v>-4.8090548016000803</c:v>
                </c:pt>
                <c:pt idx="623">
                  <c:v>-4.819730413497564</c:v>
                </c:pt>
                <c:pt idx="624">
                  <c:v>-4.8304060388057204</c:v>
                </c:pt>
                <c:pt idx="625">
                  <c:v>-4.8410816775242518</c:v>
                </c:pt>
                <c:pt idx="626">
                  <c:v>-4.8517573296528607</c:v>
                </c:pt>
                <c:pt idx="627">
                  <c:v>-4.8624329951912504</c:v>
                </c:pt>
                <c:pt idx="628">
                  <c:v>-4.8731086741391225</c:v>
                </c:pt>
                <c:pt idx="629">
                  <c:v>-4.8837843664961804</c:v>
                </c:pt>
                <c:pt idx="630">
                  <c:v>-4.8944600722621265</c:v>
                </c:pt>
                <c:pt idx="631">
                  <c:v>-4.9051357914366633</c:v>
                </c:pt>
                <c:pt idx="632">
                  <c:v>-4.9158115240194933</c:v>
                </c:pt>
                <c:pt idx="633">
                  <c:v>-4.9264872700103197</c:v>
                </c:pt>
                <c:pt idx="634">
                  <c:v>-4.9371630294088442</c:v>
                </c:pt>
                <c:pt idx="635">
                  <c:v>-4.9478388022147701</c:v>
                </c:pt>
                <c:pt idx="636">
                  <c:v>-4.9585145884277999</c:v>
                </c:pt>
                <c:pt idx="637">
                  <c:v>-4.969190388047636</c:v>
                </c:pt>
                <c:pt idx="638">
                  <c:v>-4.9798662010739809</c:v>
                </c:pt>
                <c:pt idx="639">
                  <c:v>-4.990542027506538</c:v>
                </c:pt>
                <c:pt idx="640">
                  <c:v>-5.0012178673450096</c:v>
                </c:pt>
                <c:pt idx="641">
                  <c:v>-5.0118937205890983</c:v>
                </c:pt>
                <c:pt idx="642">
                  <c:v>-5.0225695872385065</c:v>
                </c:pt>
                <c:pt idx="643">
                  <c:v>-5.0332454672929368</c:v>
                </c:pt>
                <c:pt idx="644">
                  <c:v>-5.0439213607520923</c:v>
                </c:pt>
                <c:pt idx="645">
                  <c:v>-5.0545972676156747</c:v>
                </c:pt>
                <c:pt idx="646">
                  <c:v>-5.0652731878833874</c:v>
                </c:pt>
                <c:pt idx="647">
                  <c:v>-5.0759491215549337</c:v>
                </c:pt>
                <c:pt idx="648">
                  <c:v>-5.0866250686300152</c:v>
                </c:pt>
                <c:pt idx="649">
                  <c:v>-5.0973010291083352</c:v>
                </c:pt>
                <c:pt idx="650">
                  <c:v>-5.1079770029895961</c:v>
                </c:pt>
                <c:pt idx="651">
                  <c:v>-5.1186529902735005</c:v>
                </c:pt>
                <c:pt idx="652">
                  <c:v>-5.1293289909597508</c:v>
                </c:pt>
                <c:pt idx="653">
                  <c:v>-5.1400050050480504</c:v>
                </c:pt>
                <c:pt idx="654">
                  <c:v>-5.1506810325381016</c:v>
                </c:pt>
                <c:pt idx="655">
                  <c:v>-5.161357073429607</c:v>
                </c:pt>
                <c:pt idx="656">
                  <c:v>-5.17203312772227</c:v>
                </c:pt>
                <c:pt idx="657">
                  <c:v>-5.182709195415792</c:v>
                </c:pt>
                <c:pt idx="658">
                  <c:v>-5.1933852765098765</c:v>
                </c:pt>
                <c:pt idx="659">
                  <c:v>-5.2040613710042267</c:v>
                </c:pt>
                <c:pt idx="660">
                  <c:v>-5.2147374788985443</c:v>
                </c:pt>
                <c:pt idx="661">
                  <c:v>-5.2254136001925326</c:v>
                </c:pt>
                <c:pt idx="662">
                  <c:v>-5.2360897348858941</c:v>
                </c:pt>
                <c:pt idx="663">
                  <c:v>-5.2467658829783321</c:v>
                </c:pt>
                <c:pt idx="664">
                  <c:v>-5.2574420444695482</c:v>
                </c:pt>
                <c:pt idx="665">
                  <c:v>-5.2681182193592457</c:v>
                </c:pt>
                <c:pt idx="666">
                  <c:v>-5.278794407647128</c:v>
                </c:pt>
                <c:pt idx="667">
                  <c:v>-5.2894706093328967</c:v>
                </c:pt>
                <c:pt idx="668">
                  <c:v>-5.3001468244162551</c:v>
                </c:pt>
                <c:pt idx="669">
                  <c:v>-5.3108230528969065</c:v>
                </c:pt>
                <c:pt idx="670">
                  <c:v>-5.3214992947745525</c:v>
                </c:pt>
                <c:pt idx="671">
                  <c:v>-5.3321755500488965</c:v>
                </c:pt>
                <c:pt idx="672">
                  <c:v>-5.3428518187196419</c:v>
                </c:pt>
                <c:pt idx="673">
                  <c:v>-5.3535281007864901</c:v>
                </c:pt>
                <c:pt idx="674">
                  <c:v>-5.3642043962491446</c:v>
                </c:pt>
                <c:pt idx="675">
                  <c:v>-5.3748807051073078</c:v>
                </c:pt>
                <c:pt idx="676">
                  <c:v>-5.385557027360683</c:v>
                </c:pt>
                <c:pt idx="677">
                  <c:v>-5.3962333630089727</c:v>
                </c:pt>
                <c:pt idx="678">
                  <c:v>-5.4069097120518794</c:v>
                </c:pt>
                <c:pt idx="679">
                  <c:v>-5.4175860744891065</c:v>
                </c:pt>
                <c:pt idx="680">
                  <c:v>-5.4282624503203563</c:v>
                </c:pt>
                <c:pt idx="681">
                  <c:v>-5.4389388395453322</c:v>
                </c:pt>
                <c:pt idx="682">
                  <c:v>-5.4496152421637358</c:v>
                </c:pt>
                <c:pt idx="683">
                  <c:v>-5.4602916581752714</c:v>
                </c:pt>
                <c:pt idx="684">
                  <c:v>-5.4709680875796405</c:v>
                </c:pt>
                <c:pt idx="685">
                  <c:v>-5.4816445303765464</c:v>
                </c:pt>
                <c:pt idx="686">
                  <c:v>-5.4923209865656926</c:v>
                </c:pt>
                <c:pt idx="687">
                  <c:v>-5.5029974561467805</c:v>
                </c:pt>
                <c:pt idx="688">
                  <c:v>-5.5136739391195144</c:v>
                </c:pt>
                <c:pt idx="689">
                  <c:v>-5.5243504354835959</c:v>
                </c:pt>
                <c:pt idx="690">
                  <c:v>-5.5350269452387284</c:v>
                </c:pt>
                <c:pt idx="691">
                  <c:v>-5.5457034683846143</c:v>
                </c:pt>
                <c:pt idx="692">
                  <c:v>-5.5563800049209568</c:v>
                </c:pt>
                <c:pt idx="693">
                  <c:v>-5.5670565548474586</c:v>
                </c:pt>
                <c:pt idx="694">
                  <c:v>-5.577733118163823</c:v>
                </c:pt>
                <c:pt idx="695">
                  <c:v>-5.5884096948697524</c:v>
                </c:pt>
                <c:pt idx="696">
                  <c:v>-5.5990862849649501</c:v>
                </c:pt>
                <c:pt idx="697">
                  <c:v>-5.6097628884491186</c:v>
                </c:pt>
                <c:pt idx="698">
                  <c:v>-5.6204395053219605</c:v>
                </c:pt>
                <c:pt idx="699">
                  <c:v>-5.6311161355831789</c:v>
                </c:pt>
                <c:pt idx="700">
                  <c:v>-5.6417927792324765</c:v>
                </c:pt>
                <c:pt idx="701">
                  <c:v>-5.6524694362695564</c:v>
                </c:pt>
                <c:pt idx="702">
                  <c:v>-5.6631461066941213</c:v>
                </c:pt>
                <c:pt idx="703">
                  <c:v>-5.6738227905058745</c:v>
                </c:pt>
                <c:pt idx="704">
                  <c:v>-5.6844994877045183</c:v>
                </c:pt>
                <c:pt idx="705">
                  <c:v>-5.6951761982897553</c:v>
                </c:pt>
                <c:pt idx="706">
                  <c:v>-5.7058529222612888</c:v>
                </c:pt>
                <c:pt idx="707">
                  <c:v>-5.7165296596188222</c:v>
                </c:pt>
                <c:pt idx="708">
                  <c:v>-5.7272064103620579</c:v>
                </c:pt>
                <c:pt idx="709">
                  <c:v>-5.7378831744906984</c:v>
                </c:pt>
                <c:pt idx="710">
                  <c:v>-5.748559952004447</c:v>
                </c:pt>
                <c:pt idx="711">
                  <c:v>-5.7592367429030071</c:v>
                </c:pt>
                <c:pt idx="712">
                  <c:v>-5.7699135471860812</c:v>
                </c:pt>
                <c:pt idx="713">
                  <c:v>-5.7805903648533716</c:v>
                </c:pt>
                <c:pt idx="714">
                  <c:v>-5.7912671959045818</c:v>
                </c:pt>
                <c:pt idx="715">
                  <c:v>-5.8019440403394151</c:v>
                </c:pt>
                <c:pt idx="716">
                  <c:v>-5.812620898157574</c:v>
                </c:pt>
                <c:pt idx="717">
                  <c:v>-5.8232977693587618</c:v>
                </c:pt>
                <c:pt idx="718">
                  <c:v>-5.8339746539426809</c:v>
                </c:pt>
                <c:pt idx="719">
                  <c:v>-5.8446515519090338</c:v>
                </c:pt>
                <c:pt idx="720">
                  <c:v>-5.855328463257524</c:v>
                </c:pt>
                <c:pt idx="721">
                  <c:v>-5.8660053879878546</c:v>
                </c:pt>
                <c:pt idx="722">
                  <c:v>-5.8766823260997283</c:v>
                </c:pt>
                <c:pt idx="723">
                  <c:v>-5.8873592775928483</c:v>
                </c:pt>
                <c:pt idx="724">
                  <c:v>-5.898036242466917</c:v>
                </c:pt>
                <c:pt idx="725">
                  <c:v>-5.908713220721638</c:v>
                </c:pt>
                <c:pt idx="726">
                  <c:v>-5.9193902123567144</c:v>
                </c:pt>
                <c:pt idx="727">
                  <c:v>-5.9300672173718487</c:v>
                </c:pt>
                <c:pt idx="728">
                  <c:v>-5.9407442357667435</c:v>
                </c:pt>
                <c:pt idx="729">
                  <c:v>-5.951421267541102</c:v>
                </c:pt>
                <c:pt idx="730">
                  <c:v>-5.9620983126946276</c:v>
                </c:pt>
                <c:pt idx="731">
                  <c:v>-5.9727753712270228</c:v>
                </c:pt>
                <c:pt idx="732">
                  <c:v>-5.983452443137991</c:v>
                </c:pt>
                <c:pt idx="733">
                  <c:v>-5.9941295284272345</c:v>
                </c:pt>
                <c:pt idx="734">
                  <c:v>-6.0048066270944576</c:v>
                </c:pt>
                <c:pt idx="735">
                  <c:v>-6.0154837391393619</c:v>
                </c:pt>
                <c:pt idx="736">
                  <c:v>-6.0261608645616507</c:v>
                </c:pt>
                <c:pt idx="737">
                  <c:v>-6.0368380033610274</c:v>
                </c:pt>
                <c:pt idx="738">
                  <c:v>-6.0475151555371953</c:v>
                </c:pt>
                <c:pt idx="739">
                  <c:v>-6.0581923210898569</c:v>
                </c:pt>
                <c:pt idx="740">
                  <c:v>-6.0688695000187147</c:v>
                </c:pt>
                <c:pt idx="741">
                  <c:v>-6.0795466923234729</c:v>
                </c:pt>
                <c:pt idx="742">
                  <c:v>-6.0902238980038339</c:v>
                </c:pt>
                <c:pt idx="743">
                  <c:v>-6.1009011170595002</c:v>
                </c:pt>
                <c:pt idx="744">
                  <c:v>-6.1115783494901752</c:v>
                </c:pt>
                <c:pt idx="745">
                  <c:v>-6.1222555952955622</c:v>
                </c:pt>
                <c:pt idx="746">
                  <c:v>-6.1329328544753645</c:v>
                </c:pt>
                <c:pt idx="747">
                  <c:v>-6.1436101270292847</c:v>
                </c:pt>
                <c:pt idx="748">
                  <c:v>-6.1542874129570251</c:v>
                </c:pt>
                <c:pt idx="749">
                  <c:v>-6.16496471225829</c:v>
                </c:pt>
                <c:pt idx="750">
                  <c:v>-6.1756420249327819</c:v>
                </c:pt>
                <c:pt idx="751">
                  <c:v>-6.1863193509802041</c:v>
                </c:pt>
                <c:pt idx="752">
                  <c:v>-6.1969966904002591</c:v>
                </c:pt>
                <c:pt idx="753">
                  <c:v>-6.2076740431926503</c:v>
                </c:pt>
                <c:pt idx="754">
                  <c:v>-6.2183514093570809</c:v>
                </c:pt>
                <c:pt idx="755">
                  <c:v>-6.2290287888932534</c:v>
                </c:pt>
                <c:pt idx="756">
                  <c:v>-6.2397061818008712</c:v>
                </c:pt>
                <c:pt idx="757">
                  <c:v>-6.2503835880796377</c:v>
                </c:pt>
                <c:pt idx="758">
                  <c:v>-6.2610610077292561</c:v>
                </c:pt>
                <c:pt idx="759">
                  <c:v>-6.271738440749429</c:v>
                </c:pt>
                <c:pt idx="760">
                  <c:v>-6.2824158871398597</c:v>
                </c:pt>
                <c:pt idx="761">
                  <c:v>-6.2930933469002506</c:v>
                </c:pt>
                <c:pt idx="762">
                  <c:v>-6.303770820030306</c:v>
                </c:pt>
                <c:pt idx="763">
                  <c:v>-6.3144483065297283</c:v>
                </c:pt>
                <c:pt idx="764">
                  <c:v>-6.3251258063982201</c:v>
                </c:pt>
                <c:pt idx="765">
                  <c:v>-6.3358033196354855</c:v>
                </c:pt>
                <c:pt idx="766">
                  <c:v>-6.346480846241227</c:v>
                </c:pt>
                <c:pt idx="767">
                  <c:v>-6.3571583862151479</c:v>
                </c:pt>
                <c:pt idx="768">
                  <c:v>-6.3678359395569508</c:v>
                </c:pt>
                <c:pt idx="769">
                  <c:v>-6.3785135062663398</c:v>
                </c:pt>
                <c:pt idx="770">
                  <c:v>-6.3891910863430175</c:v>
                </c:pt>
                <c:pt idx="771">
                  <c:v>-6.3998686797866871</c:v>
                </c:pt>
                <c:pt idx="772">
                  <c:v>-6.4105462865970511</c:v>
                </c:pt>
                <c:pt idx="773">
                  <c:v>-6.4212239067738137</c:v>
                </c:pt>
                <c:pt idx="774">
                  <c:v>-6.4319015403166775</c:v>
                </c:pt>
                <c:pt idx="775">
                  <c:v>-6.4425791872253457</c:v>
                </c:pt>
                <c:pt idx="776">
                  <c:v>-6.4532568474995209</c:v>
                </c:pt>
                <c:pt idx="777">
                  <c:v>-6.4639345211389072</c:v>
                </c:pt>
                <c:pt idx="778">
                  <c:v>-6.4746122081432071</c:v>
                </c:pt>
                <c:pt idx="779">
                  <c:v>-6.4852899085121241</c:v>
                </c:pt>
                <c:pt idx="780">
                  <c:v>-6.4959676222453613</c:v>
                </c:pt>
                <c:pt idx="781">
                  <c:v>-6.5066453493426213</c:v>
                </c:pt>
                <c:pt idx="782">
                  <c:v>-6.5173230898036083</c:v>
                </c:pt>
                <c:pt idx="783">
                  <c:v>-6.5280008436280248</c:v>
                </c:pt>
                <c:pt idx="784">
                  <c:v>-6.5386786108155741</c:v>
                </c:pt>
                <c:pt idx="785">
                  <c:v>-6.5493563913659587</c:v>
                </c:pt>
                <c:pt idx="786">
                  <c:v>-6.5600341852788828</c:v>
                </c:pt>
                <c:pt idx="787">
                  <c:v>-6.5707119925540489</c:v>
                </c:pt>
                <c:pt idx="788">
                  <c:v>-6.5813898131911603</c:v>
                </c:pt>
                <c:pt idx="789">
                  <c:v>-6.5920676471899204</c:v>
                </c:pt>
                <c:pt idx="790">
                  <c:v>-6.6027454945500326</c:v>
                </c:pt>
                <c:pt idx="791">
                  <c:v>-6.6134233552712001</c:v>
                </c:pt>
                <c:pt idx="792">
                  <c:v>-6.6241012293531254</c:v>
                </c:pt>
                <c:pt idx="793">
                  <c:v>-6.6347791167955128</c:v>
                </c:pt>
                <c:pt idx="794">
                  <c:v>-6.6454570175980647</c:v>
                </c:pt>
                <c:pt idx="795">
                  <c:v>-6.6561349317604845</c:v>
                </c:pt>
                <c:pt idx="796">
                  <c:v>-6.6668128592824756</c:v>
                </c:pt>
                <c:pt idx="797">
                  <c:v>-6.6774908001637412</c:v>
                </c:pt>
                <c:pt idx="798">
                  <c:v>-6.6881687544039838</c:v>
                </c:pt>
                <c:pt idx="799">
                  <c:v>-6.6988467220029078</c:v>
                </c:pt>
                <c:pt idx="800">
                  <c:v>-6.7095247029602154</c:v>
                </c:pt>
                <c:pt idx="801">
                  <c:v>-6.7202026972756101</c:v>
                </c:pt>
                <c:pt idx="802">
                  <c:v>-6.7308807049487953</c:v>
                </c:pt>
                <c:pt idx="803">
                  <c:v>-6.7415587259794743</c:v>
                </c:pt>
                <c:pt idx="804">
                  <c:v>-6.7522367603673503</c:v>
                </c:pt>
                <c:pt idx="805">
                  <c:v>-6.7629148081121269</c:v>
                </c:pt>
                <c:pt idx="806">
                  <c:v>-6.7735928692135063</c:v>
                </c:pt>
                <c:pt idx="807">
                  <c:v>-6.784270943671193</c:v>
                </c:pt>
                <c:pt idx="808">
                  <c:v>-6.7949490314848893</c:v>
                </c:pt>
                <c:pt idx="809">
                  <c:v>-6.8056271326542985</c:v>
                </c:pt>
                <c:pt idx="810">
                  <c:v>-6.816305247179125</c:v>
                </c:pt>
                <c:pt idx="811">
                  <c:v>-6.8269833750590712</c:v>
                </c:pt>
                <c:pt idx="812">
                  <c:v>-6.8376615162938403</c:v>
                </c:pt>
                <c:pt idx="813">
                  <c:v>-6.8483396708831359</c:v>
                </c:pt>
                <c:pt idx="814">
                  <c:v>-6.8590178388266612</c:v>
                </c:pt>
                <c:pt idx="815">
                  <c:v>-6.8696960201241186</c:v>
                </c:pt>
                <c:pt idx="816">
                  <c:v>-6.8803742147752125</c:v>
                </c:pt>
                <c:pt idx="817">
                  <c:v>-6.8910524227796461</c:v>
                </c:pt>
                <c:pt idx="818">
                  <c:v>-6.901730644137122</c:v>
                </c:pt>
                <c:pt idx="819">
                  <c:v>-6.9124088788473443</c:v>
                </c:pt>
                <c:pt idx="820">
                  <c:v>-6.9230871269100165</c:v>
                </c:pt>
                <c:pt idx="821">
                  <c:v>-6.9337653883248409</c:v>
                </c:pt>
                <c:pt idx="822">
                  <c:v>-6.9444436630915209</c:v>
                </c:pt>
                <c:pt idx="823">
                  <c:v>-6.9551219512097608</c:v>
                </c:pt>
                <c:pt idx="824">
                  <c:v>-6.9658002526792631</c:v>
                </c:pt>
                <c:pt idx="825">
                  <c:v>-6.9764785674997318</c:v>
                </c:pt>
                <c:pt idx="826">
                  <c:v>-6.9871568956708696</c:v>
                </c:pt>
                <c:pt idx="827">
                  <c:v>-6.9978352371923798</c:v>
                </c:pt>
                <c:pt idx="828">
                  <c:v>-7.0085135920639665</c:v>
                </c:pt>
                <c:pt idx="829">
                  <c:v>-7.0191919602853323</c:v>
                </c:pt>
                <c:pt idx="830">
                  <c:v>-7.0298703418561805</c:v>
                </c:pt>
                <c:pt idx="831">
                  <c:v>-7.0405487367762145</c:v>
                </c:pt>
                <c:pt idx="832">
                  <c:v>-7.0512271450451385</c:v>
                </c:pt>
                <c:pt idx="833">
                  <c:v>-7.0619055666626549</c:v>
                </c:pt>
                <c:pt idx="834">
                  <c:v>-7.0725840016284671</c:v>
                </c:pt>
                <c:pt idx="835">
                  <c:v>-7.0832624499422785</c:v>
                </c:pt>
                <c:pt idx="836">
                  <c:v>-7.0939409116037933</c:v>
                </c:pt>
                <c:pt idx="837">
                  <c:v>-7.1046193866127139</c:v>
                </c:pt>
                <c:pt idx="838">
                  <c:v>-7.1152978749687437</c:v>
                </c:pt>
                <c:pt idx="839">
                  <c:v>-7.1259763766715869</c:v>
                </c:pt>
                <c:pt idx="840">
                  <c:v>-7.136654891720946</c:v>
                </c:pt>
                <c:pt idx="841">
                  <c:v>-7.1473334201165253</c:v>
                </c:pt>
                <c:pt idx="842">
                  <c:v>-7.1580119618580271</c:v>
                </c:pt>
                <c:pt idx="843">
                  <c:v>-7.1686905169451558</c:v>
                </c:pt>
                <c:pt idx="844">
                  <c:v>-7.1793690853776138</c:v>
                </c:pt>
                <c:pt idx="845">
                  <c:v>-7.1900476671551052</c:v>
                </c:pt>
                <c:pt idx="846">
                  <c:v>-7.2007262622773336</c:v>
                </c:pt>
                <c:pt idx="847">
                  <c:v>-7.2114048707440013</c:v>
                </c:pt>
                <c:pt idx="848">
                  <c:v>-7.2220834925548125</c:v>
                </c:pt>
                <c:pt idx="849">
                  <c:v>-7.2327621277094707</c:v>
                </c:pt>
                <c:pt idx="850">
                  <c:v>-7.2434407762076791</c:v>
                </c:pt>
                <c:pt idx="851">
                  <c:v>-7.2541194380491412</c:v>
                </c:pt>
                <c:pt idx="852">
                  <c:v>-7.2647981132335602</c:v>
                </c:pt>
                <c:pt idx="853">
                  <c:v>-7.2754768017606404</c:v>
                </c:pt>
                <c:pt idx="854">
                  <c:v>-7.2861555036300842</c:v>
                </c:pt>
                <c:pt idx="855">
                  <c:v>-7.296834218841596</c:v>
                </c:pt>
                <c:pt idx="856">
                  <c:v>-7.3075129473948781</c:v>
                </c:pt>
                <c:pt idx="857">
                  <c:v>-7.3181916892896348</c:v>
                </c:pt>
                <c:pt idx="858">
                  <c:v>-7.3288704445255686</c:v>
                </c:pt>
                <c:pt idx="859">
                  <c:v>-7.3395492131023836</c:v>
                </c:pt>
                <c:pt idx="860">
                  <c:v>-7.3502279950197833</c:v>
                </c:pt>
                <c:pt idx="861">
                  <c:v>-7.360906790277471</c:v>
                </c:pt>
                <c:pt idx="862">
                  <c:v>-7.3715855988751509</c:v>
                </c:pt>
                <c:pt idx="863">
                  <c:v>-7.3822644208125254</c:v>
                </c:pt>
                <c:pt idx="864">
                  <c:v>-7.3929432560892989</c:v>
                </c:pt>
                <c:pt idx="865">
                  <c:v>-7.4036221047051738</c:v>
                </c:pt>
                <c:pt idx="866">
                  <c:v>-7.4143009666598543</c:v>
                </c:pt>
                <c:pt idx="867">
                  <c:v>-7.4249798419530437</c:v>
                </c:pt>
                <c:pt idx="868">
                  <c:v>-7.4356587305844455</c:v>
                </c:pt>
                <c:pt idx="869">
                  <c:v>-7.4463376325537629</c:v>
                </c:pt>
                <c:pt idx="870">
                  <c:v>-7.4570165478607002</c:v>
                </c:pt>
                <c:pt idx="871">
                  <c:v>-7.4676954765049599</c:v>
                </c:pt>
                <c:pt idx="872">
                  <c:v>-7.4783744184862462</c:v>
                </c:pt>
                <c:pt idx="873">
                  <c:v>-7.4890533738042624</c:v>
                </c:pt>
                <c:pt idx="874">
                  <c:v>-7.4997323424587119</c:v>
                </c:pt>
                <c:pt idx="875">
                  <c:v>-7.510411324449298</c:v>
                </c:pt>
                <c:pt idx="876">
                  <c:v>-7.5210903197757251</c:v>
                </c:pt>
                <c:pt idx="877">
                  <c:v>-7.5317693284376954</c:v>
                </c:pt>
                <c:pt idx="878">
                  <c:v>-7.5424483504349134</c:v>
                </c:pt>
                <c:pt idx="879">
                  <c:v>-7.5531273857670822</c:v>
                </c:pt>
                <c:pt idx="880">
                  <c:v>-7.5638064344339053</c:v>
                </c:pt>
                <c:pt idx="881">
                  <c:v>-7.574485496435087</c:v>
                </c:pt>
                <c:pt idx="882">
                  <c:v>-7.5851645717703295</c:v>
                </c:pt>
                <c:pt idx="883">
                  <c:v>-7.5958436604393373</c:v>
                </c:pt>
                <c:pt idx="884">
                  <c:v>-7.6065227624418137</c:v>
                </c:pt>
                <c:pt idx="885">
                  <c:v>-7.6172018777774619</c:v>
                </c:pt>
                <c:pt idx="886">
                  <c:v>-7.6278810064459863</c:v>
                </c:pt>
                <c:pt idx="887">
                  <c:v>-7.6385601484470902</c:v>
                </c:pt>
                <c:pt idx="888">
                  <c:v>-7.6492393037804769</c:v>
                </c:pt>
                <c:pt idx="889">
                  <c:v>-7.6599184724458498</c:v>
                </c:pt>
                <c:pt idx="890">
                  <c:v>-7.6705976544429122</c:v>
                </c:pt>
                <c:pt idx="891">
                  <c:v>-7.6812768497713684</c:v>
                </c:pt>
                <c:pt idx="892">
                  <c:v>-7.6919560584309217</c:v>
                </c:pt>
                <c:pt idx="893">
                  <c:v>-7.7026352804212754</c:v>
                </c:pt>
                <c:pt idx="894">
                  <c:v>-7.7133145157421339</c:v>
                </c:pt>
                <c:pt idx="895">
                  <c:v>-7.7239937643931995</c:v>
                </c:pt>
                <c:pt idx="896">
                  <c:v>-7.7346730263741774</c:v>
                </c:pt>
                <c:pt idx="897">
                  <c:v>-7.7453523016847701</c:v>
                </c:pt>
                <c:pt idx="898">
                  <c:v>-7.7560315903246808</c:v>
                </c:pt>
                <c:pt idx="899">
                  <c:v>-7.7667108922936139</c:v>
                </c:pt>
                <c:pt idx="900">
                  <c:v>-7.7773902075912726</c:v>
                </c:pt>
                <c:pt idx="901">
                  <c:v>-7.7880695362173613</c:v>
                </c:pt>
                <c:pt idx="902">
                  <c:v>-7.7987488781715824</c:v>
                </c:pt>
                <c:pt idx="903">
                  <c:v>-7.80942823345364</c:v>
                </c:pt>
                <c:pt idx="904">
                  <c:v>-7.8201076020632385</c:v>
                </c:pt>
                <c:pt idx="905">
                  <c:v>-7.8307869840000803</c:v>
                </c:pt>
                <c:pt idx="906">
                  <c:v>-7.8414663792638697</c:v>
                </c:pt>
                <c:pt idx="907">
                  <c:v>-7.8521457878543108</c:v>
                </c:pt>
                <c:pt idx="908">
                  <c:v>-7.8628252097711062</c:v>
                </c:pt>
                <c:pt idx="909">
                  <c:v>-7.8735046450139601</c:v>
                </c:pt>
                <c:pt idx="910">
                  <c:v>-7.8841840935825758</c:v>
                </c:pt>
                <c:pt idx="911">
                  <c:v>-7.8948635554766575</c:v>
                </c:pt>
                <c:pt idx="912">
                  <c:v>-7.9055430306959087</c:v>
                </c:pt>
                <c:pt idx="913">
                  <c:v>-7.9162225192400326</c:v>
                </c:pt>
                <c:pt idx="914">
                  <c:v>-7.9269020211087327</c:v>
                </c:pt>
                <c:pt idx="915">
                  <c:v>-7.937581536301713</c:v>
                </c:pt>
                <c:pt idx="916">
                  <c:v>-7.9482610648186771</c:v>
                </c:pt>
                <c:pt idx="917">
                  <c:v>-7.9589406066593291</c:v>
                </c:pt>
                <c:pt idx="918">
                  <c:v>-7.9696201618233724</c:v>
                </c:pt>
                <c:pt idx="919">
                  <c:v>-7.9802997303105103</c:v>
                </c:pt>
                <c:pt idx="920">
                  <c:v>-7.9909793121204471</c:v>
                </c:pt>
                <c:pt idx="921">
                  <c:v>-8.001658907252887</c:v>
                </c:pt>
                <c:pt idx="922">
                  <c:v>-8.0123385157075315</c:v>
                </c:pt>
                <c:pt idx="923">
                  <c:v>-8.0230181374840868</c:v>
                </c:pt>
                <c:pt idx="924">
                  <c:v>-8.0336977725822543</c:v>
                </c:pt>
                <c:pt idx="925">
                  <c:v>-8.0443774210017391</c:v>
                </c:pt>
                <c:pt idx="926">
                  <c:v>-8.0550570827422447</c:v>
                </c:pt>
                <c:pt idx="927">
                  <c:v>-8.0657367578034744</c:v>
                </c:pt>
                <c:pt idx="928">
                  <c:v>-8.0764164461851333</c:v>
                </c:pt>
                <c:pt idx="929">
                  <c:v>-8.087096147886923</c:v>
                </c:pt>
                <c:pt idx="930">
                  <c:v>-8.0977758629085486</c:v>
                </c:pt>
                <c:pt idx="931">
                  <c:v>-8.1084555912497134</c:v>
                </c:pt>
                <c:pt idx="932">
                  <c:v>-8.1191353329101208</c:v>
                </c:pt>
                <c:pt idx="933">
                  <c:v>-8.1298150878894759</c:v>
                </c:pt>
                <c:pt idx="934">
                  <c:v>-8.1404948561874804</c:v>
                </c:pt>
                <c:pt idx="935">
                  <c:v>-8.1511746378038392</c:v>
                </c:pt>
                <c:pt idx="936">
                  <c:v>-8.1618544327382558</c:v>
                </c:pt>
                <c:pt idx="937">
                  <c:v>-8.1725342409904354</c:v>
                </c:pt>
                <c:pt idx="938">
                  <c:v>-8.1832140625600793</c:v>
                </c:pt>
                <c:pt idx="939">
                  <c:v>-8.1938938974468929</c:v>
                </c:pt>
                <c:pt idx="940">
                  <c:v>-8.2045737456505794</c:v>
                </c:pt>
                <c:pt idx="941">
                  <c:v>-8.2152536071708422</c:v>
                </c:pt>
                <c:pt idx="942">
                  <c:v>-8.2259334820073864</c:v>
                </c:pt>
                <c:pt idx="943">
                  <c:v>-8.2366133701599136</c:v>
                </c:pt>
                <c:pt idx="944">
                  <c:v>-8.2472932716281289</c:v>
                </c:pt>
                <c:pt idx="945">
                  <c:v>-8.2579731864117356</c:v>
                </c:pt>
                <c:pt idx="946">
                  <c:v>-8.2686531145104389</c:v>
                </c:pt>
                <c:pt idx="947">
                  <c:v>-8.2793330559239404</c:v>
                </c:pt>
                <c:pt idx="948">
                  <c:v>-8.2900130106519452</c:v>
                </c:pt>
                <c:pt idx="949">
                  <c:v>-8.3006929786941566</c:v>
                </c:pt>
                <c:pt idx="950">
                  <c:v>-8.3113729600502797</c:v>
                </c:pt>
                <c:pt idx="951">
                  <c:v>-8.3220529547200162</c:v>
                </c:pt>
                <c:pt idx="952">
                  <c:v>-8.3327329627030711</c:v>
                </c:pt>
                <c:pt idx="953">
                  <c:v>-8.3434129839991478</c:v>
                </c:pt>
                <c:pt idx="954">
                  <c:v>-8.3540930186079496</c:v>
                </c:pt>
                <c:pt idx="955">
                  <c:v>-8.3647730665291817</c:v>
                </c:pt>
                <c:pt idx="956">
                  <c:v>-8.3754531277625475</c:v>
                </c:pt>
                <c:pt idx="957">
                  <c:v>-8.3861332023077502</c:v>
                </c:pt>
                <c:pt idx="958">
                  <c:v>-8.3968132901644932</c:v>
                </c:pt>
                <c:pt idx="959">
                  <c:v>-8.4074933913324816</c:v>
                </c:pt>
                <c:pt idx="960">
                  <c:v>-8.4181735058114189</c:v>
                </c:pt>
                <c:pt idx="961">
                  <c:v>-8.4288536336010083</c:v>
                </c:pt>
                <c:pt idx="962">
                  <c:v>-8.4395337747009549</c:v>
                </c:pt>
                <c:pt idx="963">
                  <c:v>-8.4502139291109604</c:v>
                </c:pt>
                <c:pt idx="964">
                  <c:v>-8.4608940968307298</c:v>
                </c:pt>
                <c:pt idx="965">
                  <c:v>-8.4715742778599683</c:v>
                </c:pt>
                <c:pt idx="966">
                  <c:v>-8.4822544721983775</c:v>
                </c:pt>
                <c:pt idx="967">
                  <c:v>-8.4929346798456624</c:v>
                </c:pt>
                <c:pt idx="968">
                  <c:v>-8.5036149008015265</c:v>
                </c:pt>
                <c:pt idx="969">
                  <c:v>-8.5142951350656748</c:v>
                </c:pt>
                <c:pt idx="970">
                  <c:v>-8.524975382637809</c:v>
                </c:pt>
                <c:pt idx="971">
                  <c:v>-8.5356556435176358</c:v>
                </c:pt>
                <c:pt idx="972">
                  <c:v>-8.546335917704857</c:v>
                </c:pt>
                <c:pt idx="973">
                  <c:v>-8.5570162051991758</c:v>
                </c:pt>
                <c:pt idx="974">
                  <c:v>-8.5676965060002974</c:v>
                </c:pt>
                <c:pt idx="975">
                  <c:v>-8.5783768201079251</c:v>
                </c:pt>
                <c:pt idx="976">
                  <c:v>-8.5890571475217641</c:v>
                </c:pt>
                <c:pt idx="977">
                  <c:v>-8.5997374882415176</c:v>
                </c:pt>
                <c:pt idx="978">
                  <c:v>-8.6104178422668891</c:v>
                </c:pt>
                <c:pt idx="979">
                  <c:v>-8.6210982095975819</c:v>
                </c:pt>
                <c:pt idx="980">
                  <c:v>-8.6317785902333011</c:v>
                </c:pt>
                <c:pt idx="981">
                  <c:v>-8.64245898417375</c:v>
                </c:pt>
                <c:pt idx="982">
                  <c:v>-8.6531393914186321</c:v>
                </c:pt>
                <c:pt idx="983">
                  <c:v>-8.6638198119676524</c:v>
                </c:pt>
                <c:pt idx="984">
                  <c:v>-8.6745002458205143</c:v>
                </c:pt>
                <c:pt idx="985">
                  <c:v>-8.6851806929769211</c:v>
                </c:pt>
                <c:pt idx="986">
                  <c:v>-8.695861153436578</c:v>
                </c:pt>
                <c:pt idx="987">
                  <c:v>-8.7065416271991882</c:v>
                </c:pt>
                <c:pt idx="988">
                  <c:v>-8.7172221142644553</c:v>
                </c:pt>
                <c:pt idx="989">
                  <c:v>-8.7279026146320842</c:v>
                </c:pt>
                <c:pt idx="990">
                  <c:v>-8.7385831283017783</c:v>
                </c:pt>
                <c:pt idx="991">
                  <c:v>-8.749263655273241</c:v>
                </c:pt>
                <c:pt idx="992">
                  <c:v>-8.7599441955461774</c:v>
                </c:pt>
                <c:pt idx="993">
                  <c:v>-8.7706247491202909</c:v>
                </c:pt>
                <c:pt idx="994">
                  <c:v>-8.7813053159952847</c:v>
                </c:pt>
                <c:pt idx="995">
                  <c:v>-8.7919858961708623</c:v>
                </c:pt>
                <c:pt idx="996">
                  <c:v>-8.8026664896467288</c:v>
                </c:pt>
                <c:pt idx="997">
                  <c:v>-8.8133470964225893</c:v>
                </c:pt>
                <c:pt idx="998">
                  <c:v>-8.8240277164981453</c:v>
                </c:pt>
                <c:pt idx="999">
                  <c:v>-8.8347083498731021</c:v>
                </c:pt>
                <c:pt idx="1000">
                  <c:v>-8.8453889965471646</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11.1</c:v>
                </c:pt>
                <c:pt idx="1">
                  <c:v>59.153523443484865</c:v>
                </c:pt>
                <c:pt idx="2">
                  <c:v>107.20704688696974</c:v>
                </c:pt>
                <c:pt idx="3">
                  <c:v>106.04937775925066</c:v>
                </c:pt>
                <c:pt idx="4">
                  <c:v>107.20704688696974</c:v>
                </c:pt>
                <c:pt idx="5">
                  <c:v>103.12937775925064</c:v>
                </c:pt>
                <c:pt idx="6">
                  <c:v>107.20704688696974</c:v>
                </c:pt>
              </c:numCache>
            </c:numRef>
          </c:xVal>
          <c:yVal>
            <c:numRef>
              <c:f>Trajecto!$C$132:$C$138</c:f>
              <c:numCache>
                <c:formatCode>0</c:formatCode>
                <c:ptCount val="7"/>
                <c:pt idx="0">
                  <c:v>1250.9790848284513</c:v>
                </c:pt>
                <c:pt idx="1">
                  <c:v>625.48954241422564</c:v>
                </c:pt>
                <c:pt idx="2">
                  <c:v>0</c:v>
                </c:pt>
                <c:pt idx="3">
                  <c:v>49.366230618069672</c:v>
                </c:pt>
                <c:pt idx="4">
                  <c:v>0</c:v>
                </c:pt>
                <c:pt idx="5">
                  <c:v>18.808294172610452</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0</c:v>
                </c:pt>
                <c:pt idx="1">
                  <c:v>0</c:v>
                </c:pt>
                <c:pt idx="2">
                  <c:v>0</c:v>
                </c:pt>
                <c:pt idx="3">
                  <c:v>0</c:v>
                </c:pt>
                <c:pt idx="4">
                  <c:v>0</c:v>
                </c:pt>
                <c:pt idx="5">
                  <c:v>0</c:v>
                </c:pt>
                <c:pt idx="6">
                  <c:v>0</c:v>
                </c:pt>
              </c:numCache>
            </c:numRef>
          </c:xVal>
          <c:yVal>
            <c:numRef>
              <c:f>Trajecto!$C$149:$C$155</c:f>
              <c:numCache>
                <c:formatCode>0</c:formatCode>
                <c:ptCount val="7"/>
                <c:pt idx="0">
                  <c:v>0</c:v>
                </c:pt>
                <c:pt idx="1">
                  <c:v>0</c:v>
                </c:pt>
                <c:pt idx="2">
                  <c:v>0</c:v>
                </c:pt>
                <c:pt idx="3">
                  <c:v>0</c:v>
                </c:pt>
                <c:pt idx="4">
                  <c:v>0</c:v>
                </c:pt>
                <c:pt idx="5">
                  <c:v>0</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Calculs!$AE$4:$AE$1004</c:f>
              <c:numCache>
                <c:formatCode>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2.7749999999999999</c:v>
                </c:pt>
              </c:numCache>
            </c:numRef>
          </c:xVal>
          <c:yVal>
            <c:numRef>
              <c:f>Trajecto!$C$158</c:f>
              <c:numCache>
                <c:formatCode>0</c:formatCode>
                <c:ptCount val="1"/>
                <c:pt idx="0">
                  <c:v>625.48954241422564</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19.950000000000067</c:v>
                </c:pt>
              </c:numCache>
            </c:numRef>
          </c:xVal>
          <c:yVal>
            <c:numRef>
              <c:f>Trajecto!$C$159</c:f>
              <c:numCache>
                <c:formatCode>0</c:formatCode>
                <c:ptCount val="1"/>
                <c:pt idx="0">
                  <c:v>625.75252360713068</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Calculs!$Q$4:$Q$1004</c:f>
              <c:numCache>
                <c:formatCode>0.00</c:formatCode>
                <c:ptCount val="1001"/>
                <c:pt idx="0">
                  <c:v>0</c:v>
                </c:pt>
                <c:pt idx="1">
                  <c:v>5.0000000000000001E-4</c:v>
                </c:pt>
                <c:pt idx="2">
                  <c:v>1.4999999999999998E-3</c:v>
                </c:pt>
                <c:pt idx="3">
                  <c:v>2.4999999999999996E-3</c:v>
                </c:pt>
                <c:pt idx="4">
                  <c:v>3.5000000000000001E-3</c:v>
                </c:pt>
                <c:pt idx="5">
                  <c:v>4.5000000000000005E-3</c:v>
                </c:pt>
                <c:pt idx="6">
                  <c:v>5.5000000000000005E-3</c:v>
                </c:pt>
                <c:pt idx="7">
                  <c:v>6.4999999999999997E-3</c:v>
                </c:pt>
                <c:pt idx="8">
                  <c:v>7.4999999999999989E-3</c:v>
                </c:pt>
                <c:pt idx="9">
                  <c:v>8.4999999999999989E-3</c:v>
                </c:pt>
                <c:pt idx="10">
                  <c:v>9.499999999999998E-3</c:v>
                </c:pt>
                <c:pt idx="11">
                  <c:v>9.5000000000000032E-3</c:v>
                </c:pt>
                <c:pt idx="12">
                  <c:v>8.5000000000000041E-3</c:v>
                </c:pt>
                <c:pt idx="13">
                  <c:v>7.5000000000000032E-3</c:v>
                </c:pt>
                <c:pt idx="14">
                  <c:v>6.5000000000000023E-3</c:v>
                </c:pt>
                <c:pt idx="15">
                  <c:v>5.5000000000000023E-3</c:v>
                </c:pt>
                <c:pt idx="16">
                  <c:v>4.5000000000000014E-3</c:v>
                </c:pt>
                <c:pt idx="17">
                  <c:v>3.5000000000000005E-3</c:v>
                </c:pt>
                <c:pt idx="18">
                  <c:v>2.4999999999999996E-3</c:v>
                </c:pt>
                <c:pt idx="19">
                  <c:v>1.4999999999999996E-3</c:v>
                </c:pt>
                <c:pt idx="20">
                  <c:v>4.9999999999999871E-4</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Calculs!$T$4:$T$1004</c:f>
              <c:numCache>
                <c:formatCode>0.00</c:formatCode>
                <c:ptCount val="1001"/>
                <c:pt idx="0">
                  <c:v>49.865211000000002</c:v>
                </c:pt>
                <c:pt idx="1">
                  <c:v>49.865206095000005</c:v>
                </c:pt>
                <c:pt idx="2">
                  <c:v>49.865191380000006</c:v>
                </c:pt>
                <c:pt idx="3">
                  <c:v>49.865166855000012</c:v>
                </c:pt>
                <c:pt idx="4">
                  <c:v>49.86513252000001</c:v>
                </c:pt>
                <c:pt idx="5">
                  <c:v>49.865088375000006</c:v>
                </c:pt>
                <c:pt idx="6">
                  <c:v>49.865034420000001</c:v>
                </c:pt>
                <c:pt idx="7">
                  <c:v>49.864970655000008</c:v>
                </c:pt>
                <c:pt idx="8">
                  <c:v>49.864897080000013</c:v>
                </c:pt>
                <c:pt idx="9">
                  <c:v>49.864813695000009</c:v>
                </c:pt>
                <c:pt idx="10">
                  <c:v>49.864720500000011</c:v>
                </c:pt>
                <c:pt idx="11">
                  <c:v>49.864627305000013</c:v>
                </c:pt>
                <c:pt idx="12">
                  <c:v>49.864543920000017</c:v>
                </c:pt>
                <c:pt idx="13">
                  <c:v>49.864470345000015</c:v>
                </c:pt>
                <c:pt idx="14">
                  <c:v>49.864406580000022</c:v>
                </c:pt>
                <c:pt idx="15">
                  <c:v>49.864352625000016</c:v>
                </c:pt>
                <c:pt idx="16">
                  <c:v>49.864308480000012</c:v>
                </c:pt>
                <c:pt idx="17">
                  <c:v>49.864274145000017</c:v>
                </c:pt>
                <c:pt idx="18">
                  <c:v>49.864249620000017</c:v>
                </c:pt>
                <c:pt idx="19">
                  <c:v>49.864234905000018</c:v>
                </c:pt>
                <c:pt idx="20">
                  <c:v>49.86423000000002</c:v>
                </c:pt>
                <c:pt idx="21">
                  <c:v>49.86423000000002</c:v>
                </c:pt>
                <c:pt idx="22">
                  <c:v>49.86423000000002</c:v>
                </c:pt>
                <c:pt idx="23">
                  <c:v>49.86423000000002</c:v>
                </c:pt>
                <c:pt idx="24">
                  <c:v>49.86423000000002</c:v>
                </c:pt>
                <c:pt idx="25">
                  <c:v>49.86423000000002</c:v>
                </c:pt>
                <c:pt idx="26">
                  <c:v>49.86423000000002</c:v>
                </c:pt>
                <c:pt idx="27">
                  <c:v>49.86423000000002</c:v>
                </c:pt>
                <c:pt idx="28">
                  <c:v>49.86423000000002</c:v>
                </c:pt>
                <c:pt idx="29">
                  <c:v>49.86423000000002</c:v>
                </c:pt>
                <c:pt idx="30">
                  <c:v>49.86423000000002</c:v>
                </c:pt>
                <c:pt idx="31">
                  <c:v>49.86423000000002</c:v>
                </c:pt>
                <c:pt idx="32">
                  <c:v>49.86423000000002</c:v>
                </c:pt>
                <c:pt idx="33">
                  <c:v>49.86423000000002</c:v>
                </c:pt>
                <c:pt idx="34">
                  <c:v>49.86423000000002</c:v>
                </c:pt>
                <c:pt idx="35">
                  <c:v>49.86423000000002</c:v>
                </c:pt>
                <c:pt idx="36">
                  <c:v>49.86423000000002</c:v>
                </c:pt>
                <c:pt idx="37">
                  <c:v>49.86423000000002</c:v>
                </c:pt>
                <c:pt idx="38">
                  <c:v>49.86423000000002</c:v>
                </c:pt>
                <c:pt idx="39">
                  <c:v>49.86423000000002</c:v>
                </c:pt>
                <c:pt idx="40">
                  <c:v>49.86423000000002</c:v>
                </c:pt>
                <c:pt idx="41">
                  <c:v>49.86423000000002</c:v>
                </c:pt>
                <c:pt idx="42">
                  <c:v>49.86423000000002</c:v>
                </c:pt>
                <c:pt idx="43">
                  <c:v>49.86423000000002</c:v>
                </c:pt>
                <c:pt idx="44">
                  <c:v>49.86423000000002</c:v>
                </c:pt>
                <c:pt idx="45">
                  <c:v>49.86423000000002</c:v>
                </c:pt>
                <c:pt idx="46">
                  <c:v>49.86423000000002</c:v>
                </c:pt>
                <c:pt idx="47">
                  <c:v>49.86423000000002</c:v>
                </c:pt>
                <c:pt idx="48">
                  <c:v>49.86423000000002</c:v>
                </c:pt>
                <c:pt idx="49">
                  <c:v>49.86423000000002</c:v>
                </c:pt>
                <c:pt idx="50">
                  <c:v>49.86423000000002</c:v>
                </c:pt>
                <c:pt idx="51">
                  <c:v>49.86423000000002</c:v>
                </c:pt>
                <c:pt idx="52">
                  <c:v>49.86423000000002</c:v>
                </c:pt>
                <c:pt idx="53">
                  <c:v>49.86423000000002</c:v>
                </c:pt>
                <c:pt idx="54">
                  <c:v>49.86423000000002</c:v>
                </c:pt>
                <c:pt idx="55">
                  <c:v>49.86423000000002</c:v>
                </c:pt>
                <c:pt idx="56">
                  <c:v>49.86423000000002</c:v>
                </c:pt>
                <c:pt idx="57">
                  <c:v>49.86423000000002</c:v>
                </c:pt>
                <c:pt idx="58">
                  <c:v>49.86423000000002</c:v>
                </c:pt>
                <c:pt idx="59">
                  <c:v>49.86423000000002</c:v>
                </c:pt>
                <c:pt idx="60">
                  <c:v>49.86423000000002</c:v>
                </c:pt>
                <c:pt idx="61">
                  <c:v>49.86423000000002</c:v>
                </c:pt>
                <c:pt idx="62">
                  <c:v>49.86423000000002</c:v>
                </c:pt>
                <c:pt idx="63">
                  <c:v>49.86423000000002</c:v>
                </c:pt>
                <c:pt idx="64">
                  <c:v>49.86423000000002</c:v>
                </c:pt>
                <c:pt idx="65">
                  <c:v>49.86423000000002</c:v>
                </c:pt>
                <c:pt idx="66">
                  <c:v>49.86423000000002</c:v>
                </c:pt>
                <c:pt idx="67">
                  <c:v>49.86423000000002</c:v>
                </c:pt>
                <c:pt idx="68">
                  <c:v>49.86423000000002</c:v>
                </c:pt>
                <c:pt idx="69">
                  <c:v>49.86423000000002</c:v>
                </c:pt>
                <c:pt idx="70">
                  <c:v>49.86423000000002</c:v>
                </c:pt>
                <c:pt idx="71">
                  <c:v>49.86423000000002</c:v>
                </c:pt>
                <c:pt idx="72">
                  <c:v>49.86423000000002</c:v>
                </c:pt>
                <c:pt idx="73">
                  <c:v>49.86423000000002</c:v>
                </c:pt>
                <c:pt idx="74">
                  <c:v>49.86423000000002</c:v>
                </c:pt>
                <c:pt idx="75">
                  <c:v>49.86423000000002</c:v>
                </c:pt>
                <c:pt idx="76">
                  <c:v>49.86423000000002</c:v>
                </c:pt>
                <c:pt idx="77">
                  <c:v>49.86423000000002</c:v>
                </c:pt>
                <c:pt idx="78">
                  <c:v>49.86423000000002</c:v>
                </c:pt>
                <c:pt idx="79">
                  <c:v>49.86423000000002</c:v>
                </c:pt>
                <c:pt idx="80">
                  <c:v>49.86423000000002</c:v>
                </c:pt>
                <c:pt idx="81">
                  <c:v>49.86423000000002</c:v>
                </c:pt>
                <c:pt idx="82">
                  <c:v>49.86423000000002</c:v>
                </c:pt>
                <c:pt idx="83">
                  <c:v>49.86423000000002</c:v>
                </c:pt>
                <c:pt idx="84">
                  <c:v>49.86423000000002</c:v>
                </c:pt>
                <c:pt idx="85">
                  <c:v>49.86423000000002</c:v>
                </c:pt>
                <c:pt idx="86">
                  <c:v>49.86423000000002</c:v>
                </c:pt>
                <c:pt idx="87">
                  <c:v>49.86423000000002</c:v>
                </c:pt>
                <c:pt idx="88">
                  <c:v>49.86423000000002</c:v>
                </c:pt>
                <c:pt idx="89">
                  <c:v>49.86423000000002</c:v>
                </c:pt>
                <c:pt idx="90">
                  <c:v>49.86423000000002</c:v>
                </c:pt>
                <c:pt idx="91">
                  <c:v>49.86423000000002</c:v>
                </c:pt>
                <c:pt idx="92">
                  <c:v>49.86423000000002</c:v>
                </c:pt>
                <c:pt idx="93">
                  <c:v>49.86423000000002</c:v>
                </c:pt>
                <c:pt idx="94">
                  <c:v>49.86423000000002</c:v>
                </c:pt>
                <c:pt idx="95">
                  <c:v>49.86423000000002</c:v>
                </c:pt>
                <c:pt idx="96">
                  <c:v>49.86423000000002</c:v>
                </c:pt>
                <c:pt idx="97">
                  <c:v>49.86423000000002</c:v>
                </c:pt>
                <c:pt idx="98">
                  <c:v>49.86423000000002</c:v>
                </c:pt>
                <c:pt idx="99">
                  <c:v>49.86423000000002</c:v>
                </c:pt>
                <c:pt idx="100">
                  <c:v>49.86423000000002</c:v>
                </c:pt>
                <c:pt idx="101">
                  <c:v>49.86423000000002</c:v>
                </c:pt>
                <c:pt idx="102">
                  <c:v>49.86423000000002</c:v>
                </c:pt>
                <c:pt idx="103">
                  <c:v>49.86423000000002</c:v>
                </c:pt>
                <c:pt idx="104">
                  <c:v>49.86423000000002</c:v>
                </c:pt>
                <c:pt idx="105">
                  <c:v>49.86423000000002</c:v>
                </c:pt>
                <c:pt idx="106">
                  <c:v>49.86423000000002</c:v>
                </c:pt>
                <c:pt idx="107">
                  <c:v>49.86423000000002</c:v>
                </c:pt>
                <c:pt idx="108">
                  <c:v>49.86423000000002</c:v>
                </c:pt>
                <c:pt idx="109">
                  <c:v>49.86423000000002</c:v>
                </c:pt>
                <c:pt idx="110">
                  <c:v>49.86423000000002</c:v>
                </c:pt>
                <c:pt idx="111">
                  <c:v>49.86423000000002</c:v>
                </c:pt>
                <c:pt idx="112">
                  <c:v>49.86423000000002</c:v>
                </c:pt>
                <c:pt idx="113">
                  <c:v>49.86423000000002</c:v>
                </c:pt>
                <c:pt idx="114">
                  <c:v>49.86423000000002</c:v>
                </c:pt>
                <c:pt idx="115">
                  <c:v>49.86423000000002</c:v>
                </c:pt>
                <c:pt idx="116">
                  <c:v>49.86423000000002</c:v>
                </c:pt>
                <c:pt idx="117">
                  <c:v>49.86423000000002</c:v>
                </c:pt>
                <c:pt idx="118">
                  <c:v>49.86423000000002</c:v>
                </c:pt>
                <c:pt idx="119">
                  <c:v>49.86423000000002</c:v>
                </c:pt>
                <c:pt idx="120">
                  <c:v>49.86423000000002</c:v>
                </c:pt>
                <c:pt idx="121">
                  <c:v>49.86423000000002</c:v>
                </c:pt>
                <c:pt idx="122">
                  <c:v>49.86423000000002</c:v>
                </c:pt>
                <c:pt idx="123">
                  <c:v>49.86423000000002</c:v>
                </c:pt>
                <c:pt idx="124">
                  <c:v>49.86423000000002</c:v>
                </c:pt>
                <c:pt idx="125">
                  <c:v>49.86423000000002</c:v>
                </c:pt>
                <c:pt idx="126">
                  <c:v>49.86423000000002</c:v>
                </c:pt>
                <c:pt idx="127">
                  <c:v>49.86423000000002</c:v>
                </c:pt>
                <c:pt idx="128">
                  <c:v>49.86423000000002</c:v>
                </c:pt>
                <c:pt idx="129">
                  <c:v>49.86423000000002</c:v>
                </c:pt>
                <c:pt idx="130">
                  <c:v>49.86423000000002</c:v>
                </c:pt>
                <c:pt idx="131">
                  <c:v>49.86423000000002</c:v>
                </c:pt>
                <c:pt idx="132">
                  <c:v>49.86423000000002</c:v>
                </c:pt>
                <c:pt idx="133">
                  <c:v>49.86423000000002</c:v>
                </c:pt>
                <c:pt idx="134">
                  <c:v>49.86423000000002</c:v>
                </c:pt>
                <c:pt idx="135">
                  <c:v>49.86423000000002</c:v>
                </c:pt>
                <c:pt idx="136">
                  <c:v>49.86423000000002</c:v>
                </c:pt>
                <c:pt idx="137">
                  <c:v>49.86423000000002</c:v>
                </c:pt>
                <c:pt idx="138">
                  <c:v>49.86423000000002</c:v>
                </c:pt>
                <c:pt idx="139">
                  <c:v>49.86423000000002</c:v>
                </c:pt>
                <c:pt idx="140">
                  <c:v>49.86423000000002</c:v>
                </c:pt>
                <c:pt idx="141">
                  <c:v>49.86423000000002</c:v>
                </c:pt>
                <c:pt idx="142">
                  <c:v>49.86423000000002</c:v>
                </c:pt>
                <c:pt idx="143">
                  <c:v>49.86423000000002</c:v>
                </c:pt>
                <c:pt idx="144">
                  <c:v>49.86423000000002</c:v>
                </c:pt>
                <c:pt idx="145">
                  <c:v>49.86423000000002</c:v>
                </c:pt>
                <c:pt idx="146">
                  <c:v>49.86423000000002</c:v>
                </c:pt>
                <c:pt idx="147">
                  <c:v>49.86423000000002</c:v>
                </c:pt>
                <c:pt idx="148">
                  <c:v>49.86423000000002</c:v>
                </c:pt>
                <c:pt idx="149">
                  <c:v>49.86423000000002</c:v>
                </c:pt>
                <c:pt idx="150">
                  <c:v>49.86423000000002</c:v>
                </c:pt>
                <c:pt idx="151">
                  <c:v>49.86423000000002</c:v>
                </c:pt>
                <c:pt idx="152">
                  <c:v>49.86423000000002</c:v>
                </c:pt>
                <c:pt idx="153">
                  <c:v>49.86423000000002</c:v>
                </c:pt>
                <c:pt idx="154">
                  <c:v>49.86423000000002</c:v>
                </c:pt>
                <c:pt idx="155">
                  <c:v>49.86423000000002</c:v>
                </c:pt>
                <c:pt idx="156">
                  <c:v>49.86423000000002</c:v>
                </c:pt>
                <c:pt idx="157">
                  <c:v>49.86423000000002</c:v>
                </c:pt>
                <c:pt idx="158">
                  <c:v>49.86423000000002</c:v>
                </c:pt>
                <c:pt idx="159">
                  <c:v>49.86423000000002</c:v>
                </c:pt>
                <c:pt idx="160">
                  <c:v>49.86423000000002</c:v>
                </c:pt>
                <c:pt idx="161">
                  <c:v>49.86423000000002</c:v>
                </c:pt>
                <c:pt idx="162">
                  <c:v>49.86423000000002</c:v>
                </c:pt>
                <c:pt idx="163">
                  <c:v>49.86423000000002</c:v>
                </c:pt>
                <c:pt idx="164">
                  <c:v>49.86423000000002</c:v>
                </c:pt>
                <c:pt idx="165">
                  <c:v>49.86423000000002</c:v>
                </c:pt>
                <c:pt idx="166">
                  <c:v>49.86423000000002</c:v>
                </c:pt>
                <c:pt idx="167">
                  <c:v>49.86423000000002</c:v>
                </c:pt>
                <c:pt idx="168">
                  <c:v>49.86423000000002</c:v>
                </c:pt>
                <c:pt idx="169">
                  <c:v>49.86423000000002</c:v>
                </c:pt>
                <c:pt idx="170">
                  <c:v>49.86423000000002</c:v>
                </c:pt>
                <c:pt idx="171">
                  <c:v>49.86423000000002</c:v>
                </c:pt>
                <c:pt idx="172">
                  <c:v>49.86423000000002</c:v>
                </c:pt>
                <c:pt idx="173">
                  <c:v>49.86423000000002</c:v>
                </c:pt>
                <c:pt idx="174">
                  <c:v>49.86423000000002</c:v>
                </c:pt>
                <c:pt idx="175">
                  <c:v>49.86423000000002</c:v>
                </c:pt>
                <c:pt idx="176">
                  <c:v>49.86423000000002</c:v>
                </c:pt>
                <c:pt idx="177">
                  <c:v>49.86423000000002</c:v>
                </c:pt>
                <c:pt idx="178">
                  <c:v>49.86423000000002</c:v>
                </c:pt>
                <c:pt idx="179">
                  <c:v>49.86423000000002</c:v>
                </c:pt>
                <c:pt idx="180">
                  <c:v>49.86423000000002</c:v>
                </c:pt>
                <c:pt idx="181">
                  <c:v>49.86423000000002</c:v>
                </c:pt>
                <c:pt idx="182">
                  <c:v>49.86423000000002</c:v>
                </c:pt>
                <c:pt idx="183">
                  <c:v>49.86423000000002</c:v>
                </c:pt>
                <c:pt idx="184">
                  <c:v>49.86423000000002</c:v>
                </c:pt>
                <c:pt idx="185">
                  <c:v>49.86423000000002</c:v>
                </c:pt>
                <c:pt idx="186">
                  <c:v>49.86423000000002</c:v>
                </c:pt>
                <c:pt idx="187">
                  <c:v>49.86423000000002</c:v>
                </c:pt>
                <c:pt idx="188">
                  <c:v>49.86423000000002</c:v>
                </c:pt>
                <c:pt idx="189">
                  <c:v>49.86423000000002</c:v>
                </c:pt>
                <c:pt idx="190">
                  <c:v>49.86423000000002</c:v>
                </c:pt>
                <c:pt idx="191">
                  <c:v>49.86423000000002</c:v>
                </c:pt>
                <c:pt idx="192">
                  <c:v>49.86423000000002</c:v>
                </c:pt>
                <c:pt idx="193">
                  <c:v>49.86423000000002</c:v>
                </c:pt>
                <c:pt idx="194">
                  <c:v>49.86423000000002</c:v>
                </c:pt>
                <c:pt idx="195">
                  <c:v>49.86423000000002</c:v>
                </c:pt>
                <c:pt idx="196">
                  <c:v>49.86423000000002</c:v>
                </c:pt>
                <c:pt idx="197">
                  <c:v>49.86423000000002</c:v>
                </c:pt>
                <c:pt idx="198">
                  <c:v>49.86423000000002</c:v>
                </c:pt>
                <c:pt idx="199">
                  <c:v>49.86423000000002</c:v>
                </c:pt>
                <c:pt idx="200">
                  <c:v>49.86423000000002</c:v>
                </c:pt>
                <c:pt idx="201">
                  <c:v>49.86423000000002</c:v>
                </c:pt>
                <c:pt idx="202">
                  <c:v>49.86423000000002</c:v>
                </c:pt>
                <c:pt idx="203">
                  <c:v>49.86423000000002</c:v>
                </c:pt>
                <c:pt idx="204">
                  <c:v>49.86423000000002</c:v>
                </c:pt>
                <c:pt idx="205">
                  <c:v>49.86423000000002</c:v>
                </c:pt>
                <c:pt idx="206">
                  <c:v>49.86423000000002</c:v>
                </c:pt>
                <c:pt idx="207">
                  <c:v>49.86423000000002</c:v>
                </c:pt>
                <c:pt idx="208">
                  <c:v>49.86423000000002</c:v>
                </c:pt>
                <c:pt idx="209">
                  <c:v>49.86423000000002</c:v>
                </c:pt>
                <c:pt idx="210">
                  <c:v>49.86423000000002</c:v>
                </c:pt>
                <c:pt idx="211">
                  <c:v>49.86423000000002</c:v>
                </c:pt>
                <c:pt idx="212">
                  <c:v>49.86423000000002</c:v>
                </c:pt>
                <c:pt idx="213">
                  <c:v>49.86423000000002</c:v>
                </c:pt>
                <c:pt idx="214">
                  <c:v>49.86423000000002</c:v>
                </c:pt>
                <c:pt idx="215">
                  <c:v>49.86423000000002</c:v>
                </c:pt>
                <c:pt idx="216">
                  <c:v>49.86423000000002</c:v>
                </c:pt>
                <c:pt idx="217">
                  <c:v>49.86423000000002</c:v>
                </c:pt>
                <c:pt idx="218">
                  <c:v>49.86423000000002</c:v>
                </c:pt>
                <c:pt idx="219">
                  <c:v>49.86423000000002</c:v>
                </c:pt>
                <c:pt idx="220">
                  <c:v>49.86423000000002</c:v>
                </c:pt>
                <c:pt idx="221">
                  <c:v>49.86423000000002</c:v>
                </c:pt>
                <c:pt idx="222">
                  <c:v>49.86423000000002</c:v>
                </c:pt>
                <c:pt idx="223">
                  <c:v>49.86423000000002</c:v>
                </c:pt>
                <c:pt idx="224">
                  <c:v>49.86423000000002</c:v>
                </c:pt>
                <c:pt idx="225">
                  <c:v>49.86423000000002</c:v>
                </c:pt>
                <c:pt idx="226">
                  <c:v>49.86423000000002</c:v>
                </c:pt>
                <c:pt idx="227">
                  <c:v>49.86423000000002</c:v>
                </c:pt>
                <c:pt idx="228">
                  <c:v>49.86423000000002</c:v>
                </c:pt>
                <c:pt idx="229">
                  <c:v>49.86423000000002</c:v>
                </c:pt>
                <c:pt idx="230">
                  <c:v>49.86423000000002</c:v>
                </c:pt>
                <c:pt idx="231">
                  <c:v>49.86423000000002</c:v>
                </c:pt>
                <c:pt idx="232">
                  <c:v>49.86423000000002</c:v>
                </c:pt>
                <c:pt idx="233">
                  <c:v>49.86423000000002</c:v>
                </c:pt>
                <c:pt idx="234">
                  <c:v>49.86423000000002</c:v>
                </c:pt>
                <c:pt idx="235">
                  <c:v>49.86423000000002</c:v>
                </c:pt>
                <c:pt idx="236">
                  <c:v>49.86423000000002</c:v>
                </c:pt>
                <c:pt idx="237">
                  <c:v>49.86423000000002</c:v>
                </c:pt>
                <c:pt idx="238">
                  <c:v>49.86423000000002</c:v>
                </c:pt>
                <c:pt idx="239">
                  <c:v>49.86423000000002</c:v>
                </c:pt>
                <c:pt idx="240">
                  <c:v>49.86423000000002</c:v>
                </c:pt>
                <c:pt idx="241">
                  <c:v>49.86423000000002</c:v>
                </c:pt>
                <c:pt idx="242">
                  <c:v>49.86423000000002</c:v>
                </c:pt>
                <c:pt idx="243">
                  <c:v>49.86423000000002</c:v>
                </c:pt>
                <c:pt idx="244">
                  <c:v>49.86423000000002</c:v>
                </c:pt>
                <c:pt idx="245">
                  <c:v>49.86423000000002</c:v>
                </c:pt>
                <c:pt idx="246">
                  <c:v>49.86423000000002</c:v>
                </c:pt>
                <c:pt idx="247">
                  <c:v>49.86423000000002</c:v>
                </c:pt>
                <c:pt idx="248">
                  <c:v>49.86423000000002</c:v>
                </c:pt>
                <c:pt idx="249">
                  <c:v>49.86423000000002</c:v>
                </c:pt>
                <c:pt idx="250">
                  <c:v>49.86423000000002</c:v>
                </c:pt>
                <c:pt idx="251">
                  <c:v>49.86423000000002</c:v>
                </c:pt>
                <c:pt idx="252">
                  <c:v>49.86423000000002</c:v>
                </c:pt>
                <c:pt idx="253">
                  <c:v>49.86423000000002</c:v>
                </c:pt>
                <c:pt idx="254">
                  <c:v>49.86423000000002</c:v>
                </c:pt>
                <c:pt idx="255">
                  <c:v>49.86423000000002</c:v>
                </c:pt>
                <c:pt idx="256">
                  <c:v>49.86423000000002</c:v>
                </c:pt>
                <c:pt idx="257">
                  <c:v>49.86423000000002</c:v>
                </c:pt>
                <c:pt idx="258">
                  <c:v>49.86423000000002</c:v>
                </c:pt>
                <c:pt idx="259">
                  <c:v>49.86423000000002</c:v>
                </c:pt>
                <c:pt idx="260">
                  <c:v>49.86423000000002</c:v>
                </c:pt>
                <c:pt idx="261">
                  <c:v>49.86423000000002</c:v>
                </c:pt>
                <c:pt idx="262">
                  <c:v>49.86423000000002</c:v>
                </c:pt>
                <c:pt idx="263">
                  <c:v>49.86423000000002</c:v>
                </c:pt>
                <c:pt idx="264">
                  <c:v>49.86423000000002</c:v>
                </c:pt>
                <c:pt idx="265">
                  <c:v>49.86423000000002</c:v>
                </c:pt>
                <c:pt idx="266">
                  <c:v>49.86423000000002</c:v>
                </c:pt>
                <c:pt idx="267">
                  <c:v>49.86423000000002</c:v>
                </c:pt>
                <c:pt idx="268">
                  <c:v>49.86423000000002</c:v>
                </c:pt>
                <c:pt idx="269">
                  <c:v>49.86423000000002</c:v>
                </c:pt>
                <c:pt idx="270">
                  <c:v>49.86423000000002</c:v>
                </c:pt>
                <c:pt idx="271">
                  <c:v>49.86423000000002</c:v>
                </c:pt>
                <c:pt idx="272">
                  <c:v>49.86423000000002</c:v>
                </c:pt>
                <c:pt idx="273">
                  <c:v>49.86423000000002</c:v>
                </c:pt>
                <c:pt idx="274">
                  <c:v>49.86423000000002</c:v>
                </c:pt>
                <c:pt idx="275">
                  <c:v>49.86423000000002</c:v>
                </c:pt>
                <c:pt idx="276">
                  <c:v>49.86423000000002</c:v>
                </c:pt>
                <c:pt idx="277">
                  <c:v>49.86423000000002</c:v>
                </c:pt>
                <c:pt idx="278">
                  <c:v>49.86423000000002</c:v>
                </c:pt>
                <c:pt idx="279">
                  <c:v>49.86423000000002</c:v>
                </c:pt>
                <c:pt idx="280">
                  <c:v>49.86423000000002</c:v>
                </c:pt>
                <c:pt idx="281">
                  <c:v>49.86423000000002</c:v>
                </c:pt>
                <c:pt idx="282">
                  <c:v>49.86423000000002</c:v>
                </c:pt>
                <c:pt idx="283">
                  <c:v>49.86423000000002</c:v>
                </c:pt>
                <c:pt idx="284">
                  <c:v>49.86423000000002</c:v>
                </c:pt>
                <c:pt idx="285">
                  <c:v>49.86423000000002</c:v>
                </c:pt>
                <c:pt idx="286">
                  <c:v>49.86423000000002</c:v>
                </c:pt>
                <c:pt idx="287">
                  <c:v>49.86423000000002</c:v>
                </c:pt>
                <c:pt idx="288">
                  <c:v>49.86423000000002</c:v>
                </c:pt>
                <c:pt idx="289">
                  <c:v>49.86423000000002</c:v>
                </c:pt>
                <c:pt idx="290">
                  <c:v>49.86423000000002</c:v>
                </c:pt>
                <c:pt idx="291">
                  <c:v>49.86423000000002</c:v>
                </c:pt>
                <c:pt idx="292">
                  <c:v>49.86423000000002</c:v>
                </c:pt>
                <c:pt idx="293">
                  <c:v>49.86423000000002</c:v>
                </c:pt>
                <c:pt idx="294">
                  <c:v>49.86423000000002</c:v>
                </c:pt>
                <c:pt idx="295">
                  <c:v>49.86423000000002</c:v>
                </c:pt>
                <c:pt idx="296">
                  <c:v>49.86423000000002</c:v>
                </c:pt>
                <c:pt idx="297">
                  <c:v>49.86423000000002</c:v>
                </c:pt>
                <c:pt idx="298">
                  <c:v>49.86423000000002</c:v>
                </c:pt>
                <c:pt idx="299">
                  <c:v>49.86423000000002</c:v>
                </c:pt>
                <c:pt idx="300">
                  <c:v>49.86423000000002</c:v>
                </c:pt>
                <c:pt idx="301">
                  <c:v>49.86423000000002</c:v>
                </c:pt>
                <c:pt idx="302">
                  <c:v>49.86423000000002</c:v>
                </c:pt>
                <c:pt idx="303">
                  <c:v>49.86423000000002</c:v>
                </c:pt>
                <c:pt idx="304">
                  <c:v>49.86423000000002</c:v>
                </c:pt>
                <c:pt idx="305">
                  <c:v>49.86423000000002</c:v>
                </c:pt>
                <c:pt idx="306">
                  <c:v>49.86423000000002</c:v>
                </c:pt>
                <c:pt idx="307">
                  <c:v>49.86423000000002</c:v>
                </c:pt>
                <c:pt idx="308">
                  <c:v>49.86423000000002</c:v>
                </c:pt>
                <c:pt idx="309">
                  <c:v>49.86423000000002</c:v>
                </c:pt>
                <c:pt idx="310">
                  <c:v>49.86423000000002</c:v>
                </c:pt>
                <c:pt idx="311">
                  <c:v>49.86423000000002</c:v>
                </c:pt>
                <c:pt idx="312">
                  <c:v>49.86423000000002</c:v>
                </c:pt>
                <c:pt idx="313">
                  <c:v>49.86423000000002</c:v>
                </c:pt>
                <c:pt idx="314">
                  <c:v>49.86423000000002</c:v>
                </c:pt>
                <c:pt idx="315">
                  <c:v>49.86423000000002</c:v>
                </c:pt>
                <c:pt idx="316">
                  <c:v>49.86423000000002</c:v>
                </c:pt>
                <c:pt idx="317">
                  <c:v>49.86423000000002</c:v>
                </c:pt>
                <c:pt idx="318">
                  <c:v>49.86423000000002</c:v>
                </c:pt>
                <c:pt idx="319">
                  <c:v>49.86423000000002</c:v>
                </c:pt>
                <c:pt idx="320">
                  <c:v>49.86423000000002</c:v>
                </c:pt>
                <c:pt idx="321">
                  <c:v>49.86423000000002</c:v>
                </c:pt>
                <c:pt idx="322">
                  <c:v>49.86423000000002</c:v>
                </c:pt>
                <c:pt idx="323">
                  <c:v>49.86423000000002</c:v>
                </c:pt>
                <c:pt idx="324">
                  <c:v>49.86423000000002</c:v>
                </c:pt>
                <c:pt idx="325">
                  <c:v>49.86423000000002</c:v>
                </c:pt>
                <c:pt idx="326">
                  <c:v>49.86423000000002</c:v>
                </c:pt>
                <c:pt idx="327">
                  <c:v>49.86423000000002</c:v>
                </c:pt>
                <c:pt idx="328">
                  <c:v>49.86423000000002</c:v>
                </c:pt>
                <c:pt idx="329">
                  <c:v>49.86423000000002</c:v>
                </c:pt>
                <c:pt idx="330">
                  <c:v>49.86423000000002</c:v>
                </c:pt>
                <c:pt idx="331">
                  <c:v>49.86423000000002</c:v>
                </c:pt>
                <c:pt idx="332">
                  <c:v>49.86423000000002</c:v>
                </c:pt>
                <c:pt idx="333">
                  <c:v>49.86423000000002</c:v>
                </c:pt>
                <c:pt idx="334">
                  <c:v>49.86423000000002</c:v>
                </c:pt>
                <c:pt idx="335">
                  <c:v>49.86423000000002</c:v>
                </c:pt>
                <c:pt idx="336">
                  <c:v>49.86423000000002</c:v>
                </c:pt>
                <c:pt idx="337">
                  <c:v>49.86423000000002</c:v>
                </c:pt>
                <c:pt idx="338">
                  <c:v>49.86423000000002</c:v>
                </c:pt>
                <c:pt idx="339">
                  <c:v>49.86423000000002</c:v>
                </c:pt>
                <c:pt idx="340">
                  <c:v>49.86423000000002</c:v>
                </c:pt>
                <c:pt idx="341">
                  <c:v>49.86423000000002</c:v>
                </c:pt>
                <c:pt idx="342">
                  <c:v>49.86423000000002</c:v>
                </c:pt>
                <c:pt idx="343">
                  <c:v>49.86423000000002</c:v>
                </c:pt>
                <c:pt idx="344">
                  <c:v>49.86423000000002</c:v>
                </c:pt>
                <c:pt idx="345">
                  <c:v>49.86423000000002</c:v>
                </c:pt>
                <c:pt idx="346">
                  <c:v>49.86423000000002</c:v>
                </c:pt>
                <c:pt idx="347">
                  <c:v>49.86423000000002</c:v>
                </c:pt>
                <c:pt idx="348">
                  <c:v>49.86423000000002</c:v>
                </c:pt>
                <c:pt idx="349">
                  <c:v>49.86423000000002</c:v>
                </c:pt>
                <c:pt idx="350">
                  <c:v>49.86423000000002</c:v>
                </c:pt>
                <c:pt idx="351">
                  <c:v>49.86423000000002</c:v>
                </c:pt>
                <c:pt idx="352">
                  <c:v>49.86423000000002</c:v>
                </c:pt>
                <c:pt idx="353">
                  <c:v>49.86423000000002</c:v>
                </c:pt>
                <c:pt idx="354">
                  <c:v>49.86423000000002</c:v>
                </c:pt>
                <c:pt idx="355">
                  <c:v>49.86423000000002</c:v>
                </c:pt>
                <c:pt idx="356">
                  <c:v>49.86423000000002</c:v>
                </c:pt>
                <c:pt idx="357">
                  <c:v>49.86423000000002</c:v>
                </c:pt>
                <c:pt idx="358">
                  <c:v>49.86423000000002</c:v>
                </c:pt>
                <c:pt idx="359">
                  <c:v>49.86423000000002</c:v>
                </c:pt>
                <c:pt idx="360">
                  <c:v>49.86423000000002</c:v>
                </c:pt>
                <c:pt idx="361">
                  <c:v>49.86423000000002</c:v>
                </c:pt>
                <c:pt idx="362">
                  <c:v>49.86423000000002</c:v>
                </c:pt>
                <c:pt idx="363">
                  <c:v>49.86423000000002</c:v>
                </c:pt>
                <c:pt idx="364">
                  <c:v>49.86423000000002</c:v>
                </c:pt>
                <c:pt idx="365">
                  <c:v>49.86423000000002</c:v>
                </c:pt>
                <c:pt idx="366">
                  <c:v>49.86423000000002</c:v>
                </c:pt>
                <c:pt idx="367">
                  <c:v>49.86423000000002</c:v>
                </c:pt>
                <c:pt idx="368">
                  <c:v>49.86423000000002</c:v>
                </c:pt>
                <c:pt idx="369">
                  <c:v>49.86423000000002</c:v>
                </c:pt>
                <c:pt idx="370">
                  <c:v>49.86423000000002</c:v>
                </c:pt>
                <c:pt idx="371">
                  <c:v>49.86423000000002</c:v>
                </c:pt>
                <c:pt idx="372">
                  <c:v>49.86423000000002</c:v>
                </c:pt>
                <c:pt idx="373">
                  <c:v>49.86423000000002</c:v>
                </c:pt>
                <c:pt idx="374">
                  <c:v>49.86423000000002</c:v>
                </c:pt>
                <c:pt idx="375">
                  <c:v>49.86423000000002</c:v>
                </c:pt>
                <c:pt idx="376">
                  <c:v>49.86423000000002</c:v>
                </c:pt>
                <c:pt idx="377">
                  <c:v>49.86423000000002</c:v>
                </c:pt>
                <c:pt idx="378">
                  <c:v>49.86423000000002</c:v>
                </c:pt>
                <c:pt idx="379">
                  <c:v>49.86423000000002</c:v>
                </c:pt>
                <c:pt idx="380">
                  <c:v>49.86423000000002</c:v>
                </c:pt>
                <c:pt idx="381">
                  <c:v>49.86423000000002</c:v>
                </c:pt>
                <c:pt idx="382">
                  <c:v>49.86423000000002</c:v>
                </c:pt>
                <c:pt idx="383">
                  <c:v>49.86423000000002</c:v>
                </c:pt>
                <c:pt idx="384">
                  <c:v>49.86423000000002</c:v>
                </c:pt>
                <c:pt idx="385">
                  <c:v>49.86423000000002</c:v>
                </c:pt>
                <c:pt idx="386">
                  <c:v>49.86423000000002</c:v>
                </c:pt>
                <c:pt idx="387">
                  <c:v>49.86423000000002</c:v>
                </c:pt>
                <c:pt idx="388">
                  <c:v>49.86423000000002</c:v>
                </c:pt>
                <c:pt idx="389">
                  <c:v>49.86423000000002</c:v>
                </c:pt>
                <c:pt idx="390">
                  <c:v>49.86423000000002</c:v>
                </c:pt>
                <c:pt idx="391">
                  <c:v>49.86423000000002</c:v>
                </c:pt>
                <c:pt idx="392">
                  <c:v>49.86423000000002</c:v>
                </c:pt>
                <c:pt idx="393">
                  <c:v>49.86423000000002</c:v>
                </c:pt>
                <c:pt idx="394">
                  <c:v>49.86423000000002</c:v>
                </c:pt>
                <c:pt idx="395">
                  <c:v>49.86423000000002</c:v>
                </c:pt>
                <c:pt idx="396">
                  <c:v>49.86423000000002</c:v>
                </c:pt>
                <c:pt idx="397">
                  <c:v>49.86423000000002</c:v>
                </c:pt>
                <c:pt idx="398">
                  <c:v>49.86423000000002</c:v>
                </c:pt>
                <c:pt idx="399">
                  <c:v>49.86423000000002</c:v>
                </c:pt>
                <c:pt idx="400">
                  <c:v>49.86423000000002</c:v>
                </c:pt>
                <c:pt idx="401">
                  <c:v>49.86423000000002</c:v>
                </c:pt>
                <c:pt idx="402">
                  <c:v>49.86423000000002</c:v>
                </c:pt>
                <c:pt idx="403">
                  <c:v>49.86423000000002</c:v>
                </c:pt>
                <c:pt idx="404">
                  <c:v>49.86423000000002</c:v>
                </c:pt>
                <c:pt idx="405">
                  <c:v>49.86423000000002</c:v>
                </c:pt>
                <c:pt idx="406">
                  <c:v>49.86423000000002</c:v>
                </c:pt>
                <c:pt idx="407">
                  <c:v>49.86423000000002</c:v>
                </c:pt>
                <c:pt idx="408">
                  <c:v>49.86423000000002</c:v>
                </c:pt>
                <c:pt idx="409">
                  <c:v>49.86423000000002</c:v>
                </c:pt>
                <c:pt idx="410">
                  <c:v>49.86423000000002</c:v>
                </c:pt>
                <c:pt idx="411">
                  <c:v>49.86423000000002</c:v>
                </c:pt>
                <c:pt idx="412">
                  <c:v>49.86423000000002</c:v>
                </c:pt>
                <c:pt idx="413">
                  <c:v>49.86423000000002</c:v>
                </c:pt>
                <c:pt idx="414">
                  <c:v>49.86423000000002</c:v>
                </c:pt>
                <c:pt idx="415">
                  <c:v>49.86423000000002</c:v>
                </c:pt>
                <c:pt idx="416">
                  <c:v>49.86423000000002</c:v>
                </c:pt>
                <c:pt idx="417">
                  <c:v>49.86423000000002</c:v>
                </c:pt>
                <c:pt idx="418">
                  <c:v>49.86423000000002</c:v>
                </c:pt>
                <c:pt idx="419">
                  <c:v>49.86423000000002</c:v>
                </c:pt>
                <c:pt idx="420">
                  <c:v>49.86423000000002</c:v>
                </c:pt>
                <c:pt idx="421">
                  <c:v>49.86423000000002</c:v>
                </c:pt>
                <c:pt idx="422">
                  <c:v>49.86423000000002</c:v>
                </c:pt>
                <c:pt idx="423">
                  <c:v>49.86423000000002</c:v>
                </c:pt>
                <c:pt idx="424">
                  <c:v>49.86423000000002</c:v>
                </c:pt>
                <c:pt idx="425">
                  <c:v>49.86423000000002</c:v>
                </c:pt>
                <c:pt idx="426">
                  <c:v>49.86423000000002</c:v>
                </c:pt>
                <c:pt idx="427">
                  <c:v>49.86423000000002</c:v>
                </c:pt>
                <c:pt idx="428">
                  <c:v>49.86423000000002</c:v>
                </c:pt>
                <c:pt idx="429">
                  <c:v>49.86423000000002</c:v>
                </c:pt>
                <c:pt idx="430">
                  <c:v>49.86423000000002</c:v>
                </c:pt>
                <c:pt idx="431">
                  <c:v>49.86423000000002</c:v>
                </c:pt>
                <c:pt idx="432">
                  <c:v>49.86423000000002</c:v>
                </c:pt>
                <c:pt idx="433">
                  <c:v>49.86423000000002</c:v>
                </c:pt>
                <c:pt idx="434">
                  <c:v>49.86423000000002</c:v>
                </c:pt>
                <c:pt idx="435">
                  <c:v>49.86423000000002</c:v>
                </c:pt>
                <c:pt idx="436">
                  <c:v>49.86423000000002</c:v>
                </c:pt>
                <c:pt idx="437">
                  <c:v>49.86423000000002</c:v>
                </c:pt>
                <c:pt idx="438">
                  <c:v>49.86423000000002</c:v>
                </c:pt>
                <c:pt idx="439">
                  <c:v>49.86423000000002</c:v>
                </c:pt>
                <c:pt idx="440">
                  <c:v>49.86423000000002</c:v>
                </c:pt>
                <c:pt idx="441">
                  <c:v>49.86423000000002</c:v>
                </c:pt>
                <c:pt idx="442">
                  <c:v>49.86423000000002</c:v>
                </c:pt>
                <c:pt idx="443">
                  <c:v>49.86423000000002</c:v>
                </c:pt>
                <c:pt idx="444">
                  <c:v>49.86423000000002</c:v>
                </c:pt>
                <c:pt idx="445">
                  <c:v>49.86423000000002</c:v>
                </c:pt>
                <c:pt idx="446">
                  <c:v>49.86423000000002</c:v>
                </c:pt>
                <c:pt idx="447">
                  <c:v>49.86423000000002</c:v>
                </c:pt>
                <c:pt idx="448">
                  <c:v>49.86423000000002</c:v>
                </c:pt>
                <c:pt idx="449">
                  <c:v>49.86423000000002</c:v>
                </c:pt>
                <c:pt idx="450">
                  <c:v>49.86423000000002</c:v>
                </c:pt>
                <c:pt idx="451">
                  <c:v>49.86423000000002</c:v>
                </c:pt>
                <c:pt idx="452">
                  <c:v>49.86423000000002</c:v>
                </c:pt>
                <c:pt idx="453">
                  <c:v>49.86423000000002</c:v>
                </c:pt>
                <c:pt idx="454">
                  <c:v>49.86423000000002</c:v>
                </c:pt>
                <c:pt idx="455">
                  <c:v>49.86423000000002</c:v>
                </c:pt>
                <c:pt idx="456">
                  <c:v>49.86423000000002</c:v>
                </c:pt>
                <c:pt idx="457">
                  <c:v>49.86423000000002</c:v>
                </c:pt>
                <c:pt idx="458">
                  <c:v>49.86423000000002</c:v>
                </c:pt>
                <c:pt idx="459">
                  <c:v>49.86423000000002</c:v>
                </c:pt>
                <c:pt idx="460">
                  <c:v>49.86423000000002</c:v>
                </c:pt>
                <c:pt idx="461">
                  <c:v>49.86423000000002</c:v>
                </c:pt>
                <c:pt idx="462">
                  <c:v>49.86423000000002</c:v>
                </c:pt>
                <c:pt idx="463">
                  <c:v>49.86423000000002</c:v>
                </c:pt>
                <c:pt idx="464">
                  <c:v>49.86423000000002</c:v>
                </c:pt>
                <c:pt idx="465">
                  <c:v>49.86423000000002</c:v>
                </c:pt>
                <c:pt idx="466">
                  <c:v>49.86423000000002</c:v>
                </c:pt>
                <c:pt idx="467">
                  <c:v>49.86423000000002</c:v>
                </c:pt>
                <c:pt idx="468">
                  <c:v>49.86423000000002</c:v>
                </c:pt>
                <c:pt idx="469">
                  <c:v>49.86423000000002</c:v>
                </c:pt>
                <c:pt idx="470">
                  <c:v>49.86423000000002</c:v>
                </c:pt>
                <c:pt idx="471">
                  <c:v>49.86423000000002</c:v>
                </c:pt>
                <c:pt idx="472">
                  <c:v>49.86423000000002</c:v>
                </c:pt>
                <c:pt idx="473">
                  <c:v>49.86423000000002</c:v>
                </c:pt>
                <c:pt idx="474">
                  <c:v>49.86423000000002</c:v>
                </c:pt>
                <c:pt idx="475">
                  <c:v>49.86423000000002</c:v>
                </c:pt>
                <c:pt idx="476">
                  <c:v>49.86423000000002</c:v>
                </c:pt>
                <c:pt idx="477">
                  <c:v>49.86423000000002</c:v>
                </c:pt>
                <c:pt idx="478">
                  <c:v>49.86423000000002</c:v>
                </c:pt>
                <c:pt idx="479">
                  <c:v>49.86423000000002</c:v>
                </c:pt>
                <c:pt idx="480">
                  <c:v>49.86423000000002</c:v>
                </c:pt>
                <c:pt idx="481">
                  <c:v>49.86423000000002</c:v>
                </c:pt>
                <c:pt idx="482">
                  <c:v>49.86423000000002</c:v>
                </c:pt>
                <c:pt idx="483">
                  <c:v>49.86423000000002</c:v>
                </c:pt>
                <c:pt idx="484">
                  <c:v>49.86423000000002</c:v>
                </c:pt>
                <c:pt idx="485">
                  <c:v>49.86423000000002</c:v>
                </c:pt>
                <c:pt idx="486">
                  <c:v>49.86423000000002</c:v>
                </c:pt>
                <c:pt idx="487">
                  <c:v>49.86423000000002</c:v>
                </c:pt>
                <c:pt idx="488">
                  <c:v>49.86423000000002</c:v>
                </c:pt>
                <c:pt idx="489">
                  <c:v>49.86423000000002</c:v>
                </c:pt>
                <c:pt idx="490">
                  <c:v>49.86423000000002</c:v>
                </c:pt>
                <c:pt idx="491">
                  <c:v>49.86423000000002</c:v>
                </c:pt>
                <c:pt idx="492">
                  <c:v>49.86423000000002</c:v>
                </c:pt>
                <c:pt idx="493">
                  <c:v>49.86423000000002</c:v>
                </c:pt>
                <c:pt idx="494">
                  <c:v>49.86423000000002</c:v>
                </c:pt>
                <c:pt idx="495">
                  <c:v>49.86423000000002</c:v>
                </c:pt>
                <c:pt idx="496">
                  <c:v>49.86423000000002</c:v>
                </c:pt>
                <c:pt idx="497">
                  <c:v>49.86423000000002</c:v>
                </c:pt>
                <c:pt idx="498">
                  <c:v>49.86423000000002</c:v>
                </c:pt>
                <c:pt idx="499">
                  <c:v>49.86423000000002</c:v>
                </c:pt>
                <c:pt idx="500">
                  <c:v>49.86423000000002</c:v>
                </c:pt>
                <c:pt idx="501">
                  <c:v>49.86423000000002</c:v>
                </c:pt>
                <c:pt idx="502">
                  <c:v>49.86423000000002</c:v>
                </c:pt>
                <c:pt idx="503">
                  <c:v>49.86423000000002</c:v>
                </c:pt>
                <c:pt idx="504">
                  <c:v>49.86423000000002</c:v>
                </c:pt>
                <c:pt idx="505">
                  <c:v>49.86423000000002</c:v>
                </c:pt>
                <c:pt idx="506">
                  <c:v>49.86423000000002</c:v>
                </c:pt>
                <c:pt idx="507">
                  <c:v>49.86423000000002</c:v>
                </c:pt>
                <c:pt idx="508">
                  <c:v>49.86423000000002</c:v>
                </c:pt>
                <c:pt idx="509">
                  <c:v>49.86423000000002</c:v>
                </c:pt>
                <c:pt idx="510">
                  <c:v>49.86423000000002</c:v>
                </c:pt>
                <c:pt idx="511">
                  <c:v>49.86423000000002</c:v>
                </c:pt>
                <c:pt idx="512">
                  <c:v>49.86423000000002</c:v>
                </c:pt>
                <c:pt idx="513">
                  <c:v>49.86423000000002</c:v>
                </c:pt>
                <c:pt idx="514">
                  <c:v>49.86423000000002</c:v>
                </c:pt>
                <c:pt idx="515">
                  <c:v>49.86423000000002</c:v>
                </c:pt>
                <c:pt idx="516">
                  <c:v>49.86423000000002</c:v>
                </c:pt>
                <c:pt idx="517">
                  <c:v>49.86423000000002</c:v>
                </c:pt>
                <c:pt idx="518">
                  <c:v>49.86423000000002</c:v>
                </c:pt>
                <c:pt idx="519">
                  <c:v>49.86423000000002</c:v>
                </c:pt>
                <c:pt idx="520">
                  <c:v>49.86423000000002</c:v>
                </c:pt>
                <c:pt idx="521">
                  <c:v>49.86423000000002</c:v>
                </c:pt>
                <c:pt idx="522">
                  <c:v>49.86423000000002</c:v>
                </c:pt>
                <c:pt idx="523">
                  <c:v>49.86423000000002</c:v>
                </c:pt>
                <c:pt idx="524">
                  <c:v>49.86423000000002</c:v>
                </c:pt>
                <c:pt idx="525">
                  <c:v>49.86423000000002</c:v>
                </c:pt>
                <c:pt idx="526">
                  <c:v>49.86423000000002</c:v>
                </c:pt>
                <c:pt idx="527">
                  <c:v>49.86423000000002</c:v>
                </c:pt>
                <c:pt idx="528">
                  <c:v>49.86423000000002</c:v>
                </c:pt>
                <c:pt idx="529">
                  <c:v>49.86423000000002</c:v>
                </c:pt>
                <c:pt idx="530">
                  <c:v>49.86423000000002</c:v>
                </c:pt>
                <c:pt idx="531">
                  <c:v>49.86423000000002</c:v>
                </c:pt>
                <c:pt idx="532">
                  <c:v>49.86423000000002</c:v>
                </c:pt>
                <c:pt idx="533">
                  <c:v>49.86423000000002</c:v>
                </c:pt>
                <c:pt idx="534">
                  <c:v>49.86423000000002</c:v>
                </c:pt>
                <c:pt idx="535">
                  <c:v>49.86423000000002</c:v>
                </c:pt>
                <c:pt idx="536">
                  <c:v>49.86423000000002</c:v>
                </c:pt>
                <c:pt idx="537">
                  <c:v>49.86423000000002</c:v>
                </c:pt>
                <c:pt idx="538">
                  <c:v>49.86423000000002</c:v>
                </c:pt>
                <c:pt idx="539">
                  <c:v>49.86423000000002</c:v>
                </c:pt>
                <c:pt idx="540">
                  <c:v>49.86423000000002</c:v>
                </c:pt>
                <c:pt idx="541">
                  <c:v>49.86423000000002</c:v>
                </c:pt>
                <c:pt idx="542">
                  <c:v>49.86423000000002</c:v>
                </c:pt>
                <c:pt idx="543">
                  <c:v>49.86423000000002</c:v>
                </c:pt>
                <c:pt idx="544">
                  <c:v>49.86423000000002</c:v>
                </c:pt>
                <c:pt idx="545">
                  <c:v>49.86423000000002</c:v>
                </c:pt>
                <c:pt idx="546">
                  <c:v>49.86423000000002</c:v>
                </c:pt>
                <c:pt idx="547">
                  <c:v>49.86423000000002</c:v>
                </c:pt>
                <c:pt idx="548">
                  <c:v>49.86423000000002</c:v>
                </c:pt>
                <c:pt idx="549">
                  <c:v>49.86423000000002</c:v>
                </c:pt>
                <c:pt idx="550">
                  <c:v>49.86423000000002</c:v>
                </c:pt>
                <c:pt idx="551">
                  <c:v>49.86423000000002</c:v>
                </c:pt>
                <c:pt idx="552">
                  <c:v>49.86423000000002</c:v>
                </c:pt>
                <c:pt idx="553">
                  <c:v>49.86423000000002</c:v>
                </c:pt>
                <c:pt idx="554">
                  <c:v>49.86423000000002</c:v>
                </c:pt>
                <c:pt idx="555">
                  <c:v>49.86423000000002</c:v>
                </c:pt>
                <c:pt idx="556">
                  <c:v>49.86423000000002</c:v>
                </c:pt>
                <c:pt idx="557">
                  <c:v>49.86423000000002</c:v>
                </c:pt>
                <c:pt idx="558">
                  <c:v>49.86423000000002</c:v>
                </c:pt>
                <c:pt idx="559">
                  <c:v>49.86423000000002</c:v>
                </c:pt>
                <c:pt idx="560">
                  <c:v>49.86423000000002</c:v>
                </c:pt>
                <c:pt idx="561">
                  <c:v>49.86423000000002</c:v>
                </c:pt>
                <c:pt idx="562">
                  <c:v>49.86423000000002</c:v>
                </c:pt>
                <c:pt idx="563">
                  <c:v>49.86423000000002</c:v>
                </c:pt>
                <c:pt idx="564">
                  <c:v>49.86423000000002</c:v>
                </c:pt>
                <c:pt idx="565">
                  <c:v>49.86423000000002</c:v>
                </c:pt>
                <c:pt idx="566">
                  <c:v>49.86423000000002</c:v>
                </c:pt>
                <c:pt idx="567">
                  <c:v>49.86423000000002</c:v>
                </c:pt>
                <c:pt idx="568">
                  <c:v>49.86423000000002</c:v>
                </c:pt>
                <c:pt idx="569">
                  <c:v>49.86423000000002</c:v>
                </c:pt>
                <c:pt idx="570">
                  <c:v>49.86423000000002</c:v>
                </c:pt>
                <c:pt idx="571">
                  <c:v>49.86423000000002</c:v>
                </c:pt>
                <c:pt idx="572">
                  <c:v>49.86423000000002</c:v>
                </c:pt>
                <c:pt idx="573">
                  <c:v>49.86423000000002</c:v>
                </c:pt>
                <c:pt idx="574">
                  <c:v>49.86423000000002</c:v>
                </c:pt>
                <c:pt idx="575">
                  <c:v>49.86423000000002</c:v>
                </c:pt>
                <c:pt idx="576">
                  <c:v>49.86423000000002</c:v>
                </c:pt>
                <c:pt idx="577">
                  <c:v>49.86423000000002</c:v>
                </c:pt>
                <c:pt idx="578">
                  <c:v>49.86423000000002</c:v>
                </c:pt>
                <c:pt idx="579">
                  <c:v>49.86423000000002</c:v>
                </c:pt>
                <c:pt idx="580">
                  <c:v>49.86423000000002</c:v>
                </c:pt>
                <c:pt idx="581">
                  <c:v>49.86423000000002</c:v>
                </c:pt>
                <c:pt idx="582">
                  <c:v>49.86423000000002</c:v>
                </c:pt>
                <c:pt idx="583">
                  <c:v>49.86423000000002</c:v>
                </c:pt>
                <c:pt idx="584">
                  <c:v>49.86423000000002</c:v>
                </c:pt>
                <c:pt idx="585">
                  <c:v>49.86423000000002</c:v>
                </c:pt>
                <c:pt idx="586">
                  <c:v>49.86423000000002</c:v>
                </c:pt>
                <c:pt idx="587">
                  <c:v>49.86423000000002</c:v>
                </c:pt>
                <c:pt idx="588">
                  <c:v>49.86423000000002</c:v>
                </c:pt>
                <c:pt idx="589">
                  <c:v>49.86423000000002</c:v>
                </c:pt>
                <c:pt idx="590">
                  <c:v>49.86423000000002</c:v>
                </c:pt>
                <c:pt idx="591">
                  <c:v>49.86423000000002</c:v>
                </c:pt>
                <c:pt idx="592">
                  <c:v>49.86423000000002</c:v>
                </c:pt>
                <c:pt idx="593">
                  <c:v>49.86423000000002</c:v>
                </c:pt>
                <c:pt idx="594">
                  <c:v>49.86423000000002</c:v>
                </c:pt>
                <c:pt idx="595">
                  <c:v>49.86423000000002</c:v>
                </c:pt>
                <c:pt idx="596">
                  <c:v>49.86423000000002</c:v>
                </c:pt>
                <c:pt idx="597">
                  <c:v>49.86423000000002</c:v>
                </c:pt>
                <c:pt idx="598">
                  <c:v>49.86423000000002</c:v>
                </c:pt>
                <c:pt idx="599">
                  <c:v>49.86423000000002</c:v>
                </c:pt>
                <c:pt idx="600">
                  <c:v>49.86423000000002</c:v>
                </c:pt>
                <c:pt idx="601">
                  <c:v>49.86423000000002</c:v>
                </c:pt>
                <c:pt idx="602">
                  <c:v>49.86423000000002</c:v>
                </c:pt>
                <c:pt idx="603">
                  <c:v>49.86423000000002</c:v>
                </c:pt>
                <c:pt idx="604">
                  <c:v>49.86423000000002</c:v>
                </c:pt>
                <c:pt idx="605">
                  <c:v>49.86423000000002</c:v>
                </c:pt>
                <c:pt idx="606">
                  <c:v>49.86423000000002</c:v>
                </c:pt>
                <c:pt idx="607">
                  <c:v>49.86423000000002</c:v>
                </c:pt>
                <c:pt idx="608">
                  <c:v>49.86423000000002</c:v>
                </c:pt>
                <c:pt idx="609">
                  <c:v>49.86423000000002</c:v>
                </c:pt>
                <c:pt idx="610">
                  <c:v>49.86423000000002</c:v>
                </c:pt>
                <c:pt idx="611">
                  <c:v>49.86423000000002</c:v>
                </c:pt>
                <c:pt idx="612">
                  <c:v>49.86423000000002</c:v>
                </c:pt>
                <c:pt idx="613">
                  <c:v>49.86423000000002</c:v>
                </c:pt>
                <c:pt idx="614">
                  <c:v>49.86423000000002</c:v>
                </c:pt>
                <c:pt idx="615">
                  <c:v>49.86423000000002</c:v>
                </c:pt>
                <c:pt idx="616">
                  <c:v>49.86423000000002</c:v>
                </c:pt>
                <c:pt idx="617">
                  <c:v>49.86423000000002</c:v>
                </c:pt>
                <c:pt idx="618">
                  <c:v>49.86423000000002</c:v>
                </c:pt>
                <c:pt idx="619">
                  <c:v>49.86423000000002</c:v>
                </c:pt>
                <c:pt idx="620">
                  <c:v>49.86423000000002</c:v>
                </c:pt>
                <c:pt idx="621">
                  <c:v>49.86423000000002</c:v>
                </c:pt>
                <c:pt idx="622">
                  <c:v>49.86423000000002</c:v>
                </c:pt>
                <c:pt idx="623">
                  <c:v>49.86423000000002</c:v>
                </c:pt>
                <c:pt idx="624">
                  <c:v>49.86423000000002</c:v>
                </c:pt>
                <c:pt idx="625">
                  <c:v>49.86423000000002</c:v>
                </c:pt>
                <c:pt idx="626">
                  <c:v>49.86423000000002</c:v>
                </c:pt>
                <c:pt idx="627">
                  <c:v>49.86423000000002</c:v>
                </c:pt>
                <c:pt idx="628">
                  <c:v>49.86423000000002</c:v>
                </c:pt>
                <c:pt idx="629">
                  <c:v>49.86423000000002</c:v>
                </c:pt>
                <c:pt idx="630">
                  <c:v>49.86423000000002</c:v>
                </c:pt>
                <c:pt idx="631">
                  <c:v>49.86423000000002</c:v>
                </c:pt>
                <c:pt idx="632">
                  <c:v>49.86423000000002</c:v>
                </c:pt>
                <c:pt idx="633">
                  <c:v>49.86423000000002</c:v>
                </c:pt>
                <c:pt idx="634">
                  <c:v>49.86423000000002</c:v>
                </c:pt>
                <c:pt idx="635">
                  <c:v>49.86423000000002</c:v>
                </c:pt>
                <c:pt idx="636">
                  <c:v>49.86423000000002</c:v>
                </c:pt>
                <c:pt idx="637">
                  <c:v>49.86423000000002</c:v>
                </c:pt>
                <c:pt idx="638">
                  <c:v>49.86423000000002</c:v>
                </c:pt>
                <c:pt idx="639">
                  <c:v>49.86423000000002</c:v>
                </c:pt>
                <c:pt idx="640">
                  <c:v>49.86423000000002</c:v>
                </c:pt>
                <c:pt idx="641">
                  <c:v>49.86423000000002</c:v>
                </c:pt>
                <c:pt idx="642">
                  <c:v>49.86423000000002</c:v>
                </c:pt>
                <c:pt idx="643">
                  <c:v>49.86423000000002</c:v>
                </c:pt>
                <c:pt idx="644">
                  <c:v>49.86423000000002</c:v>
                </c:pt>
                <c:pt idx="645">
                  <c:v>49.86423000000002</c:v>
                </c:pt>
                <c:pt idx="646">
                  <c:v>49.86423000000002</c:v>
                </c:pt>
                <c:pt idx="647">
                  <c:v>49.86423000000002</c:v>
                </c:pt>
                <c:pt idx="648">
                  <c:v>49.86423000000002</c:v>
                </c:pt>
                <c:pt idx="649">
                  <c:v>49.86423000000002</c:v>
                </c:pt>
                <c:pt idx="650">
                  <c:v>49.86423000000002</c:v>
                </c:pt>
                <c:pt idx="651">
                  <c:v>49.86423000000002</c:v>
                </c:pt>
                <c:pt idx="652">
                  <c:v>49.86423000000002</c:v>
                </c:pt>
                <c:pt idx="653">
                  <c:v>49.86423000000002</c:v>
                </c:pt>
                <c:pt idx="654">
                  <c:v>49.86423000000002</c:v>
                </c:pt>
                <c:pt idx="655">
                  <c:v>49.86423000000002</c:v>
                </c:pt>
                <c:pt idx="656">
                  <c:v>49.86423000000002</c:v>
                </c:pt>
                <c:pt idx="657">
                  <c:v>49.86423000000002</c:v>
                </c:pt>
                <c:pt idx="658">
                  <c:v>49.86423000000002</c:v>
                </c:pt>
                <c:pt idx="659">
                  <c:v>49.86423000000002</c:v>
                </c:pt>
                <c:pt idx="660">
                  <c:v>49.86423000000002</c:v>
                </c:pt>
                <c:pt idx="661">
                  <c:v>49.86423000000002</c:v>
                </c:pt>
                <c:pt idx="662">
                  <c:v>49.86423000000002</c:v>
                </c:pt>
                <c:pt idx="663">
                  <c:v>49.86423000000002</c:v>
                </c:pt>
                <c:pt idx="664">
                  <c:v>49.86423000000002</c:v>
                </c:pt>
                <c:pt idx="665">
                  <c:v>49.86423000000002</c:v>
                </c:pt>
                <c:pt idx="666">
                  <c:v>49.86423000000002</c:v>
                </c:pt>
                <c:pt idx="667">
                  <c:v>49.86423000000002</c:v>
                </c:pt>
                <c:pt idx="668">
                  <c:v>49.86423000000002</c:v>
                </c:pt>
                <c:pt idx="669">
                  <c:v>49.86423000000002</c:v>
                </c:pt>
                <c:pt idx="670">
                  <c:v>49.86423000000002</c:v>
                </c:pt>
                <c:pt idx="671">
                  <c:v>49.86423000000002</c:v>
                </c:pt>
                <c:pt idx="672">
                  <c:v>49.86423000000002</c:v>
                </c:pt>
                <c:pt idx="673">
                  <c:v>49.86423000000002</c:v>
                </c:pt>
                <c:pt idx="674">
                  <c:v>49.86423000000002</c:v>
                </c:pt>
                <c:pt idx="675">
                  <c:v>49.86423000000002</c:v>
                </c:pt>
                <c:pt idx="676">
                  <c:v>49.86423000000002</c:v>
                </c:pt>
                <c:pt idx="677">
                  <c:v>49.86423000000002</c:v>
                </c:pt>
                <c:pt idx="678">
                  <c:v>49.86423000000002</c:v>
                </c:pt>
                <c:pt idx="679">
                  <c:v>49.86423000000002</c:v>
                </c:pt>
                <c:pt idx="680">
                  <c:v>49.86423000000002</c:v>
                </c:pt>
                <c:pt idx="681">
                  <c:v>49.86423000000002</c:v>
                </c:pt>
                <c:pt idx="682">
                  <c:v>49.86423000000002</c:v>
                </c:pt>
                <c:pt idx="683">
                  <c:v>49.86423000000002</c:v>
                </c:pt>
                <c:pt idx="684">
                  <c:v>49.86423000000002</c:v>
                </c:pt>
                <c:pt idx="685">
                  <c:v>49.86423000000002</c:v>
                </c:pt>
                <c:pt idx="686">
                  <c:v>49.86423000000002</c:v>
                </c:pt>
                <c:pt idx="687">
                  <c:v>49.86423000000002</c:v>
                </c:pt>
                <c:pt idx="688">
                  <c:v>49.86423000000002</c:v>
                </c:pt>
                <c:pt idx="689">
                  <c:v>49.86423000000002</c:v>
                </c:pt>
                <c:pt idx="690">
                  <c:v>49.86423000000002</c:v>
                </c:pt>
                <c:pt idx="691">
                  <c:v>49.86423000000002</c:v>
                </c:pt>
                <c:pt idx="692">
                  <c:v>49.86423000000002</c:v>
                </c:pt>
                <c:pt idx="693">
                  <c:v>49.86423000000002</c:v>
                </c:pt>
                <c:pt idx="694">
                  <c:v>49.86423000000002</c:v>
                </c:pt>
                <c:pt idx="695">
                  <c:v>49.86423000000002</c:v>
                </c:pt>
                <c:pt idx="696">
                  <c:v>49.86423000000002</c:v>
                </c:pt>
                <c:pt idx="697">
                  <c:v>49.86423000000002</c:v>
                </c:pt>
                <c:pt idx="698">
                  <c:v>49.86423000000002</c:v>
                </c:pt>
                <c:pt idx="699">
                  <c:v>49.86423000000002</c:v>
                </c:pt>
                <c:pt idx="700">
                  <c:v>49.86423000000002</c:v>
                </c:pt>
                <c:pt idx="701">
                  <c:v>49.86423000000002</c:v>
                </c:pt>
                <c:pt idx="702">
                  <c:v>49.86423000000002</c:v>
                </c:pt>
                <c:pt idx="703">
                  <c:v>49.86423000000002</c:v>
                </c:pt>
                <c:pt idx="704">
                  <c:v>49.86423000000002</c:v>
                </c:pt>
                <c:pt idx="705">
                  <c:v>49.86423000000002</c:v>
                </c:pt>
                <c:pt idx="706">
                  <c:v>49.86423000000002</c:v>
                </c:pt>
                <c:pt idx="707">
                  <c:v>49.86423000000002</c:v>
                </c:pt>
                <c:pt idx="708">
                  <c:v>49.86423000000002</c:v>
                </c:pt>
                <c:pt idx="709">
                  <c:v>49.86423000000002</c:v>
                </c:pt>
                <c:pt idx="710">
                  <c:v>49.86423000000002</c:v>
                </c:pt>
                <c:pt idx="711">
                  <c:v>49.86423000000002</c:v>
                </c:pt>
                <c:pt idx="712">
                  <c:v>49.86423000000002</c:v>
                </c:pt>
                <c:pt idx="713">
                  <c:v>49.86423000000002</c:v>
                </c:pt>
                <c:pt idx="714">
                  <c:v>49.86423000000002</c:v>
                </c:pt>
                <c:pt idx="715">
                  <c:v>49.86423000000002</c:v>
                </c:pt>
                <c:pt idx="716">
                  <c:v>49.86423000000002</c:v>
                </c:pt>
                <c:pt idx="717">
                  <c:v>49.86423000000002</c:v>
                </c:pt>
                <c:pt idx="718">
                  <c:v>49.86423000000002</c:v>
                </c:pt>
                <c:pt idx="719">
                  <c:v>49.86423000000002</c:v>
                </c:pt>
                <c:pt idx="720">
                  <c:v>49.86423000000002</c:v>
                </c:pt>
                <c:pt idx="721">
                  <c:v>49.86423000000002</c:v>
                </c:pt>
                <c:pt idx="722">
                  <c:v>49.86423000000002</c:v>
                </c:pt>
                <c:pt idx="723">
                  <c:v>49.86423000000002</c:v>
                </c:pt>
                <c:pt idx="724">
                  <c:v>49.86423000000002</c:v>
                </c:pt>
                <c:pt idx="725">
                  <c:v>49.86423000000002</c:v>
                </c:pt>
                <c:pt idx="726">
                  <c:v>49.86423000000002</c:v>
                </c:pt>
                <c:pt idx="727">
                  <c:v>49.86423000000002</c:v>
                </c:pt>
                <c:pt idx="728">
                  <c:v>49.86423000000002</c:v>
                </c:pt>
                <c:pt idx="729">
                  <c:v>49.86423000000002</c:v>
                </c:pt>
                <c:pt idx="730">
                  <c:v>49.86423000000002</c:v>
                </c:pt>
                <c:pt idx="731">
                  <c:v>49.86423000000002</c:v>
                </c:pt>
                <c:pt idx="732">
                  <c:v>49.86423000000002</c:v>
                </c:pt>
                <c:pt idx="733">
                  <c:v>49.86423000000002</c:v>
                </c:pt>
                <c:pt idx="734">
                  <c:v>49.86423000000002</c:v>
                </c:pt>
                <c:pt idx="735">
                  <c:v>49.86423000000002</c:v>
                </c:pt>
                <c:pt idx="736">
                  <c:v>49.86423000000002</c:v>
                </c:pt>
                <c:pt idx="737">
                  <c:v>49.86423000000002</c:v>
                </c:pt>
                <c:pt idx="738">
                  <c:v>49.86423000000002</c:v>
                </c:pt>
                <c:pt idx="739">
                  <c:v>49.86423000000002</c:v>
                </c:pt>
                <c:pt idx="740">
                  <c:v>49.86423000000002</c:v>
                </c:pt>
                <c:pt idx="741">
                  <c:v>49.86423000000002</c:v>
                </c:pt>
                <c:pt idx="742">
                  <c:v>49.86423000000002</c:v>
                </c:pt>
                <c:pt idx="743">
                  <c:v>49.86423000000002</c:v>
                </c:pt>
                <c:pt idx="744">
                  <c:v>49.86423000000002</c:v>
                </c:pt>
                <c:pt idx="745">
                  <c:v>49.86423000000002</c:v>
                </c:pt>
                <c:pt idx="746">
                  <c:v>49.86423000000002</c:v>
                </c:pt>
                <c:pt idx="747">
                  <c:v>49.86423000000002</c:v>
                </c:pt>
                <c:pt idx="748">
                  <c:v>49.86423000000002</c:v>
                </c:pt>
                <c:pt idx="749">
                  <c:v>49.86423000000002</c:v>
                </c:pt>
                <c:pt idx="750">
                  <c:v>49.86423000000002</c:v>
                </c:pt>
                <c:pt idx="751">
                  <c:v>49.86423000000002</c:v>
                </c:pt>
                <c:pt idx="752">
                  <c:v>49.86423000000002</c:v>
                </c:pt>
                <c:pt idx="753">
                  <c:v>49.86423000000002</c:v>
                </c:pt>
                <c:pt idx="754">
                  <c:v>49.86423000000002</c:v>
                </c:pt>
                <c:pt idx="755">
                  <c:v>49.86423000000002</c:v>
                </c:pt>
                <c:pt idx="756">
                  <c:v>49.86423000000002</c:v>
                </c:pt>
                <c:pt idx="757">
                  <c:v>49.86423000000002</c:v>
                </c:pt>
                <c:pt idx="758">
                  <c:v>49.86423000000002</c:v>
                </c:pt>
                <c:pt idx="759">
                  <c:v>49.86423000000002</c:v>
                </c:pt>
                <c:pt idx="760">
                  <c:v>49.86423000000002</c:v>
                </c:pt>
                <c:pt idx="761">
                  <c:v>49.86423000000002</c:v>
                </c:pt>
                <c:pt idx="762">
                  <c:v>49.86423000000002</c:v>
                </c:pt>
                <c:pt idx="763">
                  <c:v>49.86423000000002</c:v>
                </c:pt>
                <c:pt idx="764">
                  <c:v>49.86423000000002</c:v>
                </c:pt>
                <c:pt idx="765">
                  <c:v>49.86423000000002</c:v>
                </c:pt>
                <c:pt idx="766">
                  <c:v>49.86423000000002</c:v>
                </c:pt>
                <c:pt idx="767">
                  <c:v>49.86423000000002</c:v>
                </c:pt>
                <c:pt idx="768">
                  <c:v>49.86423000000002</c:v>
                </c:pt>
                <c:pt idx="769">
                  <c:v>49.86423000000002</c:v>
                </c:pt>
                <c:pt idx="770">
                  <c:v>49.86423000000002</c:v>
                </c:pt>
                <c:pt idx="771">
                  <c:v>49.86423000000002</c:v>
                </c:pt>
                <c:pt idx="772">
                  <c:v>49.86423000000002</c:v>
                </c:pt>
                <c:pt idx="773">
                  <c:v>49.86423000000002</c:v>
                </c:pt>
                <c:pt idx="774">
                  <c:v>49.86423000000002</c:v>
                </c:pt>
                <c:pt idx="775">
                  <c:v>49.86423000000002</c:v>
                </c:pt>
                <c:pt idx="776">
                  <c:v>49.86423000000002</c:v>
                </c:pt>
                <c:pt idx="777">
                  <c:v>49.86423000000002</c:v>
                </c:pt>
                <c:pt idx="778">
                  <c:v>49.86423000000002</c:v>
                </c:pt>
                <c:pt idx="779">
                  <c:v>49.86423000000002</c:v>
                </c:pt>
                <c:pt idx="780">
                  <c:v>49.86423000000002</c:v>
                </c:pt>
                <c:pt idx="781">
                  <c:v>49.86423000000002</c:v>
                </c:pt>
                <c:pt idx="782">
                  <c:v>49.86423000000002</c:v>
                </c:pt>
                <c:pt idx="783">
                  <c:v>49.86423000000002</c:v>
                </c:pt>
                <c:pt idx="784">
                  <c:v>49.86423000000002</c:v>
                </c:pt>
                <c:pt idx="785">
                  <c:v>49.86423000000002</c:v>
                </c:pt>
                <c:pt idx="786">
                  <c:v>49.86423000000002</c:v>
                </c:pt>
                <c:pt idx="787">
                  <c:v>49.86423000000002</c:v>
                </c:pt>
                <c:pt idx="788">
                  <c:v>49.86423000000002</c:v>
                </c:pt>
                <c:pt idx="789">
                  <c:v>49.86423000000002</c:v>
                </c:pt>
                <c:pt idx="790">
                  <c:v>49.86423000000002</c:v>
                </c:pt>
                <c:pt idx="791">
                  <c:v>49.86423000000002</c:v>
                </c:pt>
                <c:pt idx="792">
                  <c:v>49.86423000000002</c:v>
                </c:pt>
                <c:pt idx="793">
                  <c:v>49.86423000000002</c:v>
                </c:pt>
                <c:pt idx="794">
                  <c:v>49.86423000000002</c:v>
                </c:pt>
                <c:pt idx="795">
                  <c:v>49.86423000000002</c:v>
                </c:pt>
                <c:pt idx="796">
                  <c:v>49.86423000000002</c:v>
                </c:pt>
                <c:pt idx="797">
                  <c:v>49.86423000000002</c:v>
                </c:pt>
                <c:pt idx="798">
                  <c:v>49.86423000000002</c:v>
                </c:pt>
                <c:pt idx="799">
                  <c:v>49.86423000000002</c:v>
                </c:pt>
                <c:pt idx="800">
                  <c:v>49.86423000000002</c:v>
                </c:pt>
                <c:pt idx="801">
                  <c:v>49.86423000000002</c:v>
                </c:pt>
                <c:pt idx="802">
                  <c:v>49.86423000000002</c:v>
                </c:pt>
                <c:pt idx="803">
                  <c:v>49.86423000000002</c:v>
                </c:pt>
                <c:pt idx="804">
                  <c:v>49.86423000000002</c:v>
                </c:pt>
                <c:pt idx="805">
                  <c:v>49.86423000000002</c:v>
                </c:pt>
                <c:pt idx="806">
                  <c:v>49.86423000000002</c:v>
                </c:pt>
                <c:pt idx="807">
                  <c:v>49.86423000000002</c:v>
                </c:pt>
                <c:pt idx="808">
                  <c:v>49.86423000000002</c:v>
                </c:pt>
                <c:pt idx="809">
                  <c:v>49.86423000000002</c:v>
                </c:pt>
                <c:pt idx="810">
                  <c:v>49.86423000000002</c:v>
                </c:pt>
                <c:pt idx="811">
                  <c:v>49.86423000000002</c:v>
                </c:pt>
                <c:pt idx="812">
                  <c:v>49.86423000000002</c:v>
                </c:pt>
                <c:pt idx="813">
                  <c:v>49.86423000000002</c:v>
                </c:pt>
                <c:pt idx="814">
                  <c:v>49.86423000000002</c:v>
                </c:pt>
                <c:pt idx="815">
                  <c:v>49.86423000000002</c:v>
                </c:pt>
                <c:pt idx="816">
                  <c:v>49.86423000000002</c:v>
                </c:pt>
                <c:pt idx="817">
                  <c:v>49.86423000000002</c:v>
                </c:pt>
                <c:pt idx="818">
                  <c:v>49.86423000000002</c:v>
                </c:pt>
                <c:pt idx="819">
                  <c:v>49.86423000000002</c:v>
                </c:pt>
                <c:pt idx="820">
                  <c:v>49.86423000000002</c:v>
                </c:pt>
                <c:pt idx="821">
                  <c:v>49.86423000000002</c:v>
                </c:pt>
                <c:pt idx="822">
                  <c:v>49.86423000000002</c:v>
                </c:pt>
                <c:pt idx="823">
                  <c:v>49.86423000000002</c:v>
                </c:pt>
                <c:pt idx="824">
                  <c:v>49.86423000000002</c:v>
                </c:pt>
                <c:pt idx="825">
                  <c:v>49.86423000000002</c:v>
                </c:pt>
                <c:pt idx="826">
                  <c:v>49.86423000000002</c:v>
                </c:pt>
                <c:pt idx="827">
                  <c:v>49.86423000000002</c:v>
                </c:pt>
                <c:pt idx="828">
                  <c:v>49.86423000000002</c:v>
                </c:pt>
                <c:pt idx="829">
                  <c:v>49.86423000000002</c:v>
                </c:pt>
                <c:pt idx="830">
                  <c:v>49.86423000000002</c:v>
                </c:pt>
                <c:pt idx="831">
                  <c:v>49.86423000000002</c:v>
                </c:pt>
                <c:pt idx="832">
                  <c:v>49.86423000000002</c:v>
                </c:pt>
                <c:pt idx="833">
                  <c:v>49.86423000000002</c:v>
                </c:pt>
                <c:pt idx="834">
                  <c:v>49.86423000000002</c:v>
                </c:pt>
                <c:pt idx="835">
                  <c:v>49.86423000000002</c:v>
                </c:pt>
                <c:pt idx="836">
                  <c:v>49.86423000000002</c:v>
                </c:pt>
                <c:pt idx="837">
                  <c:v>49.86423000000002</c:v>
                </c:pt>
                <c:pt idx="838">
                  <c:v>49.86423000000002</c:v>
                </c:pt>
                <c:pt idx="839">
                  <c:v>49.86423000000002</c:v>
                </c:pt>
                <c:pt idx="840">
                  <c:v>49.86423000000002</c:v>
                </c:pt>
                <c:pt idx="841">
                  <c:v>49.86423000000002</c:v>
                </c:pt>
                <c:pt idx="842">
                  <c:v>49.86423000000002</c:v>
                </c:pt>
                <c:pt idx="843">
                  <c:v>49.86423000000002</c:v>
                </c:pt>
                <c:pt idx="844">
                  <c:v>49.86423000000002</c:v>
                </c:pt>
                <c:pt idx="845">
                  <c:v>49.86423000000002</c:v>
                </c:pt>
                <c:pt idx="846">
                  <c:v>49.86423000000002</c:v>
                </c:pt>
                <c:pt idx="847">
                  <c:v>49.86423000000002</c:v>
                </c:pt>
                <c:pt idx="848">
                  <c:v>49.86423000000002</c:v>
                </c:pt>
                <c:pt idx="849">
                  <c:v>49.86423000000002</c:v>
                </c:pt>
                <c:pt idx="850">
                  <c:v>49.86423000000002</c:v>
                </c:pt>
                <c:pt idx="851">
                  <c:v>49.86423000000002</c:v>
                </c:pt>
                <c:pt idx="852">
                  <c:v>49.86423000000002</c:v>
                </c:pt>
                <c:pt idx="853">
                  <c:v>49.86423000000002</c:v>
                </c:pt>
                <c:pt idx="854">
                  <c:v>49.86423000000002</c:v>
                </c:pt>
                <c:pt idx="855">
                  <c:v>49.86423000000002</c:v>
                </c:pt>
                <c:pt idx="856">
                  <c:v>49.86423000000002</c:v>
                </c:pt>
                <c:pt idx="857">
                  <c:v>49.86423000000002</c:v>
                </c:pt>
                <c:pt idx="858">
                  <c:v>49.86423000000002</c:v>
                </c:pt>
                <c:pt idx="859">
                  <c:v>49.86423000000002</c:v>
                </c:pt>
                <c:pt idx="860">
                  <c:v>49.86423000000002</c:v>
                </c:pt>
                <c:pt idx="861">
                  <c:v>49.86423000000002</c:v>
                </c:pt>
                <c:pt idx="862">
                  <c:v>49.86423000000002</c:v>
                </c:pt>
                <c:pt idx="863">
                  <c:v>49.86423000000002</c:v>
                </c:pt>
                <c:pt idx="864">
                  <c:v>49.86423000000002</c:v>
                </c:pt>
                <c:pt idx="865">
                  <c:v>49.86423000000002</c:v>
                </c:pt>
                <c:pt idx="866">
                  <c:v>49.86423000000002</c:v>
                </c:pt>
                <c:pt idx="867">
                  <c:v>49.86423000000002</c:v>
                </c:pt>
                <c:pt idx="868">
                  <c:v>49.86423000000002</c:v>
                </c:pt>
                <c:pt idx="869">
                  <c:v>49.86423000000002</c:v>
                </c:pt>
                <c:pt idx="870">
                  <c:v>49.86423000000002</c:v>
                </c:pt>
                <c:pt idx="871">
                  <c:v>49.86423000000002</c:v>
                </c:pt>
                <c:pt idx="872">
                  <c:v>49.86423000000002</c:v>
                </c:pt>
                <c:pt idx="873">
                  <c:v>49.86423000000002</c:v>
                </c:pt>
                <c:pt idx="874">
                  <c:v>49.86423000000002</c:v>
                </c:pt>
                <c:pt idx="875">
                  <c:v>49.86423000000002</c:v>
                </c:pt>
                <c:pt idx="876">
                  <c:v>49.86423000000002</c:v>
                </c:pt>
                <c:pt idx="877">
                  <c:v>49.86423000000002</c:v>
                </c:pt>
                <c:pt idx="878">
                  <c:v>49.86423000000002</c:v>
                </c:pt>
                <c:pt idx="879">
                  <c:v>49.86423000000002</c:v>
                </c:pt>
                <c:pt idx="880">
                  <c:v>49.86423000000002</c:v>
                </c:pt>
                <c:pt idx="881">
                  <c:v>49.86423000000002</c:v>
                </c:pt>
                <c:pt idx="882">
                  <c:v>49.86423000000002</c:v>
                </c:pt>
                <c:pt idx="883">
                  <c:v>49.86423000000002</c:v>
                </c:pt>
                <c:pt idx="884">
                  <c:v>49.86423000000002</c:v>
                </c:pt>
                <c:pt idx="885">
                  <c:v>49.86423000000002</c:v>
                </c:pt>
                <c:pt idx="886">
                  <c:v>49.86423000000002</c:v>
                </c:pt>
                <c:pt idx="887">
                  <c:v>49.86423000000002</c:v>
                </c:pt>
                <c:pt idx="888">
                  <c:v>49.86423000000002</c:v>
                </c:pt>
                <c:pt idx="889">
                  <c:v>49.86423000000002</c:v>
                </c:pt>
                <c:pt idx="890">
                  <c:v>49.86423000000002</c:v>
                </c:pt>
                <c:pt idx="891">
                  <c:v>49.86423000000002</c:v>
                </c:pt>
                <c:pt idx="892">
                  <c:v>49.86423000000002</c:v>
                </c:pt>
                <c:pt idx="893">
                  <c:v>49.86423000000002</c:v>
                </c:pt>
                <c:pt idx="894">
                  <c:v>49.86423000000002</c:v>
                </c:pt>
                <c:pt idx="895">
                  <c:v>49.86423000000002</c:v>
                </c:pt>
                <c:pt idx="896">
                  <c:v>49.86423000000002</c:v>
                </c:pt>
                <c:pt idx="897">
                  <c:v>49.86423000000002</c:v>
                </c:pt>
                <c:pt idx="898">
                  <c:v>49.86423000000002</c:v>
                </c:pt>
                <c:pt idx="899">
                  <c:v>49.86423000000002</c:v>
                </c:pt>
                <c:pt idx="900">
                  <c:v>49.86423000000002</c:v>
                </c:pt>
                <c:pt idx="901">
                  <c:v>49.86423000000002</c:v>
                </c:pt>
                <c:pt idx="902">
                  <c:v>49.86423000000002</c:v>
                </c:pt>
                <c:pt idx="903">
                  <c:v>49.86423000000002</c:v>
                </c:pt>
                <c:pt idx="904">
                  <c:v>49.86423000000002</c:v>
                </c:pt>
                <c:pt idx="905">
                  <c:v>49.86423000000002</c:v>
                </c:pt>
                <c:pt idx="906">
                  <c:v>49.86423000000002</c:v>
                </c:pt>
                <c:pt idx="907">
                  <c:v>49.86423000000002</c:v>
                </c:pt>
                <c:pt idx="908">
                  <c:v>49.86423000000002</c:v>
                </c:pt>
                <c:pt idx="909">
                  <c:v>49.86423000000002</c:v>
                </c:pt>
                <c:pt idx="910">
                  <c:v>49.86423000000002</c:v>
                </c:pt>
                <c:pt idx="911">
                  <c:v>49.86423000000002</c:v>
                </c:pt>
                <c:pt idx="912">
                  <c:v>49.86423000000002</c:v>
                </c:pt>
                <c:pt idx="913">
                  <c:v>49.86423000000002</c:v>
                </c:pt>
                <c:pt idx="914">
                  <c:v>49.86423000000002</c:v>
                </c:pt>
                <c:pt idx="915">
                  <c:v>49.86423000000002</c:v>
                </c:pt>
                <c:pt idx="916">
                  <c:v>49.86423000000002</c:v>
                </c:pt>
                <c:pt idx="917">
                  <c:v>49.86423000000002</c:v>
                </c:pt>
                <c:pt idx="918">
                  <c:v>49.86423000000002</c:v>
                </c:pt>
                <c:pt idx="919">
                  <c:v>49.86423000000002</c:v>
                </c:pt>
                <c:pt idx="920">
                  <c:v>49.86423000000002</c:v>
                </c:pt>
                <c:pt idx="921">
                  <c:v>49.86423000000002</c:v>
                </c:pt>
                <c:pt idx="922">
                  <c:v>49.86423000000002</c:v>
                </c:pt>
                <c:pt idx="923">
                  <c:v>49.86423000000002</c:v>
                </c:pt>
                <c:pt idx="924">
                  <c:v>49.86423000000002</c:v>
                </c:pt>
                <c:pt idx="925">
                  <c:v>49.86423000000002</c:v>
                </c:pt>
                <c:pt idx="926">
                  <c:v>49.86423000000002</c:v>
                </c:pt>
                <c:pt idx="927">
                  <c:v>49.86423000000002</c:v>
                </c:pt>
                <c:pt idx="928">
                  <c:v>49.86423000000002</c:v>
                </c:pt>
                <c:pt idx="929">
                  <c:v>49.86423000000002</c:v>
                </c:pt>
                <c:pt idx="930">
                  <c:v>49.86423000000002</c:v>
                </c:pt>
                <c:pt idx="931">
                  <c:v>49.86423000000002</c:v>
                </c:pt>
                <c:pt idx="932">
                  <c:v>49.86423000000002</c:v>
                </c:pt>
                <c:pt idx="933">
                  <c:v>49.86423000000002</c:v>
                </c:pt>
                <c:pt idx="934">
                  <c:v>49.86423000000002</c:v>
                </c:pt>
                <c:pt idx="935">
                  <c:v>49.86423000000002</c:v>
                </c:pt>
                <c:pt idx="936">
                  <c:v>49.86423000000002</c:v>
                </c:pt>
                <c:pt idx="937">
                  <c:v>49.86423000000002</c:v>
                </c:pt>
                <c:pt idx="938">
                  <c:v>49.86423000000002</c:v>
                </c:pt>
                <c:pt idx="939">
                  <c:v>49.86423000000002</c:v>
                </c:pt>
                <c:pt idx="940">
                  <c:v>49.86423000000002</c:v>
                </c:pt>
                <c:pt idx="941">
                  <c:v>49.86423000000002</c:v>
                </c:pt>
                <c:pt idx="942">
                  <c:v>49.86423000000002</c:v>
                </c:pt>
                <c:pt idx="943">
                  <c:v>49.86423000000002</c:v>
                </c:pt>
                <c:pt idx="944">
                  <c:v>49.86423000000002</c:v>
                </c:pt>
                <c:pt idx="945">
                  <c:v>49.86423000000002</c:v>
                </c:pt>
                <c:pt idx="946">
                  <c:v>49.86423000000002</c:v>
                </c:pt>
                <c:pt idx="947">
                  <c:v>49.86423000000002</c:v>
                </c:pt>
                <c:pt idx="948">
                  <c:v>49.86423000000002</c:v>
                </c:pt>
                <c:pt idx="949">
                  <c:v>49.86423000000002</c:v>
                </c:pt>
                <c:pt idx="950">
                  <c:v>49.86423000000002</c:v>
                </c:pt>
                <c:pt idx="951">
                  <c:v>49.86423000000002</c:v>
                </c:pt>
                <c:pt idx="952">
                  <c:v>49.86423000000002</c:v>
                </c:pt>
                <c:pt idx="953">
                  <c:v>49.86423000000002</c:v>
                </c:pt>
                <c:pt idx="954">
                  <c:v>49.86423000000002</c:v>
                </c:pt>
                <c:pt idx="955">
                  <c:v>49.86423000000002</c:v>
                </c:pt>
                <c:pt idx="956">
                  <c:v>49.86423000000002</c:v>
                </c:pt>
                <c:pt idx="957">
                  <c:v>49.86423000000002</c:v>
                </c:pt>
                <c:pt idx="958">
                  <c:v>49.86423000000002</c:v>
                </c:pt>
                <c:pt idx="959">
                  <c:v>49.86423000000002</c:v>
                </c:pt>
                <c:pt idx="960">
                  <c:v>49.86423000000002</c:v>
                </c:pt>
                <c:pt idx="961">
                  <c:v>49.86423000000002</c:v>
                </c:pt>
                <c:pt idx="962">
                  <c:v>49.86423000000002</c:v>
                </c:pt>
                <c:pt idx="963">
                  <c:v>49.86423000000002</c:v>
                </c:pt>
                <c:pt idx="964">
                  <c:v>49.86423000000002</c:v>
                </c:pt>
                <c:pt idx="965">
                  <c:v>49.86423000000002</c:v>
                </c:pt>
                <c:pt idx="966">
                  <c:v>49.86423000000002</c:v>
                </c:pt>
                <c:pt idx="967">
                  <c:v>49.86423000000002</c:v>
                </c:pt>
                <c:pt idx="968">
                  <c:v>49.86423000000002</c:v>
                </c:pt>
                <c:pt idx="969">
                  <c:v>49.86423000000002</c:v>
                </c:pt>
                <c:pt idx="970">
                  <c:v>49.86423000000002</c:v>
                </c:pt>
                <c:pt idx="971">
                  <c:v>49.86423000000002</c:v>
                </c:pt>
                <c:pt idx="972">
                  <c:v>49.86423000000002</c:v>
                </c:pt>
                <c:pt idx="973">
                  <c:v>49.86423000000002</c:v>
                </c:pt>
                <c:pt idx="974">
                  <c:v>49.86423000000002</c:v>
                </c:pt>
                <c:pt idx="975">
                  <c:v>49.86423000000002</c:v>
                </c:pt>
                <c:pt idx="976">
                  <c:v>49.86423000000002</c:v>
                </c:pt>
                <c:pt idx="977">
                  <c:v>49.86423000000002</c:v>
                </c:pt>
                <c:pt idx="978">
                  <c:v>49.86423000000002</c:v>
                </c:pt>
                <c:pt idx="979">
                  <c:v>49.86423000000002</c:v>
                </c:pt>
                <c:pt idx="980">
                  <c:v>49.86423000000002</c:v>
                </c:pt>
                <c:pt idx="981">
                  <c:v>49.86423000000002</c:v>
                </c:pt>
                <c:pt idx="982">
                  <c:v>49.86423000000002</c:v>
                </c:pt>
                <c:pt idx="983">
                  <c:v>49.86423000000002</c:v>
                </c:pt>
                <c:pt idx="984">
                  <c:v>49.86423000000002</c:v>
                </c:pt>
                <c:pt idx="985">
                  <c:v>49.86423000000002</c:v>
                </c:pt>
                <c:pt idx="986">
                  <c:v>49.86423000000002</c:v>
                </c:pt>
                <c:pt idx="987">
                  <c:v>49.86423000000002</c:v>
                </c:pt>
                <c:pt idx="988">
                  <c:v>49.86423000000002</c:v>
                </c:pt>
                <c:pt idx="989">
                  <c:v>49.86423000000002</c:v>
                </c:pt>
                <c:pt idx="990">
                  <c:v>49.86423000000002</c:v>
                </c:pt>
                <c:pt idx="991">
                  <c:v>49.86423000000002</c:v>
                </c:pt>
                <c:pt idx="992">
                  <c:v>49.86423000000002</c:v>
                </c:pt>
                <c:pt idx="993">
                  <c:v>49.86423000000002</c:v>
                </c:pt>
                <c:pt idx="994">
                  <c:v>49.86423000000002</c:v>
                </c:pt>
                <c:pt idx="995">
                  <c:v>49.86423000000002</c:v>
                </c:pt>
                <c:pt idx="996">
                  <c:v>49.86423000000002</c:v>
                </c:pt>
                <c:pt idx="997">
                  <c:v>49.86423000000002</c:v>
                </c:pt>
                <c:pt idx="998">
                  <c:v>49.86423000000002</c:v>
                </c:pt>
                <c:pt idx="999">
                  <c:v>49.86423000000002</c:v>
                </c:pt>
                <c:pt idx="1000">
                  <c:v>49.86423000000002</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Calculs!$W$4:$W$1004</c:f>
              <c:numCache>
                <c:formatCode>0.00</c:formatCode>
                <c:ptCount val="1001"/>
                <c:pt idx="0">
                  <c:v>85.704949210145557</c:v>
                </c:pt>
                <c:pt idx="1">
                  <c:v>85.401542435432191</c:v>
                </c:pt>
                <c:pt idx="2">
                  <c:v>85.099402937074643</c:v>
                </c:pt>
                <c:pt idx="3">
                  <c:v>84.798523754679408</c:v>
                </c:pt>
                <c:pt idx="4">
                  <c:v>84.498897976396137</c:v>
                </c:pt>
                <c:pt idx="5">
                  <c:v>84.200518738509885</c:v>
                </c:pt>
                <c:pt idx="6">
                  <c:v>83.903379225038378</c:v>
                </c:pt>
                <c:pt idx="7">
                  <c:v>83.607472667332175</c:v>
                </c:pt>
                <c:pt idx="8">
                  <c:v>83.312792343679732</c:v>
                </c:pt>
                <c:pt idx="9">
                  <c:v>83.019331578915754</c:v>
                </c:pt>
                <c:pt idx="10">
                  <c:v>82.727083744033266</c:v>
                </c:pt>
                <c:pt idx="11">
                  <c:v>82.436040163380838</c:v>
                </c:pt>
                <c:pt idx="12">
                  <c:v>82.146192260692388</c:v>
                </c:pt>
                <c:pt idx="13">
                  <c:v>81.857533642671015</c:v>
                </c:pt>
                <c:pt idx="14">
                  <c:v>81.570057959056555</c:v>
                </c:pt>
                <c:pt idx="15">
                  <c:v>81.283758902278478</c:v>
                </c:pt>
                <c:pt idx="16">
                  <c:v>80.998630207112313</c:v>
                </c:pt>
                <c:pt idx="17">
                  <c:v>80.714665650338731</c:v>
                </c:pt>
                <c:pt idx="18">
                  <c:v>80.431859050406516</c:v>
                </c:pt>
                <c:pt idx="19">
                  <c:v>80.150204267098033</c:v>
                </c:pt>
                <c:pt idx="20">
                  <c:v>79.869695201198439</c:v>
                </c:pt>
                <c:pt idx="21">
                  <c:v>79.590326822002012</c:v>
                </c:pt>
                <c:pt idx="22">
                  <c:v>79.312094113295501</c:v>
                </c:pt>
                <c:pt idx="23">
                  <c:v>79.034991049322898</c:v>
                </c:pt>
                <c:pt idx="24">
                  <c:v>78.759011644795379</c:v>
                </c:pt>
                <c:pt idx="25">
                  <c:v>78.484149954565439</c:v>
                </c:pt>
                <c:pt idx="26">
                  <c:v>78.210400073303532</c:v>
                </c:pt>
                <c:pt idx="27">
                  <c:v>77.937756135177935</c:v>
                </c:pt>
                <c:pt idx="28">
                  <c:v>77.666212313537926</c:v>
                </c:pt>
                <c:pt idx="29">
                  <c:v>77.39576282059933</c:v>
                </c:pt>
                <c:pt idx="30">
                  <c:v>77.126401907133669</c:v>
                </c:pt>
                <c:pt idx="31">
                  <c:v>76.858123862159516</c:v>
                </c:pt>
                <c:pt idx="32">
                  <c:v>76.590923012637589</c:v>
                </c:pt>
                <c:pt idx="33">
                  <c:v>76.324793723167758</c:v>
                </c:pt>
                <c:pt idx="34">
                  <c:v>76.059730395689598</c:v>
                </c:pt>
                <c:pt idx="35">
                  <c:v>75.795727469185493</c:v>
                </c:pt>
                <c:pt idx="36">
                  <c:v>75.532779419386188</c:v>
                </c:pt>
                <c:pt idx="37">
                  <c:v>75.270880758479649</c:v>
                </c:pt>
                <c:pt idx="38">
                  <c:v>75.010026034822332</c:v>
                </c:pt>
                <c:pt idx="39">
                  <c:v>74.750209832652786</c:v>
                </c:pt>
                <c:pt idx="40">
                  <c:v>74.491426771808605</c:v>
                </c:pt>
                <c:pt idx="41">
                  <c:v>74.233671507445479</c:v>
                </c:pt>
                <c:pt idx="42">
                  <c:v>73.976938729758928</c:v>
                </c:pt>
                <c:pt idx="43">
                  <c:v>73.721223163708771</c:v>
                </c:pt>
                <c:pt idx="44">
                  <c:v>73.466519568745937</c:v>
                </c:pt>
                <c:pt idx="45">
                  <c:v>73.212822738541902</c:v>
                </c:pt>
                <c:pt idx="46">
                  <c:v>72.960127500720361</c:v>
                </c:pt>
                <c:pt idx="47">
                  <c:v>72.708428716591968</c:v>
                </c:pt>
                <c:pt idx="48">
                  <c:v>72.457721280890624</c:v>
                </c:pt>
                <c:pt idx="49">
                  <c:v>72.208000121513095</c:v>
                </c:pt>
                <c:pt idx="50">
                  <c:v>71.959260199260072</c:v>
                </c:pt>
                <c:pt idx="51">
                  <c:v>71.711496507580563</c:v>
                </c:pt>
                <c:pt idx="52">
                  <c:v>71.46470407231773</c:v>
                </c:pt>
                <c:pt idx="53">
                  <c:v>71.218877951457557</c:v>
                </c:pt>
                <c:pt idx="54">
                  <c:v>70.97401323487982</c:v>
                </c:pt>
                <c:pt idx="55">
                  <c:v>70.730105044110786</c:v>
                </c:pt>
                <c:pt idx="56">
                  <c:v>70.487148532079061</c:v>
                </c:pt>
                <c:pt idx="57">
                  <c:v>70.245138882872496</c:v>
                </c:pt>
                <c:pt idx="58">
                  <c:v>70.004071311498251</c:v>
                </c:pt>
                <c:pt idx="59">
                  <c:v>69.763941063644808</c:v>
                </c:pt>
                <c:pt idx="60">
                  <c:v>69.524743415445585</c:v>
                </c:pt>
                <c:pt idx="61">
                  <c:v>69.286473673245354</c:v>
                </c:pt>
                <c:pt idx="62">
                  <c:v>69.049127173368433</c:v>
                </c:pt>
                <c:pt idx="63">
                  <c:v>68.812699281888825</c:v>
                </c:pt>
                <c:pt idx="64">
                  <c:v>68.577185394402946</c:v>
                </c:pt>
                <c:pt idx="65">
                  <c:v>68.342580935803682</c:v>
                </c:pt>
                <c:pt idx="66">
                  <c:v>68.108881360057069</c:v>
                </c:pt>
                <c:pt idx="67">
                  <c:v>67.876082149980505</c:v>
                </c:pt>
                <c:pt idx="68">
                  <c:v>67.644178817023302</c:v>
                </c:pt>
                <c:pt idx="69">
                  <c:v>67.413166901048953</c:v>
                </c:pt>
                <c:pt idx="70">
                  <c:v>67.183041970119419</c:v>
                </c:pt>
                <c:pt idx="71">
                  <c:v>66.95379962028143</c:v>
                </c:pt>
                <c:pt idx="72">
                  <c:v>66.725435475354331</c:v>
                </c:pt>
                <c:pt idx="73">
                  <c:v>66.497945186720415</c:v>
                </c:pt>
                <c:pt idx="74">
                  <c:v>66.271324433116305</c:v>
                </c:pt>
                <c:pt idx="75">
                  <c:v>66.045568920427101</c:v>
                </c:pt>
                <c:pt idx="76">
                  <c:v>65.820674381481382</c:v>
                </c:pt>
                <c:pt idx="77">
                  <c:v>65.596636575848891</c:v>
                </c:pt>
                <c:pt idx="78">
                  <c:v>65.373451289639405</c:v>
                </c:pt>
                <c:pt idx="79">
                  <c:v>65.15111433530349</c:v>
                </c:pt>
                <c:pt idx="80">
                  <c:v>64.929621551435275</c:v>
                </c:pt>
                <c:pt idx="81">
                  <c:v>64.708968802576706</c:v>
                </c:pt>
                <c:pt idx="82">
                  <c:v>64.489151979023475</c:v>
                </c:pt>
                <c:pt idx="83">
                  <c:v>64.270166996632753</c:v>
                </c:pt>
                <c:pt idx="84">
                  <c:v>64.052009796632831</c:v>
                </c:pt>
                <c:pt idx="85">
                  <c:v>63.834676345433692</c:v>
                </c:pt>
                <c:pt idx="86">
                  <c:v>63.618162634440289</c:v>
                </c:pt>
                <c:pt idx="87">
                  <c:v>63.402464679866313</c:v>
                </c:pt>
                <c:pt idx="88">
                  <c:v>63.187578522550702</c:v>
                </c:pt>
                <c:pt idx="89">
                  <c:v>62.973500227774657</c:v>
                </c:pt>
                <c:pt idx="90">
                  <c:v>62.760225885081198</c:v>
                </c:pt>
                <c:pt idx="91">
                  <c:v>62.547751608095453</c:v>
                </c:pt>
                <c:pt idx="92">
                  <c:v>62.336073534347236</c:v>
                </c:pt>
                <c:pt idx="93">
                  <c:v>62.125187825094706</c:v>
                </c:pt>
                <c:pt idx="94">
                  <c:v>61.915090665149556</c:v>
                </c:pt>
                <c:pt idx="95">
                  <c:v>61.705778262703937</c:v>
                </c:pt>
                <c:pt idx="96">
                  <c:v>61.4972468491586</c:v>
                </c:pt>
                <c:pt idx="97">
                  <c:v>61.289492678952939</c:v>
                </c:pt>
                <c:pt idx="98">
                  <c:v>61.082512029395836</c:v>
                </c:pt>
                <c:pt idx="99">
                  <c:v>60.87630120049856</c:v>
                </c:pt>
                <c:pt idx="100">
                  <c:v>60.670856514808904</c:v>
                </c:pt>
                <c:pt idx="101">
                  <c:v>58.641504943233315</c:v>
                </c:pt>
                <c:pt idx="102">
                  <c:v>56.686322053584057</c:v>
                </c:pt>
                <c:pt idx="103">
                  <c:v>54.80186322786858</c:v>
                </c:pt>
                <c:pt idx="104">
                  <c:v>52.984886009753062</c:v>
                </c:pt>
                <c:pt idx="105">
                  <c:v>51.232336024024889</c:v>
                </c:pt>
                <c:pt idx="106">
                  <c:v>49.541334032691644</c:v>
                </c:pt>
                <c:pt idx="107">
                  <c:v>47.90916402380045</c:v>
                </c:pt>
                <c:pt idx="108">
                  <c:v>46.333262239654395</c:v>
                </c:pt>
                <c:pt idx="109">
                  <c:v>44.811207060506042</c:v>
                </c:pt>
                <c:pt idx="110">
                  <c:v>43.340709668169346</c:v>
                </c:pt>
                <c:pt idx="111">
                  <c:v>41.919605421435165</c:v>
                </c:pt>
                <c:pt idx="112">
                  <c:v>40.545845881810699</c:v>
                </c:pt>
                <c:pt idx="113">
                  <c:v>39.217491434029093</c:v>
                </c:pt>
                <c:pt idx="114">
                  <c:v>37.932704451069711</c:v>
                </c:pt>
                <c:pt idx="115">
                  <c:v>36.68974295816983</c:v>
                </c:pt>
                <c:pt idx="116">
                  <c:v>35.486954754555434</c:v>
                </c:pt>
                <c:pt idx="117">
                  <c:v>34.322771955429793</c:v>
                </c:pt>
                <c:pt idx="118">
                  <c:v>33.195705920181318</c:v>
                </c:pt>
                <c:pt idx="119">
                  <c:v>32.104342535850584</c:v>
                </c:pt>
                <c:pt idx="120">
                  <c:v>31.047337827668155</c:v>
                </c:pt>
                <c:pt idx="121">
                  <c:v>30.023413870972863</c:v>
                </c:pt>
                <c:pt idx="122">
                  <c:v>29.031354981074518</c:v>
                </c:pt>
                <c:pt idx="123">
                  <c:v>28.07000415966117</c:v>
                </c:pt>
                <c:pt idx="124">
                  <c:v>27.138259778191888</c:v>
                </c:pt>
                <c:pt idx="125">
                  <c:v>26.235072480382993</c:v>
                </c:pt>
                <c:pt idx="126">
                  <c:v>25.359442287405379</c:v>
                </c:pt>
                <c:pt idx="127">
                  <c:v>24.510415890779836</c:v>
                </c:pt>
                <c:pt idx="128">
                  <c:v>23.687084119201099</c:v>
                </c:pt>
                <c:pt idx="129">
                  <c:v>22.888579566650115</c:v>
                </c:pt>
                <c:pt idx="130">
                  <c:v>22.114074370182497</c:v>
                </c:pt>
                <c:pt idx="131">
                  <c:v>21.362778126715568</c:v>
                </c:pt>
                <c:pt idx="132">
                  <c:v>20.633935938988994</c:v>
                </c:pt>
                <c:pt idx="133">
                  <c:v>19.926826581651248</c:v>
                </c:pt>
                <c:pt idx="134">
                  <c:v>19.240760779133051</c:v>
                </c:pt>
                <c:pt idx="135">
                  <c:v>18.575079587617338</c:v>
                </c:pt>
                <c:pt idx="136">
                  <c:v>17.929152874006903</c:v>
                </c:pt>
                <c:pt idx="137">
                  <c:v>17.302377885333662</c:v>
                </c:pt>
                <c:pt idx="138">
                  <c:v>16.694177902548851</c:v>
                </c:pt>
                <c:pt idx="139">
                  <c:v>16.104000973088588</c:v>
                </c:pt>
                <c:pt idx="140">
                  <c:v>15.531318717026053</c:v>
                </c:pt>
                <c:pt idx="141">
                  <c:v>14.975625202003933</c:v>
                </c:pt>
                <c:pt idx="142">
                  <c:v>14.436435882492345</c:v>
                </c:pt>
                <c:pt idx="143">
                  <c:v>13.913286599240131</c:v>
                </c:pt>
                <c:pt idx="144">
                  <c:v>13.405732635083856</c:v>
                </c:pt>
                <c:pt idx="145">
                  <c:v>12.91334782355278</c:v>
                </c:pt>
                <c:pt idx="146">
                  <c:v>12.435723706958225</c:v>
                </c:pt>
                <c:pt idx="147">
                  <c:v>11.972468740888349</c:v>
                </c:pt>
                <c:pt idx="148">
                  <c:v>11.52320754224181</c:v>
                </c:pt>
                <c:pt idx="149">
                  <c:v>11.087580178130917</c:v>
                </c:pt>
                <c:pt idx="150">
                  <c:v>10.66524149316597</c:v>
                </c:pt>
                <c:pt idx="151">
                  <c:v>10.255860472799744</c:v>
                </c:pt>
                <c:pt idx="152">
                  <c:v>9.8591196405653641</c:v>
                </c:pt>
                <c:pt idx="153">
                  <c:v>9.4747144871832401</c:v>
                </c:pt>
                <c:pt idx="154">
                  <c:v>9.1023529296439758</c:v>
                </c:pt>
                <c:pt idx="155">
                  <c:v>8.7417547984953412</c:v>
                </c:pt>
                <c:pt idx="156">
                  <c:v>8.3926513516731323</c:v>
                </c:pt>
                <c:pt idx="157">
                  <c:v>8.0547848133185624</c:v>
                </c:pt>
                <c:pt idx="158">
                  <c:v>7.727907936119653</c:v>
                </c:pt>
                <c:pt idx="159">
                  <c:v>7.4117835858012366</c:v>
                </c:pt>
                <c:pt idx="160">
                  <c:v>7.1061843464679271</c:v>
                </c:pt>
                <c:pt idx="161">
                  <c:v>6.8108921455779221</c:v>
                </c:pt>
                <c:pt idx="162">
                  <c:v>6.525697897391991</c:v>
                </c:pt>
                <c:pt idx="163">
                  <c:v>6.2504011638031578</c:v>
                </c:pt>
                <c:pt idx="164">
                  <c:v>5.9848098315072651</c:v>
                </c:pt>
                <c:pt idx="165">
                  <c:v>5.7287398045243458</c:v>
                </c:pt>
                <c:pt idx="166">
                  <c:v>5.4820147111247639</c:v>
                </c:pt>
                <c:pt idx="167">
                  <c:v>5.2444656242530279</c:v>
                </c:pt>
                <c:pt idx="168">
                  <c:v>5.0159307945762093</c:v>
                </c:pt>
                <c:pt idx="169">
                  <c:v>4.7962553953127145</c:v>
                </c:pt>
                <c:pt idx="170">
                  <c:v>4.585291278021419</c:v>
                </c:pt>
                <c:pt idx="171">
                  <c:v>4.3828967385503539</c:v>
                </c:pt>
                <c:pt idx="172">
                  <c:v>4.1889362923588491</c:v>
                </c:pt>
                <c:pt idx="173">
                  <c:v>4.0032804584369028</c:v>
                </c:pt>
                <c:pt idx="174">
                  <c:v>3.8258055510511424</c:v>
                </c:pt>
                <c:pt idx="175">
                  <c:v>3.6563934785477596</c:v>
                </c:pt>
                <c:pt idx="176">
                  <c:v>3.4949315484399945</c:v>
                </c:pt>
                <c:pt idx="177">
                  <c:v>3.3413122780011464</c:v>
                </c:pt>
                <c:pt idx="178">
                  <c:v>3.1954332095743476</c:v>
                </c:pt>
                <c:pt idx="179">
                  <c:v>3.0571967297984055</c:v>
                </c:pt>
                <c:pt idx="180">
                  <c:v>2.9265098919355763</c:v>
                </c:pt>
                <c:pt idx="181">
                  <c:v>2.8032842404739813</c:v>
                </c:pt>
                <c:pt idx="182">
                  <c:v>2.6874356371658732</c:v>
                </c:pt>
                <c:pt idx="183">
                  <c:v>2.5788840876556627</c:v>
                </c:pt>
                <c:pt idx="184">
                  <c:v>2.4775535678509044</c:v>
                </c:pt>
                <c:pt idx="185">
                  <c:v>2.3833718491987828</c:v>
                </c:pt>
                <c:pt idx="186">
                  <c:v>2.2962703220533252</c:v>
                </c:pt>
                <c:pt idx="187">
                  <c:v>2.2161838163588228</c:v>
                </c:pt>
                <c:pt idx="188">
                  <c:v>2.1430504189365451</c:v>
                </c:pt>
                <c:pt idx="189">
                  <c:v>2.0768112867488897</c:v>
                </c:pt>
                <c:pt idx="190">
                  <c:v>2.0174104556306802</c:v>
                </c:pt>
                <c:pt idx="191">
                  <c:v>1.9647946441237982</c:v>
                </c:pt>
                <c:pt idx="192">
                  <c:v>1.9189130522290427</c:v>
                </c:pt>
                <c:pt idx="193">
                  <c:v>1.8797171550964678</c:v>
                </c:pt>
                <c:pt idx="194">
                  <c:v>1.8471604919079017</c:v>
                </c:pt>
                <c:pt idx="195">
                  <c:v>1.8211984504554954</c:v>
                </c:pt>
                <c:pt idx="196">
                  <c:v>1.8017880481776065</c:v>
                </c:pt>
                <c:pt idx="197">
                  <c:v>1.7888877106650511</c:v>
                </c:pt>
                <c:pt idx="198">
                  <c:v>1.7824570488823515</c:v>
                </c:pt>
                <c:pt idx="199">
                  <c:v>1.7824566365451759</c:v>
                </c:pt>
                <c:pt idx="200">
                  <c:v>1.7888477892430061</c:v>
                </c:pt>
                <c:pt idx="201">
                  <c:v>1.8015923469844703</c:v>
                </c:pt>
                <c:pt idx="202">
                  <c:v>1.8206524618651507</c:v>
                </c:pt>
                <c:pt idx="203">
                  <c:v>1.8459903925122692</c:v>
                </c:pt>
                <c:pt idx="204">
                  <c:v>1.87756830685139</c:v>
                </c:pt>
                <c:pt idx="205">
                  <c:v>1.915348094575499</c:v>
                </c:pt>
                <c:pt idx="206">
                  <c:v>1.959291190488845</c:v>
                </c:pt>
                <c:pt idx="207">
                  <c:v>2.0093584096612394</c:v>
                </c:pt>
                <c:pt idx="208">
                  <c:v>2.0655097950781678</c:v>
                </c:pt>
                <c:pt idx="209">
                  <c:v>2.1277044782224337</c:v>
                </c:pt>
                <c:pt idx="210">
                  <c:v>2.1959005527861715</c:v>
                </c:pt>
                <c:pt idx="211">
                  <c:v>2.2700549614975798</c:v>
                </c:pt>
                <c:pt idx="212">
                  <c:v>2.3501233958607282</c:v>
                </c:pt>
                <c:pt idx="213">
                  <c:v>2.4360602084528016</c:v>
                </c:pt>
                <c:pt idx="214">
                  <c:v>2.5278183373019334</c:v>
                </c:pt>
                <c:pt idx="215">
                  <c:v>2.6253492417787645</c:v>
                </c:pt>
                <c:pt idx="216">
                  <c:v>2.728602849373738</c:v>
                </c:pt>
                <c:pt idx="217">
                  <c:v>2.8375275126956576</c:v>
                </c:pt>
                <c:pt idx="218">
                  <c:v>2.9520699760117108</c:v>
                </c:pt>
                <c:pt idx="219">
                  <c:v>3.0721753506503648</c:v>
                </c:pt>
                <c:pt idx="220">
                  <c:v>3.1977870986028529</c:v>
                </c:pt>
                <c:pt idx="221">
                  <c:v>3.3288470236826297</c:v>
                </c:pt>
                <c:pt idx="222">
                  <c:v>3.4652952696324086</c:v>
                </c:pt>
                <c:pt idx="223">
                  <c:v>3.6070703246026756</c:v>
                </c:pt>
                <c:pt idx="224">
                  <c:v>3.7541090314620127</c:v>
                </c:pt>
                <c:pt idx="225">
                  <c:v>3.9063466034365129</c:v>
                </c:pt>
                <c:pt idx="226">
                  <c:v>4.0637166446122475</c:v>
                </c:pt>
                <c:pt idx="227">
                  <c:v>4.2261511748697567</c:v>
                </c:pt>
                <c:pt idx="228">
                  <c:v>4.393580658853204</c:v>
                </c:pt>
                <c:pt idx="229">
                  <c:v>4.5659340386078577</c:v>
                </c:pt>
                <c:pt idx="230">
                  <c:v>4.7431387695487022</c:v>
                </c:pt>
                <c:pt idx="231">
                  <c:v>4.9251208594494189</c:v>
                </c:pt>
                <c:pt idx="232">
                  <c:v>5.1118049101653522</c:v>
                </c:pt>
                <c:pt idx="233">
                  <c:v>5.3031141618260467</c:v>
                </c:pt>
                <c:pt idx="234">
                  <c:v>5.4989705392528325</c:v>
                </c:pt>
                <c:pt idx="235">
                  <c:v>5.6992947003750407</c:v>
                </c:pt>
                <c:pt idx="236">
                  <c:v>5.9040060864344435</c:v>
                </c:pt>
                <c:pt idx="237">
                  <c:v>6.1130229737822592</c:v>
                </c:pt>
                <c:pt idx="238">
                  <c:v>6.3262625270860573</c:v>
                </c:pt>
                <c:pt idx="239">
                  <c:v>6.5436408537757673</c:v>
                </c:pt>
                <c:pt idx="240">
                  <c:v>6.765073059568671</c:v>
                </c:pt>
                <c:pt idx="241">
                  <c:v>6.9904733049227881</c:v>
                </c:pt>
                <c:pt idx="242">
                  <c:v>7.2197548622769601</c:v>
                </c:pt>
                <c:pt idx="243">
                  <c:v>7.4528301739437177</c:v>
                </c:pt>
                <c:pt idx="244">
                  <c:v>7.6896109105283621</c:v>
                </c:pt>
                <c:pt idx="245">
                  <c:v>7.9300080297543385</c:v>
                </c:pt>
                <c:pt idx="246">
                  <c:v>8.1739318355810315</c:v>
                </c:pt>
                <c:pt idx="247">
                  <c:v>8.4212920375058431</c:v>
                </c:pt>
                <c:pt idx="248">
                  <c:v>8.6719978099477064</c:v>
                </c:pt>
                <c:pt idx="249">
                  <c:v>8.9259578516140117</c:v>
                </c:pt>
                <c:pt idx="250">
                  <c:v>9.1830804447577314</c:v>
                </c:pt>
                <c:pt idx="251">
                  <c:v>9.4432735142357327</c:v>
                </c:pt>
                <c:pt idx="252">
                  <c:v>9.7064446862835627</c:v>
                </c:pt>
                <c:pt idx="253">
                  <c:v>9.9725013469259114</c:v>
                </c:pt>
                <c:pt idx="254">
                  <c:v>10.241350699945819</c:v>
                </c:pt>
                <c:pt idx="255">
                  <c:v>10.512899824339232</c:v>
                </c:pt>
                <c:pt idx="256">
                  <c:v>10.787055731185312</c:v>
                </c:pt>
                <c:pt idx="257">
                  <c:v>11.063725419866023</c:v>
                </c:pt>
                <c:pt idx="258">
                  <c:v>11.342815933572156</c:v>
                </c:pt>
                <c:pt idx="259">
                  <c:v>11.624234414036058</c:v>
                </c:pt>
                <c:pt idx="260">
                  <c:v>11.907888155434504</c:v>
                </c:pt>
                <c:pt idx="261">
                  <c:v>12.193684657408443</c:v>
                </c:pt>
                <c:pt idx="262">
                  <c:v>12.481531677149182</c:v>
                </c:pt>
                <c:pt idx="263">
                  <c:v>12.771337280503699</c:v>
                </c:pt>
                <c:pt idx="264">
                  <c:v>13.063009892054859</c:v>
                </c:pt>
                <c:pt idx="265">
                  <c:v>13.356458344134824</c:v>
                </c:pt>
                <c:pt idx="266">
                  <c:v>13.651591924733305</c:v>
                </c:pt>
                <c:pt idx="267">
                  <c:v>13.948320424264573</c:v>
                </c:pt>
                <c:pt idx="268">
                  <c:v>14.246554181160475</c:v>
                </c:pt>
                <c:pt idx="269">
                  <c:v>14.546204126258827</c:v>
                </c:pt>
                <c:pt idx="270">
                  <c:v>14.847181825959725</c:v>
                </c:pt>
                <c:pt idx="271">
                  <c:v>15.149399524124485</c:v>
                </c:pt>
                <c:pt idx="272">
                  <c:v>15.452770182695009</c:v>
                </c:pt>
                <c:pt idx="273">
                  <c:v>15.757207521013237</c:v>
                </c:pt>
                <c:pt idx="274">
                  <c:v>16.062626053823383</c:v>
                </c:pt>
                <c:pt idx="275">
                  <c:v>16.368941127941859</c:v>
                </c:pt>
                <c:pt idx="276">
                  <c:v>16.676068957581858</c:v>
                </c:pt>
                <c:pt idx="277">
                  <c:v>16.983926658322449</c:v>
                </c:pt>
                <c:pt idx="278">
                  <c:v>17.292432279713722</c:v>
                </c:pt>
                <c:pt idx="279">
                  <c:v>17.601504836511999</c:v>
                </c:pt>
                <c:pt idx="280">
                  <c:v>17.911064338541223</c:v>
                </c:pt>
                <c:pt idx="281">
                  <c:v>18.221031819178556</c:v>
                </c:pt>
                <c:pt idx="282">
                  <c:v>18.531329362464412</c:v>
                </c:pt>
                <c:pt idx="283">
                  <c:v>18.841880128838842</c:v>
                </c:pt>
                <c:pt idx="284">
                  <c:v>19.152608379508301</c:v>
                </c:pt>
                <c:pt idx="285">
                  <c:v>19.463439499448409</c:v>
                </c:pt>
                <c:pt idx="286">
                  <c:v>19.774300019050241</c:v>
                </c:pt>
                <c:pt idx="287">
                  <c:v>20.085117634419078</c:v>
                </c:pt>
                <c:pt idx="288">
                  <c:v>20.395821226336526</c:v>
                </c:pt>
                <c:pt idx="289">
                  <c:v>20.70634087789804</c:v>
                </c:pt>
                <c:pt idx="290">
                  <c:v>21.016607890839584</c:v>
                </c:pt>
                <c:pt idx="291">
                  <c:v>21.326554800568413</c:v>
                </c:pt>
                <c:pt idx="292">
                  <c:v>21.636115389914544</c:v>
                </c:pt>
                <c:pt idx="293">
                  <c:v>21.945224701620202</c:v>
                </c:pt>
                <c:pt idx="294">
                  <c:v>22.253819049586301</c:v>
                </c:pt>
                <c:pt idx="295">
                  <c:v>22.561836028895613</c:v>
                </c:pt>
                <c:pt idx="296">
                  <c:v>22.869214524633808</c:v>
                </c:pt>
                <c:pt idx="297">
                  <c:v>23.175894719529989</c:v>
                </c:pt>
                <c:pt idx="298">
                  <c:v>23.481818100439643</c:v>
                </c:pt>
                <c:pt idx="299">
                  <c:v>23.786927463693658</c:v>
                </c:pt>
                <c:pt idx="300">
                  <c:v>24.091166919337649</c:v>
                </c:pt>
                <c:pt idx="301">
                  <c:v>24.394481894286866</c:v>
                </c:pt>
                <c:pt idx="302">
                  <c:v>24.696819134422228</c:v>
                </c:pt>
                <c:pt idx="303">
                  <c:v>24.998126705653952</c:v>
                </c:pt>
                <c:pt idx="304">
                  <c:v>25.298353993979418</c:v>
                </c:pt>
                <c:pt idx="305">
                  <c:v>25.597451704562786</c:v>
                </c:pt>
                <c:pt idx="306">
                  <c:v>25.895371859863676</c:v>
                </c:pt>
                <c:pt idx="307">
                  <c:v>26.19206779684335</c:v>
                </c:pt>
                <c:pt idx="308">
                  <c:v>26.487494163276256</c:v>
                </c:pt>
                <c:pt idx="309">
                  <c:v>26.78160691319578</c:v>
                </c:pt>
                <c:pt idx="310">
                  <c:v>27.074363301502789</c:v>
                </c:pt>
                <c:pt idx="311">
                  <c:v>27.365721877765672</c:v>
                </c:pt>
                <c:pt idx="312">
                  <c:v>27.655642479241024</c:v>
                </c:pt>
                <c:pt idx="313">
                  <c:v>27.944086223143628</c:v>
                </c:pt>
                <c:pt idx="314">
                  <c:v>28.231015498194985</c:v>
                </c:pt>
                <c:pt idx="315">
                  <c:v>28.516393955478858</c:v>
                </c:pt>
                <c:pt idx="316">
                  <c:v>28.800186498632964</c:v>
                </c:pt>
                <c:pt idx="317">
                  <c:v>29.082359273405238</c:v>
                </c:pt>
                <c:pt idx="318">
                  <c:v>29.362879656603159</c:v>
                </c:pt>
                <c:pt idx="319">
                  <c:v>29.641716244464359</c:v>
                </c:pt>
                <c:pt idx="320">
                  <c:v>29.918838840476564</c:v>
                </c:pt>
                <c:pt idx="321">
                  <c:v>30.194218442674515</c:v>
                </c:pt>
                <c:pt idx="322">
                  <c:v>30.467827230441383</c:v>
                </c:pt>
                <c:pt idx="323">
                  <c:v>30.739638550841534</c:v>
                </c:pt>
                <c:pt idx="324">
                  <c:v>31.009626904511581</c:v>
                </c:pt>
                <c:pt idx="325">
                  <c:v>31.277767931135902</c:v>
                </c:pt>
                <c:pt idx="326">
                  <c:v>31.544038394532532</c:v>
                </c:pt>
                <c:pt idx="327">
                  <c:v>31.808416167374975</c:v>
                </c:pt>
                <c:pt idx="328">
                  <c:v>32.070880215574768</c:v>
                </c:pt>
                <c:pt idx="329">
                  <c:v>32.331410582349591</c:v>
                </c:pt>
                <c:pt idx="330">
                  <c:v>32.589988372000647</c:v>
                </c:pt>
                <c:pt idx="331">
                  <c:v>32.846595733423236</c:v>
                </c:pt>
                <c:pt idx="332">
                  <c:v>33.101215843373133</c:v>
                </c:pt>
                <c:pt idx="333">
                  <c:v>33.353832889511629</c:v>
                </c:pt>
                <c:pt idx="334">
                  <c:v>33.604432053250832</c:v>
                </c:pt>
                <c:pt idx="335">
                  <c:v>33.852999492420949</c:v>
                </c:pt>
                <c:pt idx="336">
                  <c:v>34.099522323780157</c:v>
                </c:pt>
                <c:pt idx="337">
                  <c:v>34.343988605387423</c:v>
                </c:pt>
                <c:pt idx="338">
                  <c:v>34.58638731885793</c:v>
                </c:pt>
                <c:pt idx="339">
                  <c:v>34.826708351520232</c:v>
                </c:pt>
                <c:pt idx="340">
                  <c:v>35.064942478493705</c:v>
                </c:pt>
                <c:pt idx="341">
                  <c:v>35.301081344704251</c:v>
                </c:pt>
                <c:pt idx="342">
                  <c:v>35.535117446855509</c:v>
                </c:pt>
                <c:pt idx="343">
                  <c:v>35.767044115372521</c:v>
                </c:pt>
                <c:pt idx="344">
                  <c:v>35.996855496333978</c:v>
                </c:pt>
                <c:pt idx="345">
                  <c:v>36.224546533408677</c:v>
                </c:pt>
                <c:pt idx="346">
                  <c:v>36.450112949811171</c:v>
                </c:pt>
                <c:pt idx="347">
                  <c:v>36.673551230291267</c:v>
                </c:pt>
                <c:pt idx="348">
                  <c:v>36.894858603171059</c:v>
                </c:pt>
                <c:pt idx="349">
                  <c:v>37.114033022442847</c:v>
                </c:pt>
                <c:pt idx="350">
                  <c:v>37.331073149941083</c:v>
                </c:pt>
                <c:pt idx="351">
                  <c:v>37.545978337599863</c:v>
                </c:pt>
                <c:pt idx="352">
                  <c:v>37.758748609808492</c:v>
                </c:pt>
                <c:pt idx="353">
                  <c:v>37.969384645875408</c:v>
                </c:pt>
                <c:pt idx="354">
                  <c:v>38.177887762611803</c:v>
                </c:pt>
                <c:pt idx="355">
                  <c:v>38.384259897044487</c:v>
                </c:pt>
                <c:pt idx="356">
                  <c:v>38.58850358926788</c:v>
                </c:pt>
                <c:pt idx="357">
                  <c:v>38.790621965444146</c:v>
                </c:pt>
                <c:pt idx="358">
                  <c:v>38.990618720959823</c:v>
                </c:pt>
                <c:pt idx="359">
                  <c:v>39.188498103747314</c:v>
                </c:pt>
                <c:pt idx="360">
                  <c:v>39.384264897778749</c:v>
                </c:pt>
                <c:pt idx="361">
                  <c:v>39.577924406739193</c:v>
                </c:pt>
                <c:pt idx="362">
                  <c:v>39.769482437886289</c:v>
                </c:pt>
                <c:pt idx="363">
                  <c:v>39.958945286102086</c:v>
                </c:pt>
                <c:pt idx="364">
                  <c:v>40.146319718143253</c:v>
                </c:pt>
                <c:pt idx="365">
                  <c:v>40.331612957094983</c:v>
                </c:pt>
                <c:pt idx="366">
                  <c:v>40.514832667033318</c:v>
                </c:pt>
                <c:pt idx="367">
                  <c:v>40.695986937901004</c:v>
                </c:pt>
                <c:pt idx="368">
                  <c:v>40.875084270600539</c:v>
                </c:pt>
                <c:pt idx="369">
                  <c:v>41.052133562308583</c:v>
                </c:pt>
                <c:pt idx="370">
                  <c:v>41.227144092014996</c:v>
                </c:pt>
                <c:pt idx="371">
                  <c:v>41.40012550628979</c:v>
                </c:pt>
                <c:pt idx="372">
                  <c:v>41.57108780528069</c:v>
                </c:pt>
                <c:pt idx="373">
                  <c:v>41.740041328943626</c:v>
                </c:pt>
                <c:pt idx="374">
                  <c:v>41.906996743508557</c:v>
                </c:pt>
                <c:pt idx="375">
                  <c:v>42.071965028182071</c:v>
                </c:pt>
                <c:pt idx="376">
                  <c:v>42.234957462088708</c:v>
                </c:pt>
                <c:pt idx="377">
                  <c:v>42.395985611451792</c:v>
                </c:pt>
                <c:pt idx="378">
                  <c:v>42.555061317015266</c:v>
                </c:pt>
                <c:pt idx="379">
                  <c:v>42.712196681706587</c:v>
                </c:pt>
                <c:pt idx="380">
                  <c:v>42.867404058541723</c:v>
                </c:pt>
                <c:pt idx="381">
                  <c:v>43.020696038772186</c:v>
                </c:pt>
                <c:pt idx="382">
                  <c:v>43.172085440273932</c:v>
                </c:pt>
                <c:pt idx="383">
                  <c:v>43.172234687734047</c:v>
                </c:pt>
                <c:pt idx="384">
                  <c:v>43.172383933332249</c:v>
                </c:pt>
                <c:pt idx="385">
                  <c:v>43.172533177068544</c:v>
                </c:pt>
                <c:pt idx="386">
                  <c:v>43.172682418942941</c:v>
                </c:pt>
                <c:pt idx="387">
                  <c:v>43.172831658955481</c:v>
                </c:pt>
                <c:pt idx="388">
                  <c:v>43.172980897106157</c:v>
                </c:pt>
                <c:pt idx="389">
                  <c:v>43.173130133394963</c:v>
                </c:pt>
                <c:pt idx="390">
                  <c:v>43.173279367821955</c:v>
                </c:pt>
                <c:pt idx="391">
                  <c:v>43.173428600387119</c:v>
                </c:pt>
                <c:pt idx="392">
                  <c:v>43.173577831090448</c:v>
                </c:pt>
                <c:pt idx="393">
                  <c:v>43.173727059932006</c:v>
                </c:pt>
                <c:pt idx="394">
                  <c:v>43.173876286911764</c:v>
                </c:pt>
                <c:pt idx="395">
                  <c:v>43.174025512029772</c:v>
                </c:pt>
                <c:pt idx="396">
                  <c:v>43.174174735285987</c:v>
                </c:pt>
                <c:pt idx="397">
                  <c:v>43.174323956680503</c:v>
                </c:pt>
                <c:pt idx="398">
                  <c:v>43.174473176213247</c:v>
                </c:pt>
                <c:pt idx="399">
                  <c:v>43.174622393884277</c:v>
                </c:pt>
                <c:pt idx="400">
                  <c:v>43.174771609693593</c:v>
                </c:pt>
                <c:pt idx="401">
                  <c:v>43.174920823641244</c:v>
                </c:pt>
                <c:pt idx="402">
                  <c:v>43.175070035727181</c:v>
                </c:pt>
                <c:pt idx="403">
                  <c:v>43.175219245951475</c:v>
                </c:pt>
                <c:pt idx="404">
                  <c:v>43.175368454314082</c:v>
                </c:pt>
                <c:pt idx="405">
                  <c:v>43.175517660815075</c:v>
                </c:pt>
                <c:pt idx="406">
                  <c:v>43.175666865454446</c:v>
                </c:pt>
                <c:pt idx="407">
                  <c:v>43.175816068232152</c:v>
                </c:pt>
                <c:pt idx="408">
                  <c:v>43.175965269148307</c:v>
                </c:pt>
                <c:pt idx="409">
                  <c:v>43.17611446820284</c:v>
                </c:pt>
                <c:pt idx="410">
                  <c:v>43.176263665395794</c:v>
                </c:pt>
                <c:pt idx="411">
                  <c:v>43.176412860727183</c:v>
                </c:pt>
                <c:pt idx="412">
                  <c:v>43.176562054197056</c:v>
                </c:pt>
                <c:pt idx="413">
                  <c:v>43.176711245805343</c:v>
                </c:pt>
                <c:pt idx="414">
                  <c:v>43.176860435552129</c:v>
                </c:pt>
                <c:pt idx="415">
                  <c:v>43.177009623437385</c:v>
                </c:pt>
                <c:pt idx="416">
                  <c:v>43.177158809461154</c:v>
                </c:pt>
                <c:pt idx="417">
                  <c:v>43.177307993623423</c:v>
                </c:pt>
                <c:pt idx="418">
                  <c:v>43.177457175924239</c:v>
                </c:pt>
                <c:pt idx="419">
                  <c:v>43.177606356363576</c:v>
                </c:pt>
                <c:pt idx="420">
                  <c:v>43.177755534941468</c:v>
                </c:pt>
                <c:pt idx="421">
                  <c:v>43.177904711657924</c:v>
                </c:pt>
                <c:pt idx="422">
                  <c:v>43.178053886512956</c:v>
                </c:pt>
                <c:pt idx="423">
                  <c:v>43.178203059506579</c:v>
                </c:pt>
                <c:pt idx="424">
                  <c:v>43.178352230638787</c:v>
                </c:pt>
                <c:pt idx="425">
                  <c:v>43.178501399909628</c:v>
                </c:pt>
                <c:pt idx="426">
                  <c:v>43.178650567319117</c:v>
                </c:pt>
                <c:pt idx="427">
                  <c:v>43.178799732867198</c:v>
                </c:pt>
                <c:pt idx="428">
                  <c:v>43.178948896553976</c:v>
                </c:pt>
                <c:pt idx="429">
                  <c:v>43.179098058379424</c:v>
                </c:pt>
                <c:pt idx="430">
                  <c:v>43.179247218343519</c:v>
                </c:pt>
                <c:pt idx="431">
                  <c:v>43.179396376446313</c:v>
                </c:pt>
                <c:pt idx="432">
                  <c:v>43.17954553268784</c:v>
                </c:pt>
                <c:pt idx="433">
                  <c:v>43.179694687068064</c:v>
                </c:pt>
                <c:pt idx="434">
                  <c:v>43.179843839587043</c:v>
                </c:pt>
                <c:pt idx="435">
                  <c:v>43.179992990244742</c:v>
                </c:pt>
                <c:pt idx="436">
                  <c:v>43.180142139041209</c:v>
                </c:pt>
                <c:pt idx="437">
                  <c:v>43.180291285976431</c:v>
                </c:pt>
                <c:pt idx="438">
                  <c:v>43.180440431050471</c:v>
                </c:pt>
                <c:pt idx="439">
                  <c:v>43.18058957426328</c:v>
                </c:pt>
                <c:pt idx="440">
                  <c:v>43.180738715614886</c:v>
                </c:pt>
                <c:pt idx="441">
                  <c:v>43.180887855105347</c:v>
                </c:pt>
                <c:pt idx="442">
                  <c:v>43.181036992734647</c:v>
                </c:pt>
                <c:pt idx="443">
                  <c:v>43.18118612850278</c:v>
                </c:pt>
                <c:pt idx="444">
                  <c:v>43.181335262409767</c:v>
                </c:pt>
                <c:pt idx="445">
                  <c:v>43.181484394455651</c:v>
                </c:pt>
                <c:pt idx="446">
                  <c:v>43.181633524640411</c:v>
                </c:pt>
                <c:pt idx="447">
                  <c:v>43.181782652964074</c:v>
                </c:pt>
                <c:pt idx="448">
                  <c:v>43.181931779426648</c:v>
                </c:pt>
                <c:pt idx="449">
                  <c:v>43.182080904028126</c:v>
                </c:pt>
                <c:pt idx="450">
                  <c:v>43.182230026768572</c:v>
                </c:pt>
                <c:pt idx="451">
                  <c:v>43.182379147647964</c:v>
                </c:pt>
                <c:pt idx="452">
                  <c:v>43.182528266666324</c:v>
                </c:pt>
                <c:pt idx="453">
                  <c:v>43.182677383823666</c:v>
                </c:pt>
                <c:pt idx="454">
                  <c:v>43.182826499119983</c:v>
                </c:pt>
                <c:pt idx="455">
                  <c:v>43.182975612555303</c:v>
                </c:pt>
                <c:pt idx="456">
                  <c:v>43.183124724129648</c:v>
                </c:pt>
                <c:pt idx="457">
                  <c:v>43.183273833843025</c:v>
                </c:pt>
                <c:pt idx="458">
                  <c:v>43.183422941695433</c:v>
                </c:pt>
                <c:pt idx="459">
                  <c:v>43.183572047686894</c:v>
                </c:pt>
                <c:pt idx="460">
                  <c:v>43.183721151817444</c:v>
                </c:pt>
                <c:pt idx="461">
                  <c:v>43.183870254087054</c:v>
                </c:pt>
                <c:pt idx="462">
                  <c:v>43.184019354495788</c:v>
                </c:pt>
                <c:pt idx="463">
                  <c:v>43.184168453043604</c:v>
                </c:pt>
                <c:pt idx="464">
                  <c:v>43.184317549730565</c:v>
                </c:pt>
                <c:pt idx="465">
                  <c:v>43.184466644556636</c:v>
                </c:pt>
                <c:pt idx="466">
                  <c:v>43.184615737521838</c:v>
                </c:pt>
                <c:pt idx="467">
                  <c:v>43.184764828626243</c:v>
                </c:pt>
                <c:pt idx="468">
                  <c:v>43.184913917869792</c:v>
                </c:pt>
                <c:pt idx="469">
                  <c:v>43.185063005252523</c:v>
                </c:pt>
                <c:pt idx="470">
                  <c:v>43.185212090774449</c:v>
                </c:pt>
                <c:pt idx="471">
                  <c:v>43.185361174435599</c:v>
                </c:pt>
                <c:pt idx="472">
                  <c:v>43.185510256235972</c:v>
                </c:pt>
                <c:pt idx="473">
                  <c:v>43.18565933617559</c:v>
                </c:pt>
                <c:pt idx="474">
                  <c:v>43.185808414254446</c:v>
                </c:pt>
                <c:pt idx="475">
                  <c:v>43.185957490472568</c:v>
                </c:pt>
                <c:pt idx="476">
                  <c:v>43.186106564829949</c:v>
                </c:pt>
                <c:pt idx="477">
                  <c:v>43.186255637326646</c:v>
                </c:pt>
                <c:pt idx="478">
                  <c:v>43.186404707962637</c:v>
                </c:pt>
                <c:pt idx="479">
                  <c:v>43.186553776737931</c:v>
                </c:pt>
                <c:pt idx="480">
                  <c:v>43.186702843652562</c:v>
                </c:pt>
                <c:pt idx="481">
                  <c:v>43.186851908706522</c:v>
                </c:pt>
                <c:pt idx="482">
                  <c:v>43.187000971899828</c:v>
                </c:pt>
                <c:pt idx="483">
                  <c:v>43.187150033232513</c:v>
                </c:pt>
                <c:pt idx="484">
                  <c:v>43.187299092704592</c:v>
                </c:pt>
                <c:pt idx="485">
                  <c:v>43.187448150316051</c:v>
                </c:pt>
                <c:pt idx="486">
                  <c:v>43.18759720606689</c:v>
                </c:pt>
                <c:pt idx="487">
                  <c:v>43.18774625995718</c:v>
                </c:pt>
                <c:pt idx="488">
                  <c:v>43.187895311986885</c:v>
                </c:pt>
                <c:pt idx="489">
                  <c:v>43.188044362156035</c:v>
                </c:pt>
                <c:pt idx="490">
                  <c:v>43.188193410464642</c:v>
                </c:pt>
                <c:pt idx="491">
                  <c:v>43.188342456912729</c:v>
                </c:pt>
                <c:pt idx="492">
                  <c:v>43.18849150150028</c:v>
                </c:pt>
                <c:pt idx="493">
                  <c:v>43.188640544227361</c:v>
                </c:pt>
                <c:pt idx="494">
                  <c:v>43.188789585093936</c:v>
                </c:pt>
                <c:pt idx="495">
                  <c:v>43.188938624100032</c:v>
                </c:pt>
                <c:pt idx="496">
                  <c:v>43.189087661245651</c:v>
                </c:pt>
                <c:pt idx="497">
                  <c:v>43.189236696530813</c:v>
                </c:pt>
                <c:pt idx="498">
                  <c:v>43.189385729955561</c:v>
                </c:pt>
                <c:pt idx="499">
                  <c:v>43.189534761519866</c:v>
                </c:pt>
                <c:pt idx="500">
                  <c:v>43.189683791223757</c:v>
                </c:pt>
                <c:pt idx="501">
                  <c:v>43.189832819067249</c:v>
                </c:pt>
                <c:pt idx="502">
                  <c:v>43.189981845050362</c:v>
                </c:pt>
                <c:pt idx="503">
                  <c:v>43.190130869173082</c:v>
                </c:pt>
                <c:pt idx="504">
                  <c:v>43.190279891435424</c:v>
                </c:pt>
                <c:pt idx="505">
                  <c:v>43.190428911837451</c:v>
                </c:pt>
                <c:pt idx="506">
                  <c:v>43.190577930379135</c:v>
                </c:pt>
                <c:pt idx="507">
                  <c:v>43.190726947060497</c:v>
                </c:pt>
                <c:pt idx="508">
                  <c:v>43.190875961881545</c:v>
                </c:pt>
                <c:pt idx="509">
                  <c:v>43.191024974842279</c:v>
                </c:pt>
                <c:pt idx="510">
                  <c:v>43.191173985942775</c:v>
                </c:pt>
                <c:pt idx="511">
                  <c:v>43.191322995182958</c:v>
                </c:pt>
                <c:pt idx="512">
                  <c:v>43.19147200256289</c:v>
                </c:pt>
                <c:pt idx="513">
                  <c:v>43.191621008082578</c:v>
                </c:pt>
                <c:pt idx="514">
                  <c:v>43.19177001174203</c:v>
                </c:pt>
                <c:pt idx="515">
                  <c:v>43.19191901354128</c:v>
                </c:pt>
                <c:pt idx="516">
                  <c:v>43.192068013480309</c:v>
                </c:pt>
                <c:pt idx="517">
                  <c:v>43.19221701155913</c:v>
                </c:pt>
                <c:pt idx="518">
                  <c:v>43.192366007777814</c:v>
                </c:pt>
                <c:pt idx="519">
                  <c:v>43.192515002136297</c:v>
                </c:pt>
                <c:pt idx="520">
                  <c:v>43.192663994634628</c:v>
                </c:pt>
                <c:pt idx="521">
                  <c:v>43.192812985272809</c:v>
                </c:pt>
                <c:pt idx="522">
                  <c:v>43.192961974050888</c:v>
                </c:pt>
                <c:pt idx="523">
                  <c:v>43.193110960968838</c:v>
                </c:pt>
                <c:pt idx="524">
                  <c:v>43.193259946026686</c:v>
                </c:pt>
                <c:pt idx="525">
                  <c:v>43.193408929224447</c:v>
                </c:pt>
                <c:pt idx="526">
                  <c:v>43.193557910562106</c:v>
                </c:pt>
                <c:pt idx="527">
                  <c:v>43.193706890039721</c:v>
                </c:pt>
                <c:pt idx="528">
                  <c:v>43.193855867657305</c:v>
                </c:pt>
                <c:pt idx="529">
                  <c:v>43.194004843414831</c:v>
                </c:pt>
                <c:pt idx="530">
                  <c:v>43.194153817312312</c:v>
                </c:pt>
                <c:pt idx="531">
                  <c:v>43.194302789349798</c:v>
                </c:pt>
                <c:pt idx="532">
                  <c:v>43.194451759527311</c:v>
                </c:pt>
                <c:pt idx="533">
                  <c:v>43.194600727844801</c:v>
                </c:pt>
                <c:pt idx="534">
                  <c:v>43.194749694302338</c:v>
                </c:pt>
                <c:pt idx="535">
                  <c:v>43.194898658899902</c:v>
                </c:pt>
                <c:pt idx="536">
                  <c:v>43.195047621637535</c:v>
                </c:pt>
                <c:pt idx="537">
                  <c:v>43.195196582515202</c:v>
                </c:pt>
                <c:pt idx="538">
                  <c:v>43.195345541532959</c:v>
                </c:pt>
                <c:pt idx="539">
                  <c:v>43.19549449869082</c:v>
                </c:pt>
                <c:pt idx="540">
                  <c:v>43.195643453988765</c:v>
                </c:pt>
                <c:pt idx="541">
                  <c:v>43.19579240742685</c:v>
                </c:pt>
                <c:pt idx="542">
                  <c:v>43.19594135900504</c:v>
                </c:pt>
                <c:pt idx="543">
                  <c:v>43.196090308723392</c:v>
                </c:pt>
                <c:pt idx="544">
                  <c:v>43.196239256581897</c:v>
                </c:pt>
                <c:pt idx="545">
                  <c:v>43.19638820258055</c:v>
                </c:pt>
                <c:pt idx="546">
                  <c:v>43.196537146719415</c:v>
                </c:pt>
                <c:pt idx="547">
                  <c:v>43.196686088998462</c:v>
                </c:pt>
                <c:pt idx="548">
                  <c:v>43.196835029417713</c:v>
                </c:pt>
                <c:pt idx="549">
                  <c:v>43.196983967977175</c:v>
                </c:pt>
                <c:pt idx="550">
                  <c:v>43.197132904676906</c:v>
                </c:pt>
                <c:pt idx="551">
                  <c:v>43.197281839516862</c:v>
                </c:pt>
                <c:pt idx="552">
                  <c:v>43.197430772497079</c:v>
                </c:pt>
                <c:pt idx="553">
                  <c:v>43.197579703617585</c:v>
                </c:pt>
                <c:pt idx="554">
                  <c:v>43.197728632878359</c:v>
                </c:pt>
                <c:pt idx="555">
                  <c:v>43.197877560279437</c:v>
                </c:pt>
                <c:pt idx="556">
                  <c:v>43.198026485820833</c:v>
                </c:pt>
                <c:pt idx="557">
                  <c:v>43.198175409502532</c:v>
                </c:pt>
                <c:pt idx="558">
                  <c:v>43.198324331324585</c:v>
                </c:pt>
                <c:pt idx="559">
                  <c:v>43.198473251286991</c:v>
                </c:pt>
                <c:pt idx="560">
                  <c:v>43.198622169389758</c:v>
                </c:pt>
                <c:pt idx="561">
                  <c:v>43.198771085632885</c:v>
                </c:pt>
                <c:pt idx="562">
                  <c:v>43.198920000016415</c:v>
                </c:pt>
                <c:pt idx="563">
                  <c:v>43.199068912540362</c:v>
                </c:pt>
                <c:pt idx="564">
                  <c:v>43.199217823204712</c:v>
                </c:pt>
                <c:pt idx="565">
                  <c:v>43.19936673200948</c:v>
                </c:pt>
                <c:pt idx="566">
                  <c:v>43.199515638954686</c:v>
                </c:pt>
                <c:pt idx="567">
                  <c:v>43.199664544040353</c:v>
                </c:pt>
                <c:pt idx="568">
                  <c:v>43.199813447266479</c:v>
                </c:pt>
                <c:pt idx="569">
                  <c:v>43.1999623486331</c:v>
                </c:pt>
                <c:pt idx="570">
                  <c:v>43.200111248140196</c:v>
                </c:pt>
                <c:pt idx="571">
                  <c:v>43.20026014578783</c:v>
                </c:pt>
                <c:pt idx="572">
                  <c:v>43.200409041575952</c:v>
                </c:pt>
                <c:pt idx="573">
                  <c:v>43.200557935504612</c:v>
                </c:pt>
                <c:pt idx="574">
                  <c:v>43.200706827573825</c:v>
                </c:pt>
                <c:pt idx="575">
                  <c:v>43.200855717783575</c:v>
                </c:pt>
                <c:pt idx="576">
                  <c:v>43.201004606133914</c:v>
                </c:pt>
                <c:pt idx="577">
                  <c:v>43.20115349262484</c:v>
                </c:pt>
                <c:pt idx="578">
                  <c:v>43.201302377256354</c:v>
                </c:pt>
                <c:pt idx="579">
                  <c:v>43.201451260028506</c:v>
                </c:pt>
                <c:pt idx="580">
                  <c:v>43.20160014094126</c:v>
                </c:pt>
                <c:pt idx="581">
                  <c:v>43.201749019994615</c:v>
                </c:pt>
                <c:pt idx="582">
                  <c:v>43.201897897188658</c:v>
                </c:pt>
                <c:pt idx="583">
                  <c:v>43.202046772523367</c:v>
                </c:pt>
                <c:pt idx="584">
                  <c:v>43.202195645998749</c:v>
                </c:pt>
                <c:pt idx="585">
                  <c:v>43.202344517614797</c:v>
                </c:pt>
                <c:pt idx="586">
                  <c:v>43.202493387371575</c:v>
                </c:pt>
                <c:pt idx="587">
                  <c:v>43.202642255269048</c:v>
                </c:pt>
                <c:pt idx="588">
                  <c:v>43.202791121307243</c:v>
                </c:pt>
                <c:pt idx="589">
                  <c:v>43.202939985486175</c:v>
                </c:pt>
                <c:pt idx="590">
                  <c:v>43.203088847805866</c:v>
                </c:pt>
                <c:pt idx="591">
                  <c:v>43.203237708266322</c:v>
                </c:pt>
                <c:pt idx="592">
                  <c:v>43.203386566867557</c:v>
                </c:pt>
                <c:pt idx="593">
                  <c:v>43.203535423609587</c:v>
                </c:pt>
                <c:pt idx="594">
                  <c:v>43.203684278492425</c:v>
                </c:pt>
                <c:pt idx="595">
                  <c:v>43.203833131516049</c:v>
                </c:pt>
                <c:pt idx="596">
                  <c:v>43.203981982680517</c:v>
                </c:pt>
                <c:pt idx="597">
                  <c:v>43.204130831985836</c:v>
                </c:pt>
                <c:pt idx="598">
                  <c:v>43.20427967943202</c:v>
                </c:pt>
                <c:pt idx="599">
                  <c:v>43.204428525019061</c:v>
                </c:pt>
                <c:pt idx="600">
                  <c:v>43.204577368746996</c:v>
                </c:pt>
                <c:pt idx="601">
                  <c:v>43.204726210615796</c:v>
                </c:pt>
                <c:pt idx="602">
                  <c:v>43.204875050625539</c:v>
                </c:pt>
                <c:pt idx="603">
                  <c:v>43.205023888776168</c:v>
                </c:pt>
                <c:pt idx="604">
                  <c:v>43.205172725067769</c:v>
                </c:pt>
                <c:pt idx="605">
                  <c:v>43.205321559500291</c:v>
                </c:pt>
                <c:pt idx="606">
                  <c:v>43.205470392073778</c:v>
                </c:pt>
                <c:pt idx="607">
                  <c:v>43.205619222788236</c:v>
                </c:pt>
                <c:pt idx="608">
                  <c:v>43.20576805164368</c:v>
                </c:pt>
                <c:pt idx="609">
                  <c:v>43.205916878640132</c:v>
                </c:pt>
                <c:pt idx="610">
                  <c:v>43.206065703777597</c:v>
                </c:pt>
                <c:pt idx="611">
                  <c:v>43.206214527056062</c:v>
                </c:pt>
                <c:pt idx="612">
                  <c:v>43.206363348475584</c:v>
                </c:pt>
                <c:pt idx="613">
                  <c:v>43.206512168036149</c:v>
                </c:pt>
                <c:pt idx="614">
                  <c:v>43.206660985737784</c:v>
                </c:pt>
                <c:pt idx="615">
                  <c:v>43.206809801580498</c:v>
                </c:pt>
                <c:pt idx="616">
                  <c:v>43.20695861556429</c:v>
                </c:pt>
                <c:pt idx="617">
                  <c:v>43.207107427689202</c:v>
                </c:pt>
                <c:pt idx="618">
                  <c:v>43.207256237955214</c:v>
                </c:pt>
                <c:pt idx="619">
                  <c:v>43.207405046362339</c:v>
                </c:pt>
                <c:pt idx="620">
                  <c:v>43.207553852910635</c:v>
                </c:pt>
                <c:pt idx="621">
                  <c:v>43.20770265760008</c:v>
                </c:pt>
                <c:pt idx="622">
                  <c:v>43.207851460430682</c:v>
                </c:pt>
                <c:pt idx="623">
                  <c:v>43.208000261402461</c:v>
                </c:pt>
                <c:pt idx="624">
                  <c:v>43.208149060515446</c:v>
                </c:pt>
                <c:pt idx="625">
                  <c:v>43.20829785776963</c:v>
                </c:pt>
                <c:pt idx="626">
                  <c:v>43.208446653165026</c:v>
                </c:pt>
                <c:pt idx="627">
                  <c:v>43.208595446701672</c:v>
                </c:pt>
                <c:pt idx="628">
                  <c:v>43.208744238379559</c:v>
                </c:pt>
                <c:pt idx="629">
                  <c:v>43.208893028198688</c:v>
                </c:pt>
                <c:pt idx="630">
                  <c:v>43.209041816159086</c:v>
                </c:pt>
                <c:pt idx="631">
                  <c:v>43.20919060226079</c:v>
                </c:pt>
                <c:pt idx="632">
                  <c:v>43.209339386503785</c:v>
                </c:pt>
                <c:pt idx="633">
                  <c:v>43.209488168888079</c:v>
                </c:pt>
                <c:pt idx="634">
                  <c:v>43.209636949413714</c:v>
                </c:pt>
                <c:pt idx="635">
                  <c:v>43.209785728080668</c:v>
                </c:pt>
                <c:pt idx="636">
                  <c:v>43.209934504888963</c:v>
                </c:pt>
                <c:pt idx="637">
                  <c:v>43.210083279838649</c:v>
                </c:pt>
                <c:pt idx="638">
                  <c:v>43.210232052929676</c:v>
                </c:pt>
                <c:pt idx="639">
                  <c:v>43.210380824162144</c:v>
                </c:pt>
                <c:pt idx="640">
                  <c:v>43.210529593535973</c:v>
                </c:pt>
                <c:pt idx="641">
                  <c:v>43.210678361051208</c:v>
                </c:pt>
                <c:pt idx="642">
                  <c:v>43.210827126707876</c:v>
                </c:pt>
                <c:pt idx="643">
                  <c:v>43.210975890505978</c:v>
                </c:pt>
                <c:pt idx="644">
                  <c:v>43.211124652445555</c:v>
                </c:pt>
                <c:pt idx="645">
                  <c:v>43.211273412526573</c:v>
                </c:pt>
                <c:pt idx="646">
                  <c:v>43.211422170749074</c:v>
                </c:pt>
                <c:pt idx="647">
                  <c:v>43.211570927113073</c:v>
                </c:pt>
                <c:pt idx="648">
                  <c:v>43.211719681618582</c:v>
                </c:pt>
                <c:pt idx="649">
                  <c:v>43.211868434265597</c:v>
                </c:pt>
                <c:pt idx="650">
                  <c:v>43.212017185054151</c:v>
                </c:pt>
                <c:pt idx="651">
                  <c:v>43.212165933984252</c:v>
                </c:pt>
                <c:pt idx="652">
                  <c:v>43.212314681055901</c:v>
                </c:pt>
                <c:pt idx="653">
                  <c:v>43.21246342626911</c:v>
                </c:pt>
                <c:pt idx="654">
                  <c:v>43.212612169623917</c:v>
                </c:pt>
                <c:pt idx="655">
                  <c:v>43.212760911120313</c:v>
                </c:pt>
                <c:pt idx="656">
                  <c:v>43.212909650758313</c:v>
                </c:pt>
                <c:pt idx="657">
                  <c:v>43.213058388537945</c:v>
                </c:pt>
                <c:pt idx="658">
                  <c:v>43.213207124459203</c:v>
                </c:pt>
                <c:pt idx="659">
                  <c:v>43.213355858522107</c:v>
                </c:pt>
                <c:pt idx="660">
                  <c:v>43.213504590726679</c:v>
                </c:pt>
                <c:pt idx="661">
                  <c:v>43.213653321072933</c:v>
                </c:pt>
                <c:pt idx="662">
                  <c:v>43.213802049560833</c:v>
                </c:pt>
                <c:pt idx="663">
                  <c:v>43.21395077619048</c:v>
                </c:pt>
                <c:pt idx="664">
                  <c:v>43.214099500961801</c:v>
                </c:pt>
                <c:pt idx="665">
                  <c:v>43.214248223874876</c:v>
                </c:pt>
                <c:pt idx="666">
                  <c:v>43.214396944929675</c:v>
                </c:pt>
                <c:pt idx="667">
                  <c:v>43.214545664126234</c:v>
                </c:pt>
                <c:pt idx="668">
                  <c:v>43.214694381464533</c:v>
                </c:pt>
                <c:pt idx="669">
                  <c:v>43.214843096944634</c:v>
                </c:pt>
                <c:pt idx="670">
                  <c:v>43.214991810566531</c:v>
                </c:pt>
                <c:pt idx="671">
                  <c:v>43.215140522330195</c:v>
                </c:pt>
                <c:pt idx="672">
                  <c:v>43.215289232235698</c:v>
                </c:pt>
                <c:pt idx="673">
                  <c:v>43.215437940283046</c:v>
                </c:pt>
                <c:pt idx="674">
                  <c:v>43.215586646472218</c:v>
                </c:pt>
                <c:pt idx="675">
                  <c:v>43.215735350803264</c:v>
                </c:pt>
                <c:pt idx="676">
                  <c:v>43.215884053276135</c:v>
                </c:pt>
                <c:pt idx="677">
                  <c:v>43.216032753890914</c:v>
                </c:pt>
                <c:pt idx="678">
                  <c:v>43.216181452647589</c:v>
                </c:pt>
                <c:pt idx="679">
                  <c:v>43.216330149546181</c:v>
                </c:pt>
                <c:pt idx="680">
                  <c:v>43.216478844586668</c:v>
                </c:pt>
                <c:pt idx="681">
                  <c:v>43.216627537769106</c:v>
                </c:pt>
                <c:pt idx="682">
                  <c:v>43.216776229093469</c:v>
                </c:pt>
                <c:pt idx="683">
                  <c:v>43.216924918559805</c:v>
                </c:pt>
                <c:pt idx="684">
                  <c:v>43.2170736061681</c:v>
                </c:pt>
                <c:pt idx="685">
                  <c:v>43.217222291918397</c:v>
                </c:pt>
                <c:pt idx="686">
                  <c:v>43.217370975810695</c:v>
                </c:pt>
                <c:pt idx="687">
                  <c:v>43.217519657844989</c:v>
                </c:pt>
                <c:pt idx="688">
                  <c:v>43.217668338021319</c:v>
                </c:pt>
                <c:pt idx="689">
                  <c:v>43.217817016339666</c:v>
                </c:pt>
                <c:pt idx="690">
                  <c:v>43.217965692800071</c:v>
                </c:pt>
                <c:pt idx="691">
                  <c:v>43.218114367402549</c:v>
                </c:pt>
                <c:pt idx="692">
                  <c:v>43.218263040147086</c:v>
                </c:pt>
                <c:pt idx="693">
                  <c:v>43.218411711033717</c:v>
                </c:pt>
                <c:pt idx="694">
                  <c:v>43.218560380062463</c:v>
                </c:pt>
                <c:pt idx="695">
                  <c:v>43.21870904723329</c:v>
                </c:pt>
                <c:pt idx="696">
                  <c:v>43.218857712546281</c:v>
                </c:pt>
                <c:pt idx="697">
                  <c:v>43.21900637600141</c:v>
                </c:pt>
                <c:pt idx="698">
                  <c:v>43.219155037598654</c:v>
                </c:pt>
                <c:pt idx="699">
                  <c:v>43.219303697338113</c:v>
                </c:pt>
                <c:pt idx="700">
                  <c:v>43.219452355219715</c:v>
                </c:pt>
                <c:pt idx="701">
                  <c:v>43.219601011243526</c:v>
                </c:pt>
                <c:pt idx="702">
                  <c:v>43.21974966540953</c:v>
                </c:pt>
                <c:pt idx="703">
                  <c:v>43.219898317717764</c:v>
                </c:pt>
                <c:pt idx="704">
                  <c:v>43.220046968168212</c:v>
                </c:pt>
                <c:pt idx="705">
                  <c:v>43.22019561676094</c:v>
                </c:pt>
                <c:pt idx="706">
                  <c:v>43.220344263495903</c:v>
                </c:pt>
                <c:pt idx="707">
                  <c:v>43.220492908373124</c:v>
                </c:pt>
                <c:pt idx="708">
                  <c:v>43.220641551392667</c:v>
                </c:pt>
                <c:pt idx="709">
                  <c:v>43.220790192554482</c:v>
                </c:pt>
                <c:pt idx="710">
                  <c:v>43.220938831858604</c:v>
                </c:pt>
                <c:pt idx="711">
                  <c:v>43.221087469305047</c:v>
                </c:pt>
                <c:pt idx="712">
                  <c:v>43.221236104893826</c:v>
                </c:pt>
                <c:pt idx="713">
                  <c:v>43.22138473862497</c:v>
                </c:pt>
                <c:pt idx="714">
                  <c:v>43.221533370498463</c:v>
                </c:pt>
                <c:pt idx="715">
                  <c:v>43.221682000514313</c:v>
                </c:pt>
                <c:pt idx="716">
                  <c:v>43.221830628672578</c:v>
                </c:pt>
                <c:pt idx="717">
                  <c:v>43.221979254973228</c:v>
                </c:pt>
                <c:pt idx="718">
                  <c:v>43.222127879416291</c:v>
                </c:pt>
                <c:pt idx="719">
                  <c:v>43.222276502001797</c:v>
                </c:pt>
                <c:pt idx="720">
                  <c:v>43.222425122729724</c:v>
                </c:pt>
                <c:pt idx="721">
                  <c:v>43.222573741600094</c:v>
                </c:pt>
                <c:pt idx="722">
                  <c:v>43.222722358612934</c:v>
                </c:pt>
                <c:pt idx="723">
                  <c:v>43.222870973768281</c:v>
                </c:pt>
                <c:pt idx="724">
                  <c:v>43.223019587066098</c:v>
                </c:pt>
                <c:pt idx="725">
                  <c:v>43.223168198506428</c:v>
                </c:pt>
                <c:pt idx="726">
                  <c:v>43.223316808089265</c:v>
                </c:pt>
                <c:pt idx="727">
                  <c:v>43.22346541581463</c:v>
                </c:pt>
                <c:pt idx="728">
                  <c:v>43.223614021682543</c:v>
                </c:pt>
                <c:pt idx="729">
                  <c:v>43.223762625693013</c:v>
                </c:pt>
                <c:pt idx="730">
                  <c:v>43.223911227846045</c:v>
                </c:pt>
                <c:pt idx="731">
                  <c:v>43.224059828141691</c:v>
                </c:pt>
                <c:pt idx="732">
                  <c:v>43.224208426579899</c:v>
                </c:pt>
                <c:pt idx="733">
                  <c:v>43.224357023160721</c:v>
                </c:pt>
                <c:pt idx="734">
                  <c:v>43.224505617884155</c:v>
                </c:pt>
                <c:pt idx="735">
                  <c:v>43.224654210750217</c:v>
                </c:pt>
                <c:pt idx="736">
                  <c:v>43.224802801758962</c:v>
                </c:pt>
                <c:pt idx="737">
                  <c:v>43.224951390910341</c:v>
                </c:pt>
                <c:pt idx="738">
                  <c:v>43.225099978204391</c:v>
                </c:pt>
                <c:pt idx="739">
                  <c:v>43.225248563641152</c:v>
                </c:pt>
                <c:pt idx="740">
                  <c:v>43.225397147220576</c:v>
                </c:pt>
                <c:pt idx="741">
                  <c:v>43.225545728942748</c:v>
                </c:pt>
                <c:pt idx="742">
                  <c:v>43.225694308807647</c:v>
                </c:pt>
                <c:pt idx="743">
                  <c:v>43.225842886815251</c:v>
                </c:pt>
                <c:pt idx="744">
                  <c:v>43.225991462965617</c:v>
                </c:pt>
                <c:pt idx="745">
                  <c:v>43.22614003725873</c:v>
                </c:pt>
                <c:pt idx="746">
                  <c:v>43.226288609694649</c:v>
                </c:pt>
                <c:pt idx="747">
                  <c:v>43.226437180273365</c:v>
                </c:pt>
                <c:pt idx="748">
                  <c:v>43.22658574899485</c:v>
                </c:pt>
                <c:pt idx="749">
                  <c:v>43.226734315859176</c:v>
                </c:pt>
                <c:pt idx="750">
                  <c:v>43.226882880866327</c:v>
                </c:pt>
                <c:pt idx="751">
                  <c:v>43.227031444016319</c:v>
                </c:pt>
                <c:pt idx="752">
                  <c:v>43.227180005309151</c:v>
                </c:pt>
                <c:pt idx="753">
                  <c:v>43.227328564744852</c:v>
                </c:pt>
                <c:pt idx="754">
                  <c:v>43.22747712232345</c:v>
                </c:pt>
                <c:pt idx="755">
                  <c:v>43.22762567804493</c:v>
                </c:pt>
                <c:pt idx="756">
                  <c:v>43.227774231909322</c:v>
                </c:pt>
                <c:pt idx="757">
                  <c:v>43.22792278391664</c:v>
                </c:pt>
                <c:pt idx="758">
                  <c:v>43.228071334066868</c:v>
                </c:pt>
                <c:pt idx="759">
                  <c:v>43.228219882360079</c:v>
                </c:pt>
                <c:pt idx="760">
                  <c:v>43.228368428796244</c:v>
                </c:pt>
                <c:pt idx="761">
                  <c:v>43.228516973375356</c:v>
                </c:pt>
                <c:pt idx="762">
                  <c:v>43.228665516097472</c:v>
                </c:pt>
                <c:pt idx="763">
                  <c:v>43.22881405696257</c:v>
                </c:pt>
                <c:pt idx="764">
                  <c:v>43.228962595970664</c:v>
                </c:pt>
                <c:pt idx="765">
                  <c:v>43.229111133121805</c:v>
                </c:pt>
                <c:pt idx="766">
                  <c:v>43.229259668415992</c:v>
                </c:pt>
                <c:pt idx="767">
                  <c:v>43.229408201853211</c:v>
                </c:pt>
                <c:pt idx="768">
                  <c:v>43.229556733433512</c:v>
                </c:pt>
                <c:pt idx="769">
                  <c:v>43.229705263156873</c:v>
                </c:pt>
                <c:pt idx="770">
                  <c:v>43.229853791023324</c:v>
                </c:pt>
                <c:pt idx="771">
                  <c:v>43.23000231703287</c:v>
                </c:pt>
                <c:pt idx="772">
                  <c:v>43.230150841185548</c:v>
                </c:pt>
                <c:pt idx="773">
                  <c:v>43.23029936348135</c:v>
                </c:pt>
                <c:pt idx="774">
                  <c:v>43.230447883920291</c:v>
                </c:pt>
                <c:pt idx="775">
                  <c:v>43.230596402502371</c:v>
                </c:pt>
                <c:pt idx="776">
                  <c:v>43.230744919227639</c:v>
                </c:pt>
                <c:pt idx="777">
                  <c:v>43.230893434096096</c:v>
                </c:pt>
                <c:pt idx="778">
                  <c:v>43.231041947107713</c:v>
                </c:pt>
                <c:pt idx="779">
                  <c:v>43.231190458262553</c:v>
                </c:pt>
                <c:pt idx="780">
                  <c:v>43.231338967560617</c:v>
                </c:pt>
                <c:pt idx="781">
                  <c:v>43.231487475001899</c:v>
                </c:pt>
                <c:pt idx="782">
                  <c:v>43.231635980586447</c:v>
                </c:pt>
                <c:pt idx="783">
                  <c:v>43.231784484314218</c:v>
                </c:pt>
                <c:pt idx="784">
                  <c:v>43.231932986185278</c:v>
                </c:pt>
                <c:pt idx="785">
                  <c:v>43.23208148619964</c:v>
                </c:pt>
                <c:pt idx="786">
                  <c:v>43.232229984357296</c:v>
                </c:pt>
                <c:pt idx="787">
                  <c:v>43.232378480658234</c:v>
                </c:pt>
                <c:pt idx="788">
                  <c:v>43.23252697510253</c:v>
                </c:pt>
                <c:pt idx="789">
                  <c:v>43.232675467690122</c:v>
                </c:pt>
                <c:pt idx="790">
                  <c:v>43.232823958421079</c:v>
                </c:pt>
                <c:pt idx="791">
                  <c:v>43.232972447295417</c:v>
                </c:pt>
                <c:pt idx="792">
                  <c:v>43.233120934313099</c:v>
                </c:pt>
                <c:pt idx="793">
                  <c:v>43.23326941947419</c:v>
                </c:pt>
                <c:pt idx="794">
                  <c:v>43.233417902778676</c:v>
                </c:pt>
                <c:pt idx="795">
                  <c:v>43.233566384226577</c:v>
                </c:pt>
                <c:pt idx="796">
                  <c:v>43.233714863817902</c:v>
                </c:pt>
                <c:pt idx="797">
                  <c:v>43.233863341552663</c:v>
                </c:pt>
                <c:pt idx="798">
                  <c:v>43.234011817430883</c:v>
                </c:pt>
                <c:pt idx="799">
                  <c:v>43.234160291452575</c:v>
                </c:pt>
                <c:pt idx="800">
                  <c:v>43.234308763617733</c:v>
                </c:pt>
                <c:pt idx="801">
                  <c:v>43.234457233926378</c:v>
                </c:pt>
                <c:pt idx="802">
                  <c:v>43.234605702378538</c:v>
                </c:pt>
                <c:pt idx="803">
                  <c:v>43.234754168974206</c:v>
                </c:pt>
                <c:pt idx="804">
                  <c:v>43.234902633713418</c:v>
                </c:pt>
                <c:pt idx="805">
                  <c:v>43.23505109659618</c:v>
                </c:pt>
                <c:pt idx="806">
                  <c:v>43.235199557622494</c:v>
                </c:pt>
                <c:pt idx="807">
                  <c:v>43.235348016792365</c:v>
                </c:pt>
                <c:pt idx="808">
                  <c:v>43.235496474105851</c:v>
                </c:pt>
                <c:pt idx="809">
                  <c:v>43.235644929562909</c:v>
                </c:pt>
                <c:pt idx="810">
                  <c:v>43.235793383163582</c:v>
                </c:pt>
                <c:pt idx="811">
                  <c:v>43.235941834907862</c:v>
                </c:pt>
                <c:pt idx="812">
                  <c:v>43.236090284795765</c:v>
                </c:pt>
                <c:pt idx="813">
                  <c:v>43.236238732827346</c:v>
                </c:pt>
                <c:pt idx="814">
                  <c:v>43.236387179002591</c:v>
                </c:pt>
                <c:pt idx="815">
                  <c:v>43.236535623321487</c:v>
                </c:pt>
                <c:pt idx="816">
                  <c:v>43.23668406578409</c:v>
                </c:pt>
                <c:pt idx="817">
                  <c:v>43.236832506390371</c:v>
                </c:pt>
                <c:pt idx="818">
                  <c:v>43.236980945140395</c:v>
                </c:pt>
                <c:pt idx="819">
                  <c:v>43.237129382034105</c:v>
                </c:pt>
                <c:pt idx="820">
                  <c:v>43.237277817071572</c:v>
                </c:pt>
                <c:pt idx="821">
                  <c:v>43.237426250252796</c:v>
                </c:pt>
                <c:pt idx="822">
                  <c:v>43.23757468157779</c:v>
                </c:pt>
                <c:pt idx="823">
                  <c:v>43.237723111046549</c:v>
                </c:pt>
                <c:pt idx="824">
                  <c:v>43.2378715386591</c:v>
                </c:pt>
                <c:pt idx="825">
                  <c:v>43.238019964415457</c:v>
                </c:pt>
                <c:pt idx="826">
                  <c:v>43.238168388315643</c:v>
                </c:pt>
                <c:pt idx="827">
                  <c:v>43.238316810359656</c:v>
                </c:pt>
                <c:pt idx="828">
                  <c:v>43.238465230547497</c:v>
                </c:pt>
                <c:pt idx="829">
                  <c:v>43.238613648879202</c:v>
                </c:pt>
                <c:pt idx="830">
                  <c:v>43.238762065354784</c:v>
                </c:pt>
                <c:pt idx="831">
                  <c:v>43.23891047997423</c:v>
                </c:pt>
                <c:pt idx="832">
                  <c:v>43.239058892737596</c:v>
                </c:pt>
                <c:pt idx="833">
                  <c:v>43.239207303644854</c:v>
                </c:pt>
                <c:pt idx="834">
                  <c:v>43.239355712696053</c:v>
                </c:pt>
                <c:pt idx="835">
                  <c:v>43.239504119891166</c:v>
                </c:pt>
                <c:pt idx="836">
                  <c:v>43.23965252523022</c:v>
                </c:pt>
                <c:pt idx="837">
                  <c:v>43.239800928713258</c:v>
                </c:pt>
                <c:pt idx="838">
                  <c:v>43.239949330340238</c:v>
                </c:pt>
                <c:pt idx="839">
                  <c:v>43.240097730111238</c:v>
                </c:pt>
                <c:pt idx="840">
                  <c:v>43.240246128026222</c:v>
                </c:pt>
                <c:pt idx="841">
                  <c:v>43.240394524085211</c:v>
                </c:pt>
                <c:pt idx="842">
                  <c:v>43.24054291828822</c:v>
                </c:pt>
                <c:pt idx="843">
                  <c:v>43.240691310635285</c:v>
                </c:pt>
                <c:pt idx="844">
                  <c:v>43.240839701126383</c:v>
                </c:pt>
                <c:pt idx="845">
                  <c:v>43.240988089761565</c:v>
                </c:pt>
                <c:pt idx="846">
                  <c:v>43.241136476540809</c:v>
                </c:pt>
                <c:pt idx="847">
                  <c:v>43.241284861464145</c:v>
                </c:pt>
                <c:pt idx="848">
                  <c:v>43.241433244531578</c:v>
                </c:pt>
                <c:pt idx="849">
                  <c:v>43.241581625743152</c:v>
                </c:pt>
                <c:pt idx="850">
                  <c:v>43.241730005098837</c:v>
                </c:pt>
                <c:pt idx="851">
                  <c:v>43.241878382598671</c:v>
                </c:pt>
                <c:pt idx="852">
                  <c:v>43.242026758242659</c:v>
                </c:pt>
                <c:pt idx="853">
                  <c:v>43.242175132030816</c:v>
                </c:pt>
                <c:pt idx="854">
                  <c:v>43.242323503963149</c:v>
                </c:pt>
                <c:pt idx="855">
                  <c:v>43.242471874039694</c:v>
                </c:pt>
                <c:pt idx="856">
                  <c:v>43.242620242260422</c:v>
                </c:pt>
                <c:pt idx="857">
                  <c:v>43.242768608625383</c:v>
                </c:pt>
                <c:pt idx="858">
                  <c:v>43.242916973134577</c:v>
                </c:pt>
                <c:pt idx="859">
                  <c:v>43.24306533578801</c:v>
                </c:pt>
                <c:pt idx="860">
                  <c:v>43.243213696585698</c:v>
                </c:pt>
                <c:pt idx="861">
                  <c:v>43.243362055527669</c:v>
                </c:pt>
                <c:pt idx="862">
                  <c:v>43.243510412613929</c:v>
                </c:pt>
                <c:pt idx="863">
                  <c:v>43.243658767844487</c:v>
                </c:pt>
                <c:pt idx="864">
                  <c:v>43.243807121219355</c:v>
                </c:pt>
                <c:pt idx="865">
                  <c:v>43.243955472738541</c:v>
                </c:pt>
                <c:pt idx="866">
                  <c:v>43.244103822402053</c:v>
                </c:pt>
                <c:pt idx="867">
                  <c:v>43.244252170209933</c:v>
                </c:pt>
                <c:pt idx="868">
                  <c:v>43.24440051616218</c:v>
                </c:pt>
                <c:pt idx="869">
                  <c:v>43.244548860258817</c:v>
                </c:pt>
                <c:pt idx="870">
                  <c:v>43.244697202499836</c:v>
                </c:pt>
                <c:pt idx="871">
                  <c:v>43.244845542885244</c:v>
                </c:pt>
                <c:pt idx="872">
                  <c:v>43.24499388141507</c:v>
                </c:pt>
                <c:pt idx="873">
                  <c:v>43.245142218089335</c:v>
                </c:pt>
                <c:pt idx="874">
                  <c:v>43.245290552908024</c:v>
                </c:pt>
                <c:pt idx="875">
                  <c:v>43.245438885871174</c:v>
                </c:pt>
                <c:pt idx="876">
                  <c:v>43.245587216978805</c:v>
                </c:pt>
                <c:pt idx="877">
                  <c:v>43.245735546230897</c:v>
                </c:pt>
                <c:pt idx="878">
                  <c:v>43.245883873627506</c:v>
                </c:pt>
                <c:pt idx="879">
                  <c:v>43.24603219916861</c:v>
                </c:pt>
                <c:pt idx="880">
                  <c:v>43.246180522854225</c:v>
                </c:pt>
                <c:pt idx="881">
                  <c:v>43.246328844684385</c:v>
                </c:pt>
                <c:pt idx="882">
                  <c:v>43.246477164659083</c:v>
                </c:pt>
                <c:pt idx="883">
                  <c:v>43.24662548277832</c:v>
                </c:pt>
                <c:pt idx="884">
                  <c:v>43.246773799042167</c:v>
                </c:pt>
                <c:pt idx="885">
                  <c:v>43.246922113450587</c:v>
                </c:pt>
                <c:pt idx="886">
                  <c:v>43.24707042600361</c:v>
                </c:pt>
                <c:pt idx="887">
                  <c:v>43.247218736701221</c:v>
                </c:pt>
                <c:pt idx="888">
                  <c:v>43.24736704554347</c:v>
                </c:pt>
                <c:pt idx="889">
                  <c:v>43.247515352530371</c:v>
                </c:pt>
                <c:pt idx="890">
                  <c:v>43.247663657661903</c:v>
                </c:pt>
                <c:pt idx="891">
                  <c:v>43.247811960938101</c:v>
                </c:pt>
                <c:pt idx="892">
                  <c:v>43.247960262358987</c:v>
                </c:pt>
                <c:pt idx="893">
                  <c:v>43.248108561924539</c:v>
                </c:pt>
                <c:pt idx="894">
                  <c:v>43.248256859634793</c:v>
                </c:pt>
                <c:pt idx="895">
                  <c:v>43.248405155489799</c:v>
                </c:pt>
                <c:pt idx="896">
                  <c:v>43.248553449489506</c:v>
                </c:pt>
                <c:pt idx="897">
                  <c:v>43.248701741633944</c:v>
                </c:pt>
                <c:pt idx="898">
                  <c:v>43.248850031923148</c:v>
                </c:pt>
                <c:pt idx="899">
                  <c:v>43.248998320357131</c:v>
                </c:pt>
                <c:pt idx="900">
                  <c:v>43.249146606935874</c:v>
                </c:pt>
                <c:pt idx="901">
                  <c:v>43.249294891659432</c:v>
                </c:pt>
                <c:pt idx="902">
                  <c:v>43.249443174527762</c:v>
                </c:pt>
                <c:pt idx="903">
                  <c:v>43.249591455540937</c:v>
                </c:pt>
                <c:pt idx="904">
                  <c:v>43.249739734698949</c:v>
                </c:pt>
                <c:pt idx="905">
                  <c:v>43.249888012001797</c:v>
                </c:pt>
                <c:pt idx="906">
                  <c:v>43.250036287449497</c:v>
                </c:pt>
                <c:pt idx="907">
                  <c:v>43.250184561042083</c:v>
                </c:pt>
                <c:pt idx="908">
                  <c:v>43.25033283277952</c:v>
                </c:pt>
                <c:pt idx="909">
                  <c:v>43.25048110266188</c:v>
                </c:pt>
                <c:pt idx="910">
                  <c:v>43.250629370689168</c:v>
                </c:pt>
                <c:pt idx="911">
                  <c:v>43.250777636861372</c:v>
                </c:pt>
                <c:pt idx="912">
                  <c:v>43.250925901178483</c:v>
                </c:pt>
                <c:pt idx="913">
                  <c:v>43.251074163640595</c:v>
                </c:pt>
                <c:pt idx="914">
                  <c:v>43.251222424247636</c:v>
                </c:pt>
                <c:pt idx="915">
                  <c:v>43.251370682999642</c:v>
                </c:pt>
                <c:pt idx="916">
                  <c:v>43.251518939896656</c:v>
                </c:pt>
                <c:pt idx="917">
                  <c:v>43.251667194938662</c:v>
                </c:pt>
                <c:pt idx="918">
                  <c:v>43.25181544812569</c:v>
                </c:pt>
                <c:pt idx="919">
                  <c:v>43.251963699457747</c:v>
                </c:pt>
                <c:pt idx="920">
                  <c:v>43.252111948934825</c:v>
                </c:pt>
                <c:pt idx="921">
                  <c:v>43.252260196556982</c:v>
                </c:pt>
                <c:pt idx="922">
                  <c:v>43.252408442324182</c:v>
                </c:pt>
                <c:pt idx="923">
                  <c:v>43.252556686236488</c:v>
                </c:pt>
                <c:pt idx="924">
                  <c:v>43.252704928293873</c:v>
                </c:pt>
                <c:pt idx="925">
                  <c:v>43.252853168496387</c:v>
                </c:pt>
                <c:pt idx="926">
                  <c:v>43.253001406843985</c:v>
                </c:pt>
                <c:pt idx="927">
                  <c:v>43.253149643336712</c:v>
                </c:pt>
                <c:pt idx="928">
                  <c:v>43.25329787797461</c:v>
                </c:pt>
                <c:pt idx="929">
                  <c:v>43.25344611075765</c:v>
                </c:pt>
                <c:pt idx="930">
                  <c:v>43.253594341685869</c:v>
                </c:pt>
                <c:pt idx="931">
                  <c:v>43.253742570759272</c:v>
                </c:pt>
                <c:pt idx="932">
                  <c:v>43.253890797977867</c:v>
                </c:pt>
                <c:pt idx="933">
                  <c:v>43.25403902334169</c:v>
                </c:pt>
                <c:pt idx="934">
                  <c:v>43.254187246850719</c:v>
                </c:pt>
                <c:pt idx="935">
                  <c:v>43.254335468504991</c:v>
                </c:pt>
                <c:pt idx="936">
                  <c:v>43.254483688304511</c:v>
                </c:pt>
                <c:pt idx="937">
                  <c:v>43.254631906249287</c:v>
                </c:pt>
                <c:pt idx="938">
                  <c:v>43.254780122339334</c:v>
                </c:pt>
                <c:pt idx="939">
                  <c:v>43.254928336574658</c:v>
                </c:pt>
                <c:pt idx="940">
                  <c:v>43.255076548955323</c:v>
                </c:pt>
                <c:pt idx="941">
                  <c:v>43.255224759481273</c:v>
                </c:pt>
                <c:pt idx="942">
                  <c:v>43.255372968152571</c:v>
                </c:pt>
                <c:pt idx="943">
                  <c:v>43.255521174969203</c:v>
                </c:pt>
                <c:pt idx="944">
                  <c:v>43.25566937993117</c:v>
                </c:pt>
                <c:pt idx="945">
                  <c:v>43.255817583038521</c:v>
                </c:pt>
                <c:pt idx="946">
                  <c:v>43.255965784291256</c:v>
                </c:pt>
                <c:pt idx="947">
                  <c:v>43.256113983689374</c:v>
                </c:pt>
                <c:pt idx="948">
                  <c:v>43.256262181232906</c:v>
                </c:pt>
                <c:pt idx="949">
                  <c:v>43.256410376921835</c:v>
                </c:pt>
                <c:pt idx="950">
                  <c:v>43.256558570756219</c:v>
                </c:pt>
                <c:pt idx="951">
                  <c:v>43.256706762736044</c:v>
                </c:pt>
                <c:pt idx="952">
                  <c:v>43.25685495286131</c:v>
                </c:pt>
                <c:pt idx="953">
                  <c:v>43.25700314113206</c:v>
                </c:pt>
                <c:pt idx="954">
                  <c:v>43.257151327548293</c:v>
                </c:pt>
                <c:pt idx="955">
                  <c:v>43.257299512110023</c:v>
                </c:pt>
                <c:pt idx="956">
                  <c:v>43.257447694817259</c:v>
                </c:pt>
                <c:pt idx="957">
                  <c:v>43.257595875670006</c:v>
                </c:pt>
                <c:pt idx="958">
                  <c:v>43.257744054668294</c:v>
                </c:pt>
                <c:pt idx="959">
                  <c:v>43.25789223181215</c:v>
                </c:pt>
                <c:pt idx="960">
                  <c:v>43.258040407101561</c:v>
                </c:pt>
                <c:pt idx="961">
                  <c:v>43.25818858053654</c:v>
                </c:pt>
                <c:pt idx="962">
                  <c:v>43.258336752117103</c:v>
                </c:pt>
                <c:pt idx="963">
                  <c:v>43.258484921843277</c:v>
                </c:pt>
                <c:pt idx="964">
                  <c:v>43.258633089715069</c:v>
                </c:pt>
                <c:pt idx="965">
                  <c:v>43.258781255732472</c:v>
                </c:pt>
                <c:pt idx="966">
                  <c:v>43.258929419895516</c:v>
                </c:pt>
                <c:pt idx="967">
                  <c:v>43.259077582204235</c:v>
                </c:pt>
                <c:pt idx="968">
                  <c:v>43.259225742658614</c:v>
                </c:pt>
                <c:pt idx="969">
                  <c:v>43.259373901258662</c:v>
                </c:pt>
                <c:pt idx="970">
                  <c:v>43.259522058004428</c:v>
                </c:pt>
                <c:pt idx="971">
                  <c:v>43.259670212895877</c:v>
                </c:pt>
                <c:pt idx="972">
                  <c:v>43.259818365933043</c:v>
                </c:pt>
                <c:pt idx="973">
                  <c:v>43.259966517115949</c:v>
                </c:pt>
                <c:pt idx="974">
                  <c:v>43.260114666444593</c:v>
                </c:pt>
                <c:pt idx="975">
                  <c:v>43.260262813918985</c:v>
                </c:pt>
                <c:pt idx="976">
                  <c:v>43.260410959539165</c:v>
                </c:pt>
                <c:pt idx="977">
                  <c:v>43.260559103305134</c:v>
                </c:pt>
                <c:pt idx="978">
                  <c:v>43.260707245216885</c:v>
                </c:pt>
                <c:pt idx="979">
                  <c:v>43.260855385274432</c:v>
                </c:pt>
                <c:pt idx="980">
                  <c:v>43.261003523477804</c:v>
                </c:pt>
                <c:pt idx="981">
                  <c:v>43.26115165982705</c:v>
                </c:pt>
                <c:pt idx="982">
                  <c:v>43.261299794322092</c:v>
                </c:pt>
                <c:pt idx="983">
                  <c:v>43.261447926963029</c:v>
                </c:pt>
                <c:pt idx="984">
                  <c:v>43.261596057749834</c:v>
                </c:pt>
                <c:pt idx="985">
                  <c:v>43.261744186682535</c:v>
                </c:pt>
                <c:pt idx="986">
                  <c:v>43.26189231376113</c:v>
                </c:pt>
                <c:pt idx="987">
                  <c:v>43.262040438985643</c:v>
                </c:pt>
                <c:pt idx="988">
                  <c:v>43.262188562356087</c:v>
                </c:pt>
                <c:pt idx="989">
                  <c:v>43.262336683872448</c:v>
                </c:pt>
                <c:pt idx="990">
                  <c:v>43.262484803534797</c:v>
                </c:pt>
                <c:pt idx="991">
                  <c:v>43.262632921343076</c:v>
                </c:pt>
                <c:pt idx="992">
                  <c:v>43.262781037297366</c:v>
                </c:pt>
                <c:pt idx="993">
                  <c:v>43.262929151397621</c:v>
                </c:pt>
                <c:pt idx="994">
                  <c:v>43.2630772636439</c:v>
                </c:pt>
                <c:pt idx="995">
                  <c:v>43.263225374036196</c:v>
                </c:pt>
                <c:pt idx="996">
                  <c:v>43.263373482574487</c:v>
                </c:pt>
                <c:pt idx="997">
                  <c:v>43.263521589258879</c:v>
                </c:pt>
                <c:pt idx="998">
                  <c:v>43.263669694089288</c:v>
                </c:pt>
                <c:pt idx="999">
                  <c:v>43.263817797065791</c:v>
                </c:pt>
                <c:pt idx="1000">
                  <c:v>43.26396589818836</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Calculs!$I$4:$I$1004</c:f>
              <c:numCache>
                <c:formatCode>0.00</c:formatCode>
                <c:ptCount val="1001"/>
                <c:pt idx="0">
                  <c:v>155.35373067854024</c:v>
                </c:pt>
                <c:pt idx="1">
                  <c:v>155.09016152587523</c:v>
                </c:pt>
                <c:pt idx="2">
                  <c:v>154.82719509440446</c:v>
                </c:pt>
                <c:pt idx="3">
                  <c:v>154.56482886987089</c:v>
                </c:pt>
                <c:pt idx="4">
                  <c:v>154.30306035209668</c:v>
                </c:pt>
                <c:pt idx="5">
                  <c:v>154.04188705488448</c:v>
                </c:pt>
                <c:pt idx="6">
                  <c:v>153.78130650592044</c:v>
                </c:pt>
                <c:pt idx="7">
                  <c:v>153.5213162466772</c:v>
                </c:pt>
                <c:pt idx="8">
                  <c:v>153.26191383231841</c:v>
                </c:pt>
                <c:pt idx="9">
                  <c:v>153.0030968316035</c:v>
                </c:pt>
                <c:pt idx="10">
                  <c:v>152.74486282679359</c:v>
                </c:pt>
                <c:pt idx="11">
                  <c:v>152.48720747824603</c:v>
                </c:pt>
                <c:pt idx="12">
                  <c:v>152.23012649530332</c:v>
                </c:pt>
                <c:pt idx="13">
                  <c:v>151.97361757119396</c:v>
                </c:pt>
                <c:pt idx="14">
                  <c:v>151.71767841141798</c:v>
                </c:pt>
                <c:pt idx="15">
                  <c:v>151.4623067336654</c:v>
                </c:pt>
                <c:pt idx="16">
                  <c:v>151.20750026773507</c:v>
                </c:pt>
                <c:pt idx="17">
                  <c:v>150.95325675545428</c:v>
                </c:pt>
                <c:pt idx="18">
                  <c:v>150.69957395059907</c:v>
                </c:pt>
                <c:pt idx="19">
                  <c:v>150.44644961881508</c:v>
                </c:pt>
                <c:pt idx="20">
                  <c:v>150.19388153753911</c:v>
                </c:pt>
                <c:pt idx="21">
                  <c:v>149.94186846413572</c:v>
                </c:pt>
                <c:pt idx="22">
                  <c:v>149.69040915034228</c:v>
                </c:pt>
                <c:pt idx="23">
                  <c:v>149.43950137413461</c:v>
                </c:pt>
                <c:pt idx="24">
                  <c:v>149.18914292538435</c:v>
                </c:pt>
                <c:pt idx="25">
                  <c:v>148.93933160577953</c:v>
                </c:pt>
                <c:pt idx="26">
                  <c:v>148.69006522874577</c:v>
                </c:pt>
                <c:pt idx="27">
                  <c:v>148.4413416193681</c:v>
                </c:pt>
                <c:pt idx="28">
                  <c:v>148.19315861431355</c:v>
                </c:pt>
                <c:pt idx="29">
                  <c:v>147.9455140617541</c:v>
                </c:pt>
                <c:pt idx="30">
                  <c:v>147.69840582129055</c:v>
                </c:pt>
                <c:pt idx="31">
                  <c:v>147.45183176387675</c:v>
                </c:pt>
                <c:pt idx="32">
                  <c:v>147.20578977174461</c:v>
                </c:pt>
                <c:pt idx="33">
                  <c:v>146.96027773832961</c:v>
                </c:pt>
                <c:pt idx="34">
                  <c:v>146.71529356819693</c:v>
                </c:pt>
                <c:pt idx="35">
                  <c:v>146.47083517696831</c:v>
                </c:pt>
                <c:pt idx="36">
                  <c:v>146.22690049124913</c:v>
                </c:pt>
                <c:pt idx="37">
                  <c:v>145.98348744855653</c:v>
                </c:pt>
                <c:pt idx="38">
                  <c:v>145.7405939972478</c:v>
                </c:pt>
                <c:pt idx="39">
                  <c:v>145.49821809644936</c:v>
                </c:pt>
                <c:pt idx="40">
                  <c:v>145.2563577159865</c:v>
                </c:pt>
                <c:pt idx="41">
                  <c:v>145.01501083631342</c:v>
                </c:pt>
                <c:pt idx="42">
                  <c:v>144.77417544844403</c:v>
                </c:pt>
                <c:pt idx="43">
                  <c:v>144.5338495538831</c:v>
                </c:pt>
                <c:pt idx="44">
                  <c:v>144.29403116455831</c:v>
                </c:pt>
                <c:pt idx="45">
                  <c:v>144.05471830275229</c:v>
                </c:pt>
                <c:pt idx="46">
                  <c:v>143.81590900103572</c:v>
                </c:pt>
                <c:pt idx="47">
                  <c:v>143.57760130220063</c:v>
                </c:pt>
                <c:pt idx="48">
                  <c:v>143.33979325919441</c:v>
                </c:pt>
                <c:pt idx="49">
                  <c:v>143.10248293505424</c:v>
                </c:pt>
                <c:pt idx="50">
                  <c:v>142.86566840284195</c:v>
                </c:pt>
                <c:pt idx="51">
                  <c:v>142.62934774557971</c:v>
                </c:pt>
                <c:pt idx="52">
                  <c:v>142.39351905618582</c:v>
                </c:pt>
                <c:pt idx="53">
                  <c:v>142.1581804374112</c:v>
                </c:pt>
                <c:pt idx="54">
                  <c:v>141.92333000177661</c:v>
                </c:pt>
                <c:pt idx="55">
                  <c:v>141.68896587150971</c:v>
                </c:pt>
                <c:pt idx="56">
                  <c:v>141.45508617848347</c:v>
                </c:pt>
                <c:pt idx="57">
                  <c:v>141.22168906415416</c:v>
                </c:pt>
                <c:pt idx="58">
                  <c:v>140.98877267950061</c:v>
                </c:pt>
                <c:pt idx="59">
                  <c:v>140.75633518496346</c:v>
                </c:pt>
                <c:pt idx="60">
                  <c:v>140.52437475038505</c:v>
                </c:pt>
                <c:pt idx="61">
                  <c:v>140.29288955494971</c:v>
                </c:pt>
                <c:pt idx="62">
                  <c:v>140.06187778712456</c:v>
                </c:pt>
                <c:pt idx="63">
                  <c:v>139.83133764460069</c:v>
                </c:pt>
                <c:pt idx="64">
                  <c:v>139.6012673342351</c:v>
                </c:pt>
                <c:pt idx="65">
                  <c:v>139.37166507199251</c:v>
                </c:pt>
                <c:pt idx="66">
                  <c:v>139.14252908288819</c:v>
                </c:pt>
                <c:pt idx="67">
                  <c:v>138.9138576009309</c:v>
                </c:pt>
                <c:pt idx="68">
                  <c:v>138.6856488690664</c:v>
                </c:pt>
                <c:pt idx="69">
                  <c:v>138.45790113912122</c:v>
                </c:pt>
                <c:pt idx="70">
                  <c:v>138.23061267174725</c:v>
                </c:pt>
                <c:pt idx="71">
                  <c:v>138.00378173636622</c:v>
                </c:pt>
                <c:pt idx="72">
                  <c:v>137.77740661111503</c:v>
                </c:pt>
                <c:pt idx="73">
                  <c:v>137.55148558279137</c:v>
                </c:pt>
                <c:pt idx="74">
                  <c:v>137.32601694679963</c:v>
                </c:pt>
                <c:pt idx="75">
                  <c:v>137.10099900709741</c:v>
                </c:pt>
                <c:pt idx="76">
                  <c:v>136.87643007614224</c:v>
                </c:pt>
                <c:pt idx="77">
                  <c:v>136.65230847483895</c:v>
                </c:pt>
                <c:pt idx="78">
                  <c:v>136.42863253248726</c:v>
                </c:pt>
                <c:pt idx="79">
                  <c:v>136.20540058672972</c:v>
                </c:pt>
                <c:pt idx="80">
                  <c:v>135.98261098350022</c:v>
                </c:pt>
                <c:pt idx="81">
                  <c:v>135.76026207697282</c:v>
                </c:pt>
                <c:pt idx="82">
                  <c:v>135.53835222951088</c:v>
                </c:pt>
                <c:pt idx="83">
                  <c:v>135.31687981161667</c:v>
                </c:pt>
                <c:pt idx="84">
                  <c:v>135.09584320188139</c:v>
                </c:pt>
                <c:pt idx="85">
                  <c:v>134.87524078693536</c:v>
                </c:pt>
                <c:pt idx="86">
                  <c:v>134.65507096139893</c:v>
                </c:pt>
                <c:pt idx="87">
                  <c:v>134.43533212783336</c:v>
                </c:pt>
                <c:pt idx="88">
                  <c:v>134.21602269669248</c:v>
                </c:pt>
                <c:pt idx="89">
                  <c:v>133.99714108627421</c:v>
                </c:pt>
                <c:pt idx="90">
                  <c:v>133.77868572267309</c:v>
                </c:pt>
                <c:pt idx="91">
                  <c:v>133.56065503973252</c:v>
                </c:pt>
                <c:pt idx="92">
                  <c:v>133.34304747899773</c:v>
                </c:pt>
                <c:pt idx="93">
                  <c:v>133.12586148966915</c:v>
                </c:pt>
                <c:pt idx="94">
                  <c:v>132.90909552855572</c:v>
                </c:pt>
                <c:pt idx="95">
                  <c:v>132.69274806002909</c:v>
                </c:pt>
                <c:pt idx="96">
                  <c:v>132.47681755597768</c:v>
                </c:pt>
                <c:pt idx="97">
                  <c:v>132.26130249576144</c:v>
                </c:pt>
                <c:pt idx="98">
                  <c:v>132.04620136616671</c:v>
                </c:pt>
                <c:pt idx="99">
                  <c:v>131.8315126613615</c:v>
                </c:pt>
                <c:pt idx="100">
                  <c:v>131.61723488285119</c:v>
                </c:pt>
                <c:pt idx="101">
                  <c:v>129.47879211623737</c:v>
                </c:pt>
                <c:pt idx="102">
                  <c:v>127.3808179059214</c:v>
                </c:pt>
                <c:pt idx="103">
                  <c:v>125.32187025383953</c:v>
                </c:pt>
                <c:pt idx="104">
                  <c:v>123.30057558258591</c:v>
                </c:pt>
                <c:pt idx="105">
                  <c:v>121.31562479041493</c:v>
                </c:pt>
                <c:pt idx="106">
                  <c:v>119.3657695851154</c:v>
                </c:pt>
                <c:pt idx="107">
                  <c:v>117.44981907451984</c:v>
                </c:pt>
                <c:pt idx="108">
                  <c:v>115.56663659346646</c:v>
                </c:pt>
                <c:pt idx="109">
                  <c:v>113.7151367488769</c:v>
                </c:pt>
                <c:pt idx="110">
                  <c:v>111.8942826662754</c:v>
                </c:pt>
                <c:pt idx="111">
                  <c:v>110.1030834225736</c:v>
                </c:pt>
                <c:pt idx="112">
                  <c:v>108.34059165129776</c:v>
                </c:pt>
                <c:pt idx="113">
                  <c:v>106.60590130765935</c:v>
                </c:pt>
                <c:pt idx="114">
                  <c:v>104.89814558197827</c:v>
                </c:pt>
                <c:pt idx="115">
                  <c:v>103.2164949509729</c:v>
                </c:pt>
                <c:pt idx="116">
                  <c:v>101.56015535734554</c:v>
                </c:pt>
                <c:pt idx="117">
                  <c:v>99.928366508923034</c:v>
                </c:pt>
                <c:pt idx="118">
                  <c:v>98.320400289371307</c:v>
                </c:pt>
                <c:pt idx="119">
                  <c:v>96.73555927319488</c:v>
                </c:pt>
                <c:pt idx="120">
                  <c:v>95.173175338368097</c:v>
                </c:pt>
                <c:pt idx="121">
                  <c:v>93.632608370525844</c:v>
                </c:pt>
                <c:pt idx="122">
                  <c:v>92.113245053178517</c:v>
                </c:pt>
                <c:pt idx="123">
                  <c:v>90.614497738909066</c:v>
                </c:pt>
                <c:pt idx="124">
                  <c:v>89.135803396967432</c:v>
                </c:pt>
                <c:pt idx="125">
                  <c:v>87.6766226331018</c:v>
                </c:pt>
                <c:pt idx="126">
                  <c:v>86.236438777860798</c:v>
                </c:pt>
                <c:pt idx="127">
                  <c:v>84.814757039969848</c:v>
                </c:pt>
                <c:pt idx="128">
                  <c:v>83.411103721731621</c:v>
                </c:pt>
                <c:pt idx="129">
                  <c:v>82.025025493726901</c:v>
                </c:pt>
                <c:pt idx="130">
                  <c:v>80.656088726402089</c:v>
                </c:pt>
                <c:pt idx="131">
                  <c:v>79.30387887642442</c:v>
                </c:pt>
                <c:pt idx="132">
                  <c:v>77.967999925968869</c:v>
                </c:pt>
                <c:pt idx="133">
                  <c:v>76.648073873373363</c:v>
                </c:pt>
                <c:pt idx="134">
                  <c:v>75.343740273863702</c:v>
                </c:pt>
                <c:pt idx="135">
                  <c:v>74.054655829308317</c:v>
                </c:pt>
                <c:pt idx="136">
                  <c:v>72.780494026217312</c:v>
                </c:pt>
                <c:pt idx="137">
                  <c:v>71.520944821453142</c:v>
                </c:pt>
                <c:pt idx="138">
                  <c:v>70.275714375371336</c:v>
                </c:pt>
                <c:pt idx="139">
                  <c:v>69.044524832363081</c:v>
                </c:pt>
                <c:pt idx="140">
                  <c:v>67.827114149026841</c:v>
                </c:pt>
                <c:pt idx="141">
                  <c:v>66.623235970456591</c:v>
                </c:pt>
                <c:pt idx="142">
                  <c:v>65.432659555399681</c:v>
                </c:pt>
                <c:pt idx="143">
                  <c:v>64.255169751310916</c:v>
                </c:pt>
                <c:pt idx="144">
                  <c:v>63.090567020610393</c:v>
                </c:pt>
                <c:pt idx="145">
                  <c:v>61.938667519744783</c:v>
                </c:pt>
                <c:pt idx="146">
                  <c:v>60.799303232952205</c:v>
                </c:pt>
                <c:pt idx="147">
                  <c:v>59.672322162944646</c:v>
                </c:pt>
                <c:pt idx="148">
                  <c:v>58.557588581044925</c:v>
                </c:pt>
                <c:pt idx="149">
                  <c:v>57.454983339650667</c:v>
                </c:pt>
                <c:pt idx="150">
                  <c:v>56.364404250242046</c:v>
                </c:pt>
                <c:pt idx="151">
                  <c:v>55.285766530502968</c:v>
                </c:pt>
                <c:pt idx="152">
                  <c:v>54.21900332448304</c:v>
                </c:pt>
                <c:pt idx="153">
                  <c:v>53.164066300085679</c:v>
                </c:pt>
                <c:pt idx="154">
                  <c:v>52.120926328520021</c:v>
                </c:pt>
                <c:pt idx="155">
                  <c:v>51.089574250691747</c:v>
                </c:pt>
                <c:pt idx="156">
                  <c:v>50.070021735818962</c:v>
                </c:pt>
                <c:pt idx="157">
                  <c:v>49.062302237828106</c:v>
                </c:pt>
                <c:pt idx="158">
                  <c:v>48.066472055291747</c:v>
                </c:pt>
                <c:pt idx="159">
                  <c:v>47.082611500788275</c:v>
                </c:pt>
                <c:pt idx="160">
                  <c:v>46.110826185560086</c:v>
                </c:pt>
                <c:pt idx="161">
                  <c:v>45.151248425179816</c:v>
                </c:pt>
                <c:pt idx="162">
                  <c:v>44.204038771550351</c:v>
                </c:pt>
                <c:pt idx="163">
                  <c:v>43.269387675899182</c:v>
                </c:pt>
                <c:pt idx="164">
                  <c:v>42.347517286398904</c:v>
                </c:pt>
                <c:pt idx="165">
                  <c:v>41.438683382556832</c:v>
                </c:pt>
                <c:pt idx="166">
                  <c:v>40.543177446446862</c:v>
                </c:pt>
                <c:pt idx="167">
                  <c:v>39.661328868065013</c:v>
                </c:pt>
                <c:pt idx="168">
                  <c:v>38.793507278408335</c:v>
                </c:pt>
                <c:pt idx="169">
                  <c:v>37.940124999110509</c:v>
                </c:pt>
                <c:pt idx="170">
                  <c:v>37.101639591395312</c:v>
                </c:pt>
                <c:pt idx="171">
                  <c:v>36.278556479485147</c:v>
                </c:pt>
                <c:pt idx="172">
                  <c:v>35.471431614162185</c:v>
                </c:pt>
                <c:pt idx="173">
                  <c:v>34.680874130653933</c:v>
                </c:pt>
                <c:pt idx="174">
                  <c:v>33.907548941145549</c:v>
                </c:pt>
                <c:pt idx="175">
                  <c:v>33.152179185793571</c:v>
                </c:pt>
                <c:pt idx="176">
                  <c:v>32.415548447000745</c:v>
                </c:pt>
                <c:pt idx="177">
                  <c:v>31.698502609925356</c:v>
                </c:pt>
                <c:pt idx="178">
                  <c:v>31.001951227981589</c:v>
                </c:pt>
                <c:pt idx="179">
                  <c:v>30.326868226002631</c:v>
                </c:pt>
                <c:pt idx="180">
                  <c:v>29.674291746788306</c:v>
                </c:pt>
                <c:pt idx="181">
                  <c:v>29.04532292051783</c:v>
                </c:pt>
                <c:pt idx="182">
                  <c:v>28.441123313246408</c:v>
                </c:pt>
                <c:pt idx="183">
                  <c:v>27.862910793494994</c:v>
                </c:pt>
                <c:pt idx="184">
                  <c:v>27.311953548701162</c:v>
                </c:pt>
                <c:pt idx="185">
                  <c:v>26.789561990716869</c:v>
                </c:pt>
                <c:pt idx="186">
                  <c:v>26.297078316843336</c:v>
                </c:pt>
                <c:pt idx="187">
                  <c:v>25.835863545384658</c:v>
                </c:pt>
                <c:pt idx="188">
                  <c:v>25.407281927006384</c:v>
                </c:pt>
                <c:pt idx="189">
                  <c:v>25.012682748237143</c:v>
                </c:pt>
                <c:pt idx="190">
                  <c:v>24.653379691247586</c:v>
                </c:pt>
                <c:pt idx="191">
                  <c:v>24.330628090349755</c:v>
                </c:pt>
                <c:pt idx="192">
                  <c:v>24.045600620949571</c:v>
                </c:pt>
                <c:pt idx="193">
                  <c:v>23.799362155645923</c:v>
                </c:pt>
                <c:pt idx="194">
                  <c:v>23.592844704231922</c:v>
                </c:pt>
                <c:pt idx="195">
                  <c:v>23.426823495499246</c:v>
                </c:pt>
                <c:pt idx="196">
                  <c:v>23.301895334675585</c:v>
                </c:pt>
                <c:pt idx="197">
                  <c:v>23.218460360659179</c:v>
                </c:pt>
                <c:pt idx="198">
                  <c:v>23.176708219978774</c:v>
                </c:pt>
                <c:pt idx="199">
                  <c:v>23.176609469734668</c:v>
                </c:pt>
                <c:pt idx="200">
                  <c:v>23.21791273370669</c:v>
                </c:pt>
                <c:pt idx="201">
                  <c:v>23.300147791401784</c:v>
                </c:pt>
                <c:pt idx="202">
                  <c:v>23.422634415401216</c:v>
                </c:pt>
                <c:pt idx="203">
                  <c:v>23.584496427710064</c:v>
                </c:pt>
                <c:pt idx="204">
                  <c:v>23.784680157376375</c:v>
                </c:pt>
                <c:pt idx="205">
                  <c:v>24.021976276689671</c:v>
                </c:pt>
                <c:pt idx="206">
                  <c:v>24.295043886042901</c:v>
                </c:pt>
                <c:pt idx="207">
                  <c:v>24.602435708337389</c:v>
                </c:pt>
                <c:pt idx="208">
                  <c:v>24.942623330705732</c:v>
                </c:pt>
                <c:pt idx="209">
                  <c:v>25.314021573882641</c:v>
                </c:pt>
                <c:pt idx="210">
                  <c:v>25.715011253314586</c:v>
                </c:pt>
                <c:pt idx="211">
                  <c:v>26.14395979684625</c:v>
                </c:pt>
                <c:pt idx="212">
                  <c:v>26.599239380779586</c:v>
                </c:pt>
                <c:pt idx="213">
                  <c:v>27.079242423797087</c:v>
                </c:pt>
                <c:pt idx="214">
                  <c:v>27.582394427036931</c:v>
                </c:pt>
                <c:pt idx="215">
                  <c:v>28.10716426423436</c:v>
                </c:pt>
                <c:pt idx="216">
                  <c:v>28.652072108317874</c:v>
                </c:pt>
                <c:pt idx="217">
                  <c:v>29.215695233162755</c:v>
                </c:pt>
                <c:pt idx="218">
                  <c:v>29.796671956068863</c:v>
                </c:pt>
                <c:pt idx="219">
                  <c:v>30.39370399333135</c:v>
                </c:pt>
                <c:pt idx="220">
                  <c:v>31.005557493322158</c:v>
                </c:pt>
                <c:pt idx="221">
                  <c:v>31.631062993557055</c:v>
                </c:pt>
                <c:pt idx="222">
                  <c:v>32.269114524253716</c:v>
                </c:pt>
                <c:pt idx="223">
                  <c:v>32.918668054000264</c:v>
                </c:pt>
                <c:pt idx="224">
                  <c:v>33.578739445641112</c:v>
                </c:pt>
                <c:pt idx="225">
                  <c:v>34.248402063930058</c:v>
                </c:pt>
                <c:pt idx="226">
                  <c:v>34.926784151902645</c:v>
                </c:pt>
                <c:pt idx="227">
                  <c:v>35.613066070836389</c:v>
                </c:pt>
                <c:pt idx="228">
                  <c:v>36.3064774793312</c:v>
                </c:pt>
                <c:pt idx="229">
                  <c:v>37.006294510456215</c:v>
                </c:pt>
                <c:pt idx="230">
                  <c:v>37.711836991935265</c:v>
                </c:pt>
                <c:pt idx="231">
                  <c:v>38.422465742753815</c:v>
                </c:pt>
                <c:pt idx="232">
                  <c:v>39.137579970099722</c:v>
                </c:pt>
                <c:pt idx="233">
                  <c:v>39.856614782919195</c:v>
                </c:pt>
                <c:pt idx="234">
                  <c:v>40.579038832306637</c:v>
                </c:pt>
                <c:pt idx="235">
                  <c:v>41.304352084202222</c:v>
                </c:pt>
                <c:pt idx="236">
                  <c:v>42.03208372621657</c:v>
                </c:pt>
                <c:pt idx="237">
                  <c:v>42.761790207641056</c:v>
                </c:pt>
                <c:pt idx="238">
                  <c:v>43.493053409664519</c:v>
                </c:pt>
                <c:pt idx="239">
                  <c:v>44.225478941357153</c:v>
                </c:pt>
                <c:pt idx="240">
                  <c:v>44.958694555982014</c:v>
                </c:pt>
                <c:pt idx="241">
                  <c:v>45.692348681551913</c:v>
                </c:pt>
                <c:pt idx="242">
                  <c:v>46.426109059185087</c:v>
                </c:pt>
                <c:pt idx="243">
                  <c:v>47.159661482660042</c:v>
                </c:pt>
                <c:pt idx="244">
                  <c:v>47.892708632575697</c:v>
                </c:pt>
                <c:pt idx="245">
                  <c:v>48.624968998645308</c:v>
                </c:pt>
                <c:pt idx="246">
                  <c:v>49.356175883858192</c:v>
                </c:pt>
                <c:pt idx="247">
                  <c:v>50.086076484505966</c:v>
                </c:pt>
                <c:pt idx="248">
                  <c:v>50.814431040369939</c:v>
                </c:pt>
                <c:pt idx="249">
                  <c:v>51.541012049687176</c:v>
                </c:pt>
                <c:pt idx="250">
                  <c:v>52.265603543843952</c:v>
                </c:pt>
                <c:pt idx="251">
                  <c:v>52.988000417076947</c:v>
                </c:pt>
                <c:pt idx="252">
                  <c:v>53.708007806789112</c:v>
                </c:pt>
                <c:pt idx="253">
                  <c:v>54.425440520403612</c:v>
                </c:pt>
                <c:pt idx="254">
                  <c:v>55.140122504982479</c:v>
                </c:pt>
                <c:pt idx="255">
                  <c:v>55.851886356125</c:v>
                </c:pt>
                <c:pt idx="256">
                  <c:v>56.560572862932688</c:v>
                </c:pt>
                <c:pt idx="257">
                  <c:v>57.266030586082813</c:v>
                </c:pt>
                <c:pt idx="258">
                  <c:v>57.968115466290541</c:v>
                </c:pt>
                <c:pt idx="259">
                  <c:v>58.666690460661478</c:v>
                </c:pt>
                <c:pt idx="260">
                  <c:v>59.361625204641335</c:v>
                </c:pt>
                <c:pt idx="261">
                  <c:v>60.052795697459814</c:v>
                </c:pt>
                <c:pt idx="262">
                  <c:v>60.740084009140602</c:v>
                </c:pt>
                <c:pt idx="263">
                  <c:v>61.423378007310795</c:v>
                </c:pt>
                <c:pt idx="264">
                  <c:v>62.102571102191675</c:v>
                </c:pt>
                <c:pt idx="265">
                  <c:v>62.777562008288605</c:v>
                </c:pt>
                <c:pt idx="266">
                  <c:v>63.448254521423181</c:v>
                </c:pt>
                <c:pt idx="267">
                  <c:v>64.114557309865077</c:v>
                </c:pt>
                <c:pt idx="268">
                  <c:v>64.776383718426345</c:v>
                </c:pt>
                <c:pt idx="269">
                  <c:v>65.433651584476749</c:v>
                </c:pt>
                <c:pt idx="270">
                  <c:v>66.086283064926846</c:v>
                </c:pt>
                <c:pt idx="271">
                  <c:v>66.73420447330605</c:v>
                </c:pt>
                <c:pt idx="272">
                  <c:v>67.377346126136658</c:v>
                </c:pt>
                <c:pt idx="273">
                  <c:v>68.015642197871799</c:v>
                </c:pt>
                <c:pt idx="274">
                  <c:v>68.649030583727495</c:v>
                </c:pt>
                <c:pt idx="275">
                  <c:v>69.277452769794948</c:v>
                </c:pt>
                <c:pt idx="276">
                  <c:v>69.900853709870745</c:v>
                </c:pt>
                <c:pt idx="277">
                  <c:v>70.519181708490123</c:v>
                </c:pt>
                <c:pt idx="278">
                  <c:v>71.132388309691322</c:v>
                </c:pt>
                <c:pt idx="279">
                  <c:v>71.740428191078649</c:v>
                </c:pt>
                <c:pt idx="280">
                  <c:v>72.343259062787979</c:v>
                </c:pt>
                <c:pt idx="281">
                  <c:v>72.940841570991523</c:v>
                </c:pt>
                <c:pt idx="282">
                  <c:v>73.533139205608947</c:v>
                </c:pt>
                <c:pt idx="283">
                  <c:v>74.120118211919689</c:v>
                </c:pt>
                <c:pt idx="284">
                  <c:v>74.701747505796632</c:v>
                </c:pt>
                <c:pt idx="285">
                  <c:v>75.277998592304698</c:v>
                </c:pt>
                <c:pt idx="286">
                  <c:v>75.848845487429102</c:v>
                </c:pt>
                <c:pt idx="287">
                  <c:v>76.414264642717583</c:v>
                </c:pt>
                <c:pt idx="288">
                  <c:v>76.974234872638959</c:v>
                </c:pt>
                <c:pt idx="289">
                  <c:v>77.528737284476449</c:v>
                </c:pt>
                <c:pt idx="290">
                  <c:v>78.077755210589714</c:v>
                </c:pt>
                <c:pt idx="291">
                  <c:v>78.62127414289283</c:v>
                </c:pt>
                <c:pt idx="292">
                  <c:v>79.159281669408671</c:v>
                </c:pt>
                <c:pt idx="293">
                  <c:v>79.691767412771156</c:v>
                </c:pt>
                <c:pt idx="294">
                  <c:v>80.218722970557963</c:v>
                </c:pt>
                <c:pt idx="295">
                  <c:v>80.740141857345762</c:v>
                </c:pt>
                <c:pt idx="296">
                  <c:v>81.256019448389281</c:v>
                </c:pt>
                <c:pt idx="297">
                  <c:v>81.76635292483337</c:v>
                </c:pt>
                <c:pt idx="298">
                  <c:v>82.271141220375029</c:v>
                </c:pt>
                <c:pt idx="299">
                  <c:v>82.770384969299272</c:v>
                </c:pt>
                <c:pt idx="300">
                  <c:v>83.264086455818827</c:v>
                </c:pt>
                <c:pt idx="301">
                  <c:v>83.752249564653908</c:v>
                </c:pt>
                <c:pt idx="302">
                  <c:v>84.234879732792933</c:v>
                </c:pt>
                <c:pt idx="303">
                  <c:v>84.711983902380865</c:v>
                </c:pt>
                <c:pt idx="304">
                  <c:v>85.183570474685382</c:v>
                </c:pt>
                <c:pt idx="305">
                  <c:v>85.649649265096045</c:v>
                </c:pt>
                <c:pt idx="306">
                  <c:v>86.11023145911453</c:v>
                </c:pt>
                <c:pt idx="307">
                  <c:v>86.56532956929837</c:v>
                </c:pt>
                <c:pt idx="308">
                  <c:v>87.014957393122884</c:v>
                </c:pt>
                <c:pt idx="309">
                  <c:v>87.459129971729411</c:v>
                </c:pt>
                <c:pt idx="310">
                  <c:v>87.897863549530612</c:v>
                </c:pt>
                <c:pt idx="311">
                  <c:v>88.33117553464551</c:v>
                </c:pt>
                <c:pt idx="312">
                  <c:v>88.759084460139704</c:v>
                </c:pt>
                <c:pt idx="313">
                  <c:v>89.181609946047757</c:v>
                </c:pt>
                <c:pt idx="314">
                  <c:v>89.598772662156946</c:v>
                </c:pt>
                <c:pt idx="315">
                  <c:v>90.010594291532712</c:v>
                </c:pt>
                <c:pt idx="316">
                  <c:v>90.417097494768228</c:v>
                </c:pt>
                <c:pt idx="317">
                  <c:v>90.818305874941544</c:v>
                </c:pt>
                <c:pt idx="318">
                  <c:v>91.214243943264862</c:v>
                </c:pt>
                <c:pt idx="319">
                  <c:v>91.604937085411976</c:v>
                </c:pt>
                <c:pt idx="320">
                  <c:v>91.99041152851072</c:v>
                </c:pt>
                <c:pt idx="321">
                  <c:v>92.370694308788075</c:v>
                </c:pt>
                <c:pt idx="322">
                  <c:v>92.74581323985683</c:v>
                </c:pt>
                <c:pt idx="323">
                  <c:v>93.11579688163269</c:v>
                </c:pt>
                <c:pt idx="324">
                  <c:v>93.480674509872301</c:v>
                </c:pt>
                <c:pt idx="325">
                  <c:v>93.840476086322411</c:v>
                </c:pt>
                <c:pt idx="326">
                  <c:v>94.195232229471515</c:v>
                </c:pt>
                <c:pt idx="327">
                  <c:v>94.544974185895455</c:v>
                </c:pt>
                <c:pt idx="328">
                  <c:v>94.889733802189056</c:v>
                </c:pt>
                <c:pt idx="329">
                  <c:v>95.229543497476044</c:v>
                </c:pt>
                <c:pt idx="330">
                  <c:v>95.56443623649011</c:v>
                </c:pt>
                <c:pt idx="331">
                  <c:v>95.89444550321997</c:v>
                </c:pt>
                <c:pt idx="332">
                  <c:v>96.219605275111661</c:v>
                </c:pt>
                <c:pt idx="333">
                  <c:v>96.539949997821523</c:v>
                </c:pt>
                <c:pt idx="334">
                  <c:v>96.855514560513484</c:v>
                </c:pt>
                <c:pt idx="335">
                  <c:v>97.166334271694382</c:v>
                </c:pt>
                <c:pt idx="336">
                  <c:v>97.472444835581271</c:v>
                </c:pt>
                <c:pt idx="337">
                  <c:v>97.773882328994645</c:v>
                </c:pt>
                <c:pt idx="338">
                  <c:v>98.070683178771787</c:v>
                </c:pt>
                <c:pt idx="339">
                  <c:v>98.362884139694231</c:v>
                </c:pt>
                <c:pt idx="340">
                  <c:v>98.650522272923737</c:v>
                </c:pt>
                <c:pt idx="341">
                  <c:v>98.933634924940947</c:v>
                </c:pt>
                <c:pt idx="342">
                  <c:v>99.212259706980959</c:v>
                </c:pt>
                <c:pt idx="343">
                  <c:v>99.486434474960305</c:v>
                </c:pt>
                <c:pt idx="344">
                  <c:v>99.756197309889387</c:v>
                </c:pt>
                <c:pt idx="345">
                  <c:v>100.02158649876495</c:v>
                </c:pt>
                <c:pt idx="346">
                  <c:v>100.28264051593671</c:v>
                </c:pt>
                <c:pt idx="347">
                  <c:v>100.53939800494258</c:v>
                </c:pt>
                <c:pt idx="348">
                  <c:v>100.79189776080665</c:v>
                </c:pt>
                <c:pt idx="349">
                  <c:v>101.04017871279414</c:v>
                </c:pt>
                <c:pt idx="350">
                  <c:v>101.28427990761797</c:v>
                </c:pt>
                <c:pt idx="351">
                  <c:v>101.52424049309045</c:v>
                </c:pt>
                <c:pt idx="352">
                  <c:v>101.76009970221511</c:v>
                </c:pt>
                <c:pt idx="353">
                  <c:v>101.99189683771203</c:v>
                </c:pt>
                <c:pt idx="354">
                  <c:v>102.21967125697138</c:v>
                </c:pt>
                <c:pt idx="355">
                  <c:v>102.44346235742906</c:v>
                </c:pt>
                <c:pt idx="356">
                  <c:v>102.66330956235842</c:v>
                </c:pt>
                <c:pt idx="357">
                  <c:v>102.87925230707243</c:v>
                </c:pt>
                <c:pt idx="358">
                  <c:v>103.09133002552984</c:v>
                </c:pt>
                <c:pt idx="359">
                  <c:v>103.29958213733977</c:v>
                </c:pt>
                <c:pt idx="360">
                  <c:v>103.50404803515856</c:v>
                </c:pt>
                <c:pt idx="361">
                  <c:v>103.70476707247275</c:v>
                </c:pt>
                <c:pt idx="362">
                  <c:v>103.90177855176225</c:v>
                </c:pt>
                <c:pt idx="363">
                  <c:v>104.09512171303756</c:v>
                </c:pt>
                <c:pt idx="364">
                  <c:v>104.28483572274503</c:v>
                </c:pt>
                <c:pt idx="365">
                  <c:v>104.47095966303398</c:v>
                </c:pt>
                <c:pt idx="366">
                  <c:v>104.65353252137962</c:v>
                </c:pt>
                <c:pt idx="367">
                  <c:v>104.83259318055575</c:v>
                </c:pt>
                <c:pt idx="368">
                  <c:v>105.00818040895098</c:v>
                </c:pt>
                <c:pt idx="369">
                  <c:v>105.18033285122253</c:v>
                </c:pt>
                <c:pt idx="370">
                  <c:v>105.34908901928131</c:v>
                </c:pt>
                <c:pt idx="371">
                  <c:v>105.51448728360248</c:v>
                </c:pt>
                <c:pt idx="372">
                  <c:v>105.67656586485523</c:v>
                </c:pt>
                <c:pt idx="373">
                  <c:v>105.83536282584568</c:v>
                </c:pt>
                <c:pt idx="374">
                  <c:v>105.99091606376705</c:v>
                </c:pt>
                <c:pt idx="375">
                  <c:v>106.14326330275094</c:v>
                </c:pt>
                <c:pt idx="376">
                  <c:v>106.29244208671375</c:v>
                </c:pt>
                <c:pt idx="377">
                  <c:v>106.4384897724923</c:v>
                </c:pt>
                <c:pt idx="378">
                  <c:v>106.58144352326278</c:v>
                </c:pt>
                <c:pt idx="379">
                  <c:v>106.72134030223695</c:v>
                </c:pt>
                <c:pt idx="380">
                  <c:v>106.85821686662992</c:v>
                </c:pt>
                <c:pt idx="381">
                  <c:v>106.99210976189356</c:v>
                </c:pt>
                <c:pt idx="382">
                  <c:v>107.12305531620984</c:v>
                </c:pt>
                <c:pt idx="383">
                  <c:v>107.12318331718004</c:v>
                </c:pt>
                <c:pt idx="384">
                  <c:v>107.12331131528084</c:v>
                </c:pt>
                <c:pt idx="385">
                  <c:v>107.12343931051232</c:v>
                </c:pt>
                <c:pt idx="386">
                  <c:v>107.12356730287452</c:v>
                </c:pt>
                <c:pt idx="387">
                  <c:v>107.12369529236744</c:v>
                </c:pt>
                <c:pt idx="388">
                  <c:v>107.12382327899115</c:v>
                </c:pt>
                <c:pt idx="389">
                  <c:v>107.12395126274566</c:v>
                </c:pt>
                <c:pt idx="390">
                  <c:v>107.12407924363103</c:v>
                </c:pt>
                <c:pt idx="391">
                  <c:v>107.12420722164728</c:v>
                </c:pt>
                <c:pt idx="392">
                  <c:v>107.12433519679445</c:v>
                </c:pt>
                <c:pt idx="393">
                  <c:v>107.12446316907256</c:v>
                </c:pt>
                <c:pt idx="394">
                  <c:v>107.12459113848166</c:v>
                </c:pt>
                <c:pt idx="395">
                  <c:v>107.1247191050218</c:v>
                </c:pt>
                <c:pt idx="396">
                  <c:v>107.12484706869299</c:v>
                </c:pt>
                <c:pt idx="397">
                  <c:v>107.12497502949527</c:v>
                </c:pt>
                <c:pt idx="398">
                  <c:v>107.12510298742869</c:v>
                </c:pt>
                <c:pt idx="399">
                  <c:v>107.12523094249326</c:v>
                </c:pt>
                <c:pt idx="400">
                  <c:v>107.12535889468904</c:v>
                </c:pt>
                <c:pt idx="401">
                  <c:v>107.12548684401605</c:v>
                </c:pt>
                <c:pt idx="402">
                  <c:v>107.12561479047433</c:v>
                </c:pt>
                <c:pt idx="403">
                  <c:v>107.12574273406393</c:v>
                </c:pt>
                <c:pt idx="404">
                  <c:v>107.12587067478486</c:v>
                </c:pt>
                <c:pt idx="405">
                  <c:v>107.12599861263718</c:v>
                </c:pt>
                <c:pt idx="406">
                  <c:v>107.1261265476209</c:v>
                </c:pt>
                <c:pt idx="407">
                  <c:v>107.12625447973606</c:v>
                </c:pt>
                <c:pt idx="408">
                  <c:v>107.12638240898274</c:v>
                </c:pt>
                <c:pt idx="409">
                  <c:v>107.12651033536089</c:v>
                </c:pt>
                <c:pt idx="410">
                  <c:v>107.12663825887061</c:v>
                </c:pt>
                <c:pt idx="411">
                  <c:v>107.12676617951193</c:v>
                </c:pt>
                <c:pt idx="412">
                  <c:v>107.12689409728489</c:v>
                </c:pt>
                <c:pt idx="413">
                  <c:v>107.12702201218949</c:v>
                </c:pt>
                <c:pt idx="414">
                  <c:v>107.12714992422578</c:v>
                </c:pt>
                <c:pt idx="415">
                  <c:v>107.12727783339379</c:v>
                </c:pt>
                <c:pt idx="416">
                  <c:v>107.12740573969359</c:v>
                </c:pt>
                <c:pt idx="417">
                  <c:v>107.12753364312518</c:v>
                </c:pt>
                <c:pt idx="418">
                  <c:v>107.1276615436886</c:v>
                </c:pt>
                <c:pt idx="419">
                  <c:v>107.12778944138391</c:v>
                </c:pt>
                <c:pt idx="420">
                  <c:v>107.12791733621111</c:v>
                </c:pt>
                <c:pt idx="421">
                  <c:v>107.12804522817025</c:v>
                </c:pt>
                <c:pt idx="422">
                  <c:v>107.12817311726138</c:v>
                </c:pt>
                <c:pt idx="423">
                  <c:v>107.12830100348452</c:v>
                </c:pt>
                <c:pt idx="424">
                  <c:v>107.1284288868397</c:v>
                </c:pt>
                <c:pt idx="425">
                  <c:v>107.12855676732697</c:v>
                </c:pt>
                <c:pt idx="426">
                  <c:v>107.12868464494636</c:v>
                </c:pt>
                <c:pt idx="427">
                  <c:v>107.12881251969789</c:v>
                </c:pt>
                <c:pt idx="428">
                  <c:v>107.12894039158164</c:v>
                </c:pt>
                <c:pt idx="429">
                  <c:v>107.12906826059759</c:v>
                </c:pt>
                <c:pt idx="430">
                  <c:v>107.12919612674581</c:v>
                </c:pt>
                <c:pt idx="431">
                  <c:v>107.12932399002631</c:v>
                </c:pt>
                <c:pt idx="432">
                  <c:v>107.12945185043915</c:v>
                </c:pt>
                <c:pt idx="433">
                  <c:v>107.12957970798436</c:v>
                </c:pt>
                <c:pt idx="434">
                  <c:v>107.12970756266198</c:v>
                </c:pt>
                <c:pt idx="435">
                  <c:v>107.12983541447201</c:v>
                </c:pt>
                <c:pt idx="436">
                  <c:v>107.12996326341452</c:v>
                </c:pt>
                <c:pt idx="437">
                  <c:v>107.13009110948956</c:v>
                </c:pt>
                <c:pt idx="438">
                  <c:v>107.13021895269713</c:v>
                </c:pt>
                <c:pt idx="439">
                  <c:v>107.13034679303726</c:v>
                </c:pt>
                <c:pt idx="440">
                  <c:v>107.13047463051002</c:v>
                </c:pt>
                <c:pt idx="441">
                  <c:v>107.13060246511543</c:v>
                </c:pt>
                <c:pt idx="442">
                  <c:v>107.13073029685353</c:v>
                </c:pt>
                <c:pt idx="443">
                  <c:v>107.13085812572434</c:v>
                </c:pt>
                <c:pt idx="444">
                  <c:v>107.13098595172791</c:v>
                </c:pt>
                <c:pt idx="445">
                  <c:v>107.13111377486428</c:v>
                </c:pt>
                <c:pt idx="446">
                  <c:v>107.13124159513346</c:v>
                </c:pt>
                <c:pt idx="447">
                  <c:v>107.13136941253551</c:v>
                </c:pt>
                <c:pt idx="448">
                  <c:v>107.13149722707044</c:v>
                </c:pt>
                <c:pt idx="449">
                  <c:v>107.13162503873831</c:v>
                </c:pt>
                <c:pt idx="450">
                  <c:v>107.13175284753915</c:v>
                </c:pt>
                <c:pt idx="451">
                  <c:v>107.13188065347299</c:v>
                </c:pt>
                <c:pt idx="452">
                  <c:v>107.13200845653986</c:v>
                </c:pt>
                <c:pt idx="453">
                  <c:v>107.13213625673983</c:v>
                </c:pt>
                <c:pt idx="454">
                  <c:v>107.13226405407288</c:v>
                </c:pt>
                <c:pt idx="455">
                  <c:v>107.13239184853907</c:v>
                </c:pt>
                <c:pt idx="456">
                  <c:v>107.13251964013844</c:v>
                </c:pt>
                <c:pt idx="457">
                  <c:v>107.13264742887104</c:v>
                </c:pt>
                <c:pt idx="458">
                  <c:v>107.13277521473687</c:v>
                </c:pt>
                <c:pt idx="459">
                  <c:v>107.13290299773598</c:v>
                </c:pt>
                <c:pt idx="460">
                  <c:v>107.13303077786844</c:v>
                </c:pt>
                <c:pt idx="461">
                  <c:v>107.13315855513423</c:v>
                </c:pt>
                <c:pt idx="462">
                  <c:v>107.13328632953343</c:v>
                </c:pt>
                <c:pt idx="463">
                  <c:v>107.13341410106604</c:v>
                </c:pt>
                <c:pt idx="464">
                  <c:v>107.13354186973213</c:v>
                </c:pt>
                <c:pt idx="465">
                  <c:v>107.13366963553169</c:v>
                </c:pt>
                <c:pt idx="466">
                  <c:v>107.13379739846478</c:v>
                </c:pt>
                <c:pt idx="467">
                  <c:v>107.13392515853147</c:v>
                </c:pt>
                <c:pt idx="468">
                  <c:v>107.13405291573173</c:v>
                </c:pt>
                <c:pt idx="469">
                  <c:v>107.13418067006563</c:v>
                </c:pt>
                <c:pt idx="470">
                  <c:v>107.13430842153322</c:v>
                </c:pt>
                <c:pt idx="471">
                  <c:v>107.13443617013451</c:v>
                </c:pt>
                <c:pt idx="472">
                  <c:v>107.13456391586955</c:v>
                </c:pt>
                <c:pt idx="473">
                  <c:v>107.13469165873836</c:v>
                </c:pt>
                <c:pt idx="474">
                  <c:v>107.13481939874099</c:v>
                </c:pt>
                <c:pt idx="475">
                  <c:v>107.13494713587747</c:v>
                </c:pt>
                <c:pt idx="476">
                  <c:v>107.13507487014782</c:v>
                </c:pt>
                <c:pt idx="477">
                  <c:v>107.13520260155211</c:v>
                </c:pt>
                <c:pt idx="478">
                  <c:v>107.13533033009034</c:v>
                </c:pt>
                <c:pt idx="479">
                  <c:v>107.13545805576256</c:v>
                </c:pt>
                <c:pt idx="480">
                  <c:v>107.13558577856881</c:v>
                </c:pt>
                <c:pt idx="481">
                  <c:v>107.13571349850912</c:v>
                </c:pt>
                <c:pt idx="482">
                  <c:v>107.13584121558353</c:v>
                </c:pt>
                <c:pt idx="483">
                  <c:v>107.13596892979206</c:v>
                </c:pt>
                <c:pt idx="484">
                  <c:v>107.13609664113477</c:v>
                </c:pt>
                <c:pt idx="485">
                  <c:v>107.13622434961168</c:v>
                </c:pt>
                <c:pt idx="486">
                  <c:v>107.13635205522282</c:v>
                </c:pt>
                <c:pt idx="487">
                  <c:v>107.13647975796823</c:v>
                </c:pt>
                <c:pt idx="488">
                  <c:v>107.13660745784797</c:v>
                </c:pt>
                <c:pt idx="489">
                  <c:v>107.13673515486204</c:v>
                </c:pt>
                <c:pt idx="490">
                  <c:v>107.13686284901048</c:v>
                </c:pt>
                <c:pt idx="491">
                  <c:v>107.13699054029335</c:v>
                </c:pt>
                <c:pt idx="492">
                  <c:v>107.13711822871066</c:v>
                </c:pt>
                <c:pt idx="493">
                  <c:v>107.13724591426248</c:v>
                </c:pt>
                <c:pt idx="494">
                  <c:v>107.13737359694881</c:v>
                </c:pt>
                <c:pt idx="495">
                  <c:v>107.13750127676968</c:v>
                </c:pt>
                <c:pt idx="496">
                  <c:v>107.13762895372514</c:v>
                </c:pt>
                <c:pt idx="497">
                  <c:v>107.13775662781525</c:v>
                </c:pt>
                <c:pt idx="498">
                  <c:v>107.13788429904001</c:v>
                </c:pt>
                <c:pt idx="499">
                  <c:v>107.13801196739946</c:v>
                </c:pt>
                <c:pt idx="500">
                  <c:v>107.13813963289364</c:v>
                </c:pt>
                <c:pt idx="501">
                  <c:v>107.1382672955226</c:v>
                </c:pt>
                <c:pt idx="502">
                  <c:v>107.13839495528636</c:v>
                </c:pt>
                <c:pt idx="503">
                  <c:v>107.13852261218494</c:v>
                </c:pt>
                <c:pt idx="504">
                  <c:v>107.13865026621839</c:v>
                </c:pt>
                <c:pt idx="505">
                  <c:v>107.13877791738678</c:v>
                </c:pt>
                <c:pt idx="506">
                  <c:v>107.1389055656901</c:v>
                </c:pt>
                <c:pt idx="507">
                  <c:v>107.13903321112839</c:v>
                </c:pt>
                <c:pt idx="508">
                  <c:v>107.13916085370171</c:v>
                </c:pt>
                <c:pt idx="509">
                  <c:v>107.13928849341006</c:v>
                </c:pt>
                <c:pt idx="510">
                  <c:v>107.13941613025352</c:v>
                </c:pt>
                <c:pt idx="511">
                  <c:v>107.13954376423207</c:v>
                </c:pt>
                <c:pt idx="512">
                  <c:v>107.1396713953458</c:v>
                </c:pt>
                <c:pt idx="513">
                  <c:v>107.13979902359472</c:v>
                </c:pt>
                <c:pt idx="514">
                  <c:v>107.13992664897886</c:v>
                </c:pt>
                <c:pt idx="515">
                  <c:v>107.14005427149826</c:v>
                </c:pt>
                <c:pt idx="516">
                  <c:v>107.14018189115295</c:v>
                </c:pt>
                <c:pt idx="517">
                  <c:v>107.14030950794297</c:v>
                </c:pt>
                <c:pt idx="518">
                  <c:v>107.14043712186839</c:v>
                </c:pt>
                <c:pt idx="519">
                  <c:v>107.14056473292918</c:v>
                </c:pt>
                <c:pt idx="520">
                  <c:v>107.14069234112542</c:v>
                </c:pt>
                <c:pt idx="521">
                  <c:v>107.14081994645713</c:v>
                </c:pt>
                <c:pt idx="522">
                  <c:v>107.14094754892434</c:v>
                </c:pt>
                <c:pt idx="523">
                  <c:v>107.14107514852711</c:v>
                </c:pt>
                <c:pt idx="524">
                  <c:v>107.14120274526547</c:v>
                </c:pt>
                <c:pt idx="525">
                  <c:v>107.14133033913943</c:v>
                </c:pt>
                <c:pt idx="526">
                  <c:v>107.14145793014902</c:v>
                </c:pt>
                <c:pt idx="527">
                  <c:v>107.14158551829432</c:v>
                </c:pt>
                <c:pt idx="528">
                  <c:v>107.14171310357534</c:v>
                </c:pt>
                <c:pt idx="529">
                  <c:v>107.14184068599211</c:v>
                </c:pt>
                <c:pt idx="530">
                  <c:v>107.14196826554466</c:v>
                </c:pt>
                <c:pt idx="531">
                  <c:v>107.14209584223305</c:v>
                </c:pt>
                <c:pt idx="532">
                  <c:v>107.14222341605732</c:v>
                </c:pt>
                <c:pt idx="533">
                  <c:v>107.14235098701745</c:v>
                </c:pt>
                <c:pt idx="534">
                  <c:v>107.14247855511354</c:v>
                </c:pt>
                <c:pt idx="535">
                  <c:v>107.14260612034559</c:v>
                </c:pt>
                <c:pt idx="536">
                  <c:v>107.14273368271364</c:v>
                </c:pt>
                <c:pt idx="537">
                  <c:v>107.14286124221772</c:v>
                </c:pt>
                <c:pt idx="538">
                  <c:v>107.14298879885787</c:v>
                </c:pt>
                <c:pt idx="539">
                  <c:v>107.14311635263414</c:v>
                </c:pt>
                <c:pt idx="540">
                  <c:v>107.14324390354655</c:v>
                </c:pt>
                <c:pt idx="541">
                  <c:v>107.14337145159514</c:v>
                </c:pt>
                <c:pt idx="542">
                  <c:v>107.14349899677994</c:v>
                </c:pt>
                <c:pt idx="543">
                  <c:v>107.14362653910099</c:v>
                </c:pt>
                <c:pt idx="544">
                  <c:v>107.14375407855833</c:v>
                </c:pt>
                <c:pt idx="545">
                  <c:v>107.14388161515198</c:v>
                </c:pt>
                <c:pt idx="546">
                  <c:v>107.14400914888201</c:v>
                </c:pt>
                <c:pt idx="547">
                  <c:v>107.14413667974841</c:v>
                </c:pt>
                <c:pt idx="548">
                  <c:v>107.14426420775123</c:v>
                </c:pt>
                <c:pt idx="549">
                  <c:v>107.14439173289053</c:v>
                </c:pt>
                <c:pt idx="550">
                  <c:v>107.14451925516632</c:v>
                </c:pt>
                <c:pt idx="551">
                  <c:v>107.14464677457865</c:v>
                </c:pt>
                <c:pt idx="552">
                  <c:v>107.14477429112755</c:v>
                </c:pt>
                <c:pt idx="553">
                  <c:v>107.14490180481305</c:v>
                </c:pt>
                <c:pt idx="554">
                  <c:v>107.14502931563518</c:v>
                </c:pt>
                <c:pt idx="555">
                  <c:v>107.14515682359399</c:v>
                </c:pt>
                <c:pt idx="556">
                  <c:v>107.14528432868951</c:v>
                </c:pt>
                <c:pt idx="557">
                  <c:v>107.14541183092177</c:v>
                </c:pt>
                <c:pt idx="558">
                  <c:v>107.1455393302908</c:v>
                </c:pt>
                <c:pt idx="559">
                  <c:v>107.14566682679666</c:v>
                </c:pt>
                <c:pt idx="560">
                  <c:v>107.14579432043936</c:v>
                </c:pt>
                <c:pt idx="561">
                  <c:v>107.14592181121895</c:v>
                </c:pt>
                <c:pt idx="562">
                  <c:v>107.14604929913547</c:v>
                </c:pt>
                <c:pt idx="563">
                  <c:v>107.14617678418894</c:v>
                </c:pt>
                <c:pt idx="564">
                  <c:v>107.1463042663794</c:v>
                </c:pt>
                <c:pt idx="565">
                  <c:v>107.14643174570686</c:v>
                </c:pt>
                <c:pt idx="566">
                  <c:v>107.14655922217142</c:v>
                </c:pt>
                <c:pt idx="567">
                  <c:v>107.14668669577304</c:v>
                </c:pt>
                <c:pt idx="568">
                  <c:v>107.14681416651182</c:v>
                </c:pt>
                <c:pt idx="569">
                  <c:v>107.14694163438776</c:v>
                </c:pt>
                <c:pt idx="570">
                  <c:v>107.14706909940089</c:v>
                </c:pt>
                <c:pt idx="571">
                  <c:v>107.14719656155128</c:v>
                </c:pt>
                <c:pt idx="572">
                  <c:v>107.14732402083892</c:v>
                </c:pt>
                <c:pt idx="573">
                  <c:v>107.14745147726389</c:v>
                </c:pt>
                <c:pt idx="574">
                  <c:v>107.14757893082619</c:v>
                </c:pt>
                <c:pt idx="575">
                  <c:v>107.14770638152586</c:v>
                </c:pt>
                <c:pt idx="576">
                  <c:v>107.14783382936297</c:v>
                </c:pt>
                <c:pt idx="577">
                  <c:v>107.14796127433752</c:v>
                </c:pt>
                <c:pt idx="578">
                  <c:v>107.14808871644955</c:v>
                </c:pt>
                <c:pt idx="579">
                  <c:v>107.14821615569913</c:v>
                </c:pt>
                <c:pt idx="580">
                  <c:v>107.14834359208623</c:v>
                </c:pt>
                <c:pt idx="581">
                  <c:v>107.14847102561093</c:v>
                </c:pt>
                <c:pt idx="582">
                  <c:v>107.14859845627326</c:v>
                </c:pt>
                <c:pt idx="583">
                  <c:v>107.14872588407326</c:v>
                </c:pt>
                <c:pt idx="584">
                  <c:v>107.14885330901095</c:v>
                </c:pt>
                <c:pt idx="585">
                  <c:v>107.14898073108637</c:v>
                </c:pt>
                <c:pt idx="586">
                  <c:v>107.14910815029957</c:v>
                </c:pt>
                <c:pt idx="587">
                  <c:v>107.14923556665056</c:v>
                </c:pt>
                <c:pt idx="588">
                  <c:v>107.14936298013939</c:v>
                </c:pt>
                <c:pt idx="589">
                  <c:v>107.14949039076608</c:v>
                </c:pt>
                <c:pt idx="590">
                  <c:v>107.14961779853068</c:v>
                </c:pt>
                <c:pt idx="591">
                  <c:v>107.14974520343324</c:v>
                </c:pt>
                <c:pt idx="592">
                  <c:v>107.14987260547377</c:v>
                </c:pt>
                <c:pt idx="593">
                  <c:v>107.15000000465233</c:v>
                </c:pt>
                <c:pt idx="594">
                  <c:v>107.15012740096894</c:v>
                </c:pt>
                <c:pt idx="595">
                  <c:v>107.15025479442362</c:v>
                </c:pt>
                <c:pt idx="596">
                  <c:v>107.1503821850164</c:v>
                </c:pt>
                <c:pt idx="597">
                  <c:v>107.15050957274735</c:v>
                </c:pt>
                <c:pt idx="598">
                  <c:v>107.15063695761651</c:v>
                </c:pt>
                <c:pt idx="599">
                  <c:v>107.15076433962389</c:v>
                </c:pt>
                <c:pt idx="600">
                  <c:v>107.15089171876951</c:v>
                </c:pt>
                <c:pt idx="601">
                  <c:v>107.15101909505344</c:v>
                </c:pt>
                <c:pt idx="602">
                  <c:v>107.15114646847572</c:v>
                </c:pt>
                <c:pt idx="603">
                  <c:v>107.15127383903634</c:v>
                </c:pt>
                <c:pt idx="604">
                  <c:v>107.15140120673537</c:v>
                </c:pt>
                <c:pt idx="605">
                  <c:v>107.15152857157285</c:v>
                </c:pt>
                <c:pt idx="606">
                  <c:v>107.1516559335488</c:v>
                </c:pt>
                <c:pt idx="607">
                  <c:v>107.15178329266324</c:v>
                </c:pt>
                <c:pt idx="608">
                  <c:v>107.15191064891623</c:v>
                </c:pt>
                <c:pt idx="609">
                  <c:v>107.1520380023078</c:v>
                </c:pt>
                <c:pt idx="610">
                  <c:v>107.15216535283801</c:v>
                </c:pt>
                <c:pt idx="611">
                  <c:v>107.15229270050683</c:v>
                </c:pt>
                <c:pt idx="612">
                  <c:v>107.15242004531436</c:v>
                </c:pt>
                <c:pt idx="613">
                  <c:v>107.1525473872606</c:v>
                </c:pt>
                <c:pt idx="614">
                  <c:v>107.15267472634559</c:v>
                </c:pt>
                <c:pt idx="615">
                  <c:v>107.15280206256939</c:v>
                </c:pt>
                <c:pt idx="616">
                  <c:v>107.15292939593201</c:v>
                </c:pt>
                <c:pt idx="617">
                  <c:v>107.15305672643349</c:v>
                </c:pt>
                <c:pt idx="618">
                  <c:v>107.15318405407386</c:v>
                </c:pt>
                <c:pt idx="619">
                  <c:v>107.15331137885316</c:v>
                </c:pt>
                <c:pt idx="620">
                  <c:v>107.15343870077143</c:v>
                </c:pt>
                <c:pt idx="621">
                  <c:v>107.15356601982872</c:v>
                </c:pt>
                <c:pt idx="622">
                  <c:v>107.15369333602501</c:v>
                </c:pt>
                <c:pt idx="623">
                  <c:v>107.15382064936038</c:v>
                </c:pt>
                <c:pt idx="624">
                  <c:v>107.15394795983488</c:v>
                </c:pt>
                <c:pt idx="625">
                  <c:v>107.15407526744852</c:v>
                </c:pt>
                <c:pt idx="626">
                  <c:v>107.15420257220133</c:v>
                </c:pt>
                <c:pt idx="627">
                  <c:v>107.15432987409336</c:v>
                </c:pt>
                <c:pt idx="628">
                  <c:v>107.15445717312464</c:v>
                </c:pt>
                <c:pt idx="629">
                  <c:v>107.1545844692952</c:v>
                </c:pt>
                <c:pt idx="630">
                  <c:v>107.15471176260507</c:v>
                </c:pt>
                <c:pt idx="631">
                  <c:v>107.15483905305432</c:v>
                </c:pt>
                <c:pt idx="632">
                  <c:v>107.15496634064293</c:v>
                </c:pt>
                <c:pt idx="633">
                  <c:v>107.15509362537098</c:v>
                </c:pt>
                <c:pt idx="634">
                  <c:v>107.1552209072385</c:v>
                </c:pt>
                <c:pt idx="635">
                  <c:v>107.1553481862455</c:v>
                </c:pt>
                <c:pt idx="636">
                  <c:v>107.15547546239205</c:v>
                </c:pt>
                <c:pt idx="637">
                  <c:v>107.15560273567816</c:v>
                </c:pt>
                <c:pt idx="638">
                  <c:v>107.15573000610387</c:v>
                </c:pt>
                <c:pt idx="639">
                  <c:v>107.15585727366923</c:v>
                </c:pt>
                <c:pt idx="640">
                  <c:v>107.15598453837424</c:v>
                </c:pt>
                <c:pt idx="641">
                  <c:v>107.15611180021897</c:v>
                </c:pt>
                <c:pt idx="642">
                  <c:v>107.15623905920343</c:v>
                </c:pt>
                <c:pt idx="643">
                  <c:v>107.15636631532766</c:v>
                </c:pt>
                <c:pt idx="644">
                  <c:v>107.15649356859173</c:v>
                </c:pt>
                <c:pt idx="645">
                  <c:v>107.15662081899563</c:v>
                </c:pt>
                <c:pt idx="646">
                  <c:v>107.15674806653942</c:v>
                </c:pt>
                <c:pt idx="647">
                  <c:v>107.15687531122313</c:v>
                </c:pt>
                <c:pt idx="648">
                  <c:v>107.15700255304679</c:v>
                </c:pt>
                <c:pt idx="649">
                  <c:v>107.15712979201045</c:v>
                </c:pt>
                <c:pt idx="650">
                  <c:v>107.15725702811413</c:v>
                </c:pt>
                <c:pt idx="651">
                  <c:v>107.15738426135788</c:v>
                </c:pt>
                <c:pt idx="652">
                  <c:v>107.15751149174172</c:v>
                </c:pt>
                <c:pt idx="653">
                  <c:v>107.15763871926568</c:v>
                </c:pt>
                <c:pt idx="654">
                  <c:v>107.15776594392982</c:v>
                </c:pt>
                <c:pt idx="655">
                  <c:v>107.15789316573414</c:v>
                </c:pt>
                <c:pt idx="656">
                  <c:v>107.15802038467871</c:v>
                </c:pt>
                <c:pt idx="657">
                  <c:v>107.15814760076356</c:v>
                </c:pt>
                <c:pt idx="658">
                  <c:v>107.1582748139887</c:v>
                </c:pt>
                <c:pt idx="659">
                  <c:v>107.15840202435419</c:v>
                </c:pt>
                <c:pt idx="660">
                  <c:v>107.15852923186007</c:v>
                </c:pt>
                <c:pt idx="661">
                  <c:v>107.15865643650635</c:v>
                </c:pt>
                <c:pt idx="662">
                  <c:v>107.15878363829307</c:v>
                </c:pt>
                <c:pt idx="663">
                  <c:v>107.1589108372203</c:v>
                </c:pt>
                <c:pt idx="664">
                  <c:v>107.15903803328803</c:v>
                </c:pt>
                <c:pt idx="665">
                  <c:v>107.15916522649633</c:v>
                </c:pt>
                <c:pt idx="666">
                  <c:v>107.1592924168452</c:v>
                </c:pt>
                <c:pt idx="667">
                  <c:v>107.15941960433472</c:v>
                </c:pt>
                <c:pt idx="668">
                  <c:v>107.15954678896487</c:v>
                </c:pt>
                <c:pt idx="669">
                  <c:v>107.15967397073572</c:v>
                </c:pt>
                <c:pt idx="670">
                  <c:v>107.15980114964732</c:v>
                </c:pt>
                <c:pt idx="671">
                  <c:v>107.15992832569967</c:v>
                </c:pt>
                <c:pt idx="672">
                  <c:v>107.16005549889282</c:v>
                </c:pt>
                <c:pt idx="673">
                  <c:v>107.16018266922683</c:v>
                </c:pt>
                <c:pt idx="674">
                  <c:v>107.16030983670169</c:v>
                </c:pt>
                <c:pt idx="675">
                  <c:v>107.16043700131748</c:v>
                </c:pt>
                <c:pt idx="676">
                  <c:v>107.16056416307418</c:v>
                </c:pt>
                <c:pt idx="677">
                  <c:v>107.16069132197188</c:v>
                </c:pt>
                <c:pt idx="678">
                  <c:v>107.16081847801058</c:v>
                </c:pt>
                <c:pt idx="679">
                  <c:v>107.16094563119033</c:v>
                </c:pt>
                <c:pt idx="680">
                  <c:v>107.16107278151117</c:v>
                </c:pt>
                <c:pt idx="681">
                  <c:v>107.16119992897312</c:v>
                </c:pt>
                <c:pt idx="682">
                  <c:v>107.16132707357623</c:v>
                </c:pt>
                <c:pt idx="683">
                  <c:v>107.16145421532053</c:v>
                </c:pt>
                <c:pt idx="684">
                  <c:v>107.16158135420605</c:v>
                </c:pt>
                <c:pt idx="685">
                  <c:v>107.16170849023283</c:v>
                </c:pt>
                <c:pt idx="686">
                  <c:v>107.1618356234009</c:v>
                </c:pt>
                <c:pt idx="687">
                  <c:v>107.1619627537103</c:v>
                </c:pt>
                <c:pt idx="688">
                  <c:v>107.16208988116108</c:v>
                </c:pt>
                <c:pt idx="689">
                  <c:v>107.16221700575323</c:v>
                </c:pt>
                <c:pt idx="690">
                  <c:v>107.16234412748685</c:v>
                </c:pt>
                <c:pt idx="691">
                  <c:v>107.16247124636192</c:v>
                </c:pt>
                <c:pt idx="692">
                  <c:v>107.1625983623785</c:v>
                </c:pt>
                <c:pt idx="693">
                  <c:v>107.16272547553663</c:v>
                </c:pt>
                <c:pt idx="694">
                  <c:v>107.16285258583633</c:v>
                </c:pt>
                <c:pt idx="695">
                  <c:v>107.16297969327763</c:v>
                </c:pt>
                <c:pt idx="696">
                  <c:v>107.16310679786061</c:v>
                </c:pt>
                <c:pt idx="697">
                  <c:v>107.16323389958525</c:v>
                </c:pt>
                <c:pt idx="698">
                  <c:v>107.16336099845159</c:v>
                </c:pt>
                <c:pt idx="699">
                  <c:v>107.16348809445972</c:v>
                </c:pt>
                <c:pt idx="700">
                  <c:v>107.16361518760961</c:v>
                </c:pt>
                <c:pt idx="701">
                  <c:v>107.16374227790133</c:v>
                </c:pt>
                <c:pt idx="702">
                  <c:v>107.1638693653349</c:v>
                </c:pt>
                <c:pt idx="703">
                  <c:v>107.16399644991039</c:v>
                </c:pt>
                <c:pt idx="704">
                  <c:v>107.16412353162779</c:v>
                </c:pt>
                <c:pt idx="705">
                  <c:v>107.16425061048717</c:v>
                </c:pt>
                <c:pt idx="706">
                  <c:v>107.16437768648855</c:v>
                </c:pt>
                <c:pt idx="707">
                  <c:v>107.16450475963194</c:v>
                </c:pt>
                <c:pt idx="708">
                  <c:v>107.16463182991743</c:v>
                </c:pt>
                <c:pt idx="709">
                  <c:v>107.16475889734502</c:v>
                </c:pt>
                <c:pt idx="710">
                  <c:v>107.16488596191475</c:v>
                </c:pt>
                <c:pt idx="711">
                  <c:v>107.16501302362666</c:v>
                </c:pt>
                <c:pt idx="712">
                  <c:v>107.16514008248076</c:v>
                </c:pt>
                <c:pt idx="713">
                  <c:v>107.16526713847712</c:v>
                </c:pt>
                <c:pt idx="714">
                  <c:v>107.16539419161576</c:v>
                </c:pt>
                <c:pt idx="715">
                  <c:v>107.16552124189671</c:v>
                </c:pt>
                <c:pt idx="716">
                  <c:v>107.16564828932003</c:v>
                </c:pt>
                <c:pt idx="717">
                  <c:v>107.16577533388573</c:v>
                </c:pt>
                <c:pt idx="718">
                  <c:v>107.16590237559386</c:v>
                </c:pt>
                <c:pt idx="719">
                  <c:v>107.16602941444444</c:v>
                </c:pt>
                <c:pt idx="720">
                  <c:v>107.16615645043751</c:v>
                </c:pt>
                <c:pt idx="721">
                  <c:v>107.16628348357311</c:v>
                </c:pt>
                <c:pt idx="722">
                  <c:v>107.16641051385128</c:v>
                </c:pt>
                <c:pt idx="723">
                  <c:v>107.16653754127205</c:v>
                </c:pt>
                <c:pt idx="724">
                  <c:v>107.16666456583545</c:v>
                </c:pt>
                <c:pt idx="725">
                  <c:v>107.16679158754154</c:v>
                </c:pt>
                <c:pt idx="726">
                  <c:v>107.16691860639031</c:v>
                </c:pt>
                <c:pt idx="727">
                  <c:v>107.16704562238182</c:v>
                </c:pt>
                <c:pt idx="728">
                  <c:v>107.16717263551611</c:v>
                </c:pt>
                <c:pt idx="729">
                  <c:v>107.16729964579321</c:v>
                </c:pt>
                <c:pt idx="730">
                  <c:v>107.16742665321316</c:v>
                </c:pt>
                <c:pt idx="731">
                  <c:v>107.167553657776</c:v>
                </c:pt>
                <c:pt idx="732">
                  <c:v>107.16768065948175</c:v>
                </c:pt>
                <c:pt idx="733">
                  <c:v>107.16780765833045</c:v>
                </c:pt>
                <c:pt idx="734">
                  <c:v>107.16793465432212</c:v>
                </c:pt>
                <c:pt idx="735">
                  <c:v>107.16806164745682</c:v>
                </c:pt>
                <c:pt idx="736">
                  <c:v>107.1681886377346</c:v>
                </c:pt>
                <c:pt idx="737">
                  <c:v>107.16831562515546</c:v>
                </c:pt>
                <c:pt idx="738">
                  <c:v>107.16844260971943</c:v>
                </c:pt>
                <c:pt idx="739">
                  <c:v>107.1685695914266</c:v>
                </c:pt>
                <c:pt idx="740">
                  <c:v>107.16869657027694</c:v>
                </c:pt>
                <c:pt idx="741">
                  <c:v>107.16882354627053</c:v>
                </c:pt>
                <c:pt idx="742">
                  <c:v>107.16895051940739</c:v>
                </c:pt>
                <c:pt idx="743">
                  <c:v>107.16907748968754</c:v>
                </c:pt>
                <c:pt idx="744">
                  <c:v>107.16920445711104</c:v>
                </c:pt>
                <c:pt idx="745">
                  <c:v>107.1693314216779</c:v>
                </c:pt>
                <c:pt idx="746">
                  <c:v>107.16945838338819</c:v>
                </c:pt>
                <c:pt idx="747">
                  <c:v>107.16958534224192</c:v>
                </c:pt>
                <c:pt idx="748">
                  <c:v>107.16971229823912</c:v>
                </c:pt>
                <c:pt idx="749">
                  <c:v>107.16983925137984</c:v>
                </c:pt>
                <c:pt idx="750">
                  <c:v>107.16996620166411</c:v>
                </c:pt>
                <c:pt idx="751">
                  <c:v>107.17009314909197</c:v>
                </c:pt>
                <c:pt idx="752">
                  <c:v>107.17022009366345</c:v>
                </c:pt>
                <c:pt idx="753">
                  <c:v>107.17034703537858</c:v>
                </c:pt>
                <c:pt idx="754">
                  <c:v>107.17047397423742</c:v>
                </c:pt>
                <c:pt idx="755">
                  <c:v>107.17060091023997</c:v>
                </c:pt>
                <c:pt idx="756">
                  <c:v>107.17072784338629</c:v>
                </c:pt>
                <c:pt idx="757">
                  <c:v>107.17085477367641</c:v>
                </c:pt>
                <c:pt idx="758">
                  <c:v>107.17098170111035</c:v>
                </c:pt>
                <c:pt idx="759">
                  <c:v>107.17110862568819</c:v>
                </c:pt>
                <c:pt idx="760">
                  <c:v>107.17123554740991</c:v>
                </c:pt>
                <c:pt idx="761">
                  <c:v>107.17136246627557</c:v>
                </c:pt>
                <c:pt idx="762">
                  <c:v>107.1714893822852</c:v>
                </c:pt>
                <c:pt idx="763">
                  <c:v>107.17161629543884</c:v>
                </c:pt>
                <c:pt idx="764">
                  <c:v>107.17174320573652</c:v>
                </c:pt>
                <c:pt idx="765">
                  <c:v>107.17187011317829</c:v>
                </c:pt>
                <c:pt idx="766">
                  <c:v>107.17199701776417</c:v>
                </c:pt>
                <c:pt idx="767">
                  <c:v>107.17212391949421</c:v>
                </c:pt>
                <c:pt idx="768">
                  <c:v>107.17225081836844</c:v>
                </c:pt>
                <c:pt idx="769">
                  <c:v>107.17237771438687</c:v>
                </c:pt>
                <c:pt idx="770">
                  <c:v>107.17250460754957</c:v>
                </c:pt>
                <c:pt idx="771">
                  <c:v>107.17263149785656</c:v>
                </c:pt>
                <c:pt idx="772">
                  <c:v>107.17275838530787</c:v>
                </c:pt>
                <c:pt idx="773">
                  <c:v>107.17288526990355</c:v>
                </c:pt>
                <c:pt idx="774">
                  <c:v>107.17301215164362</c:v>
                </c:pt>
                <c:pt idx="775">
                  <c:v>107.17313903052812</c:v>
                </c:pt>
                <c:pt idx="776">
                  <c:v>107.17326590655709</c:v>
                </c:pt>
                <c:pt idx="777">
                  <c:v>107.17339277973058</c:v>
                </c:pt>
                <c:pt idx="778">
                  <c:v>107.1735196500486</c:v>
                </c:pt>
                <c:pt idx="779">
                  <c:v>107.17364651751117</c:v>
                </c:pt>
                <c:pt idx="780">
                  <c:v>107.17377338211837</c:v>
                </c:pt>
                <c:pt idx="781">
                  <c:v>107.17390024387021</c:v>
                </c:pt>
                <c:pt idx="782">
                  <c:v>107.17402710276673</c:v>
                </c:pt>
                <c:pt idx="783">
                  <c:v>107.17415395880795</c:v>
                </c:pt>
                <c:pt idx="784">
                  <c:v>107.17428081199394</c:v>
                </c:pt>
                <c:pt idx="785">
                  <c:v>107.1744076623247</c:v>
                </c:pt>
                <c:pt idx="786">
                  <c:v>107.1745345098003</c:v>
                </c:pt>
                <c:pt idx="787">
                  <c:v>107.17466135442073</c:v>
                </c:pt>
                <c:pt idx="788">
                  <c:v>107.17478819618607</c:v>
                </c:pt>
                <c:pt idx="789">
                  <c:v>107.17491503509632</c:v>
                </c:pt>
                <c:pt idx="790">
                  <c:v>107.17504187115154</c:v>
                </c:pt>
                <c:pt idx="791">
                  <c:v>107.17516870435175</c:v>
                </c:pt>
                <c:pt idx="792">
                  <c:v>107.17529553469699</c:v>
                </c:pt>
                <c:pt idx="793">
                  <c:v>107.17542236218731</c:v>
                </c:pt>
                <c:pt idx="794">
                  <c:v>107.17554918682272</c:v>
                </c:pt>
                <c:pt idx="795">
                  <c:v>107.17567600860328</c:v>
                </c:pt>
                <c:pt idx="796">
                  <c:v>107.175802827529</c:v>
                </c:pt>
                <c:pt idx="797">
                  <c:v>107.17592964359991</c:v>
                </c:pt>
                <c:pt idx="798">
                  <c:v>107.17605645681608</c:v>
                </c:pt>
                <c:pt idx="799">
                  <c:v>107.17618326717755</c:v>
                </c:pt>
                <c:pt idx="800">
                  <c:v>107.1763100746843</c:v>
                </c:pt>
                <c:pt idx="801">
                  <c:v>107.17643687933639</c:v>
                </c:pt>
                <c:pt idx="802">
                  <c:v>107.1765636811339</c:v>
                </c:pt>
                <c:pt idx="803">
                  <c:v>107.17669048007681</c:v>
                </c:pt>
                <c:pt idx="804">
                  <c:v>107.17681727616518</c:v>
                </c:pt>
                <c:pt idx="805">
                  <c:v>107.17694406939904</c:v>
                </c:pt>
                <c:pt idx="806">
                  <c:v>107.17707085977842</c:v>
                </c:pt>
                <c:pt idx="807">
                  <c:v>107.17719764730337</c:v>
                </c:pt>
                <c:pt idx="808">
                  <c:v>107.17732443197391</c:v>
                </c:pt>
                <c:pt idx="809">
                  <c:v>107.17745121379009</c:v>
                </c:pt>
                <c:pt idx="810">
                  <c:v>107.17757799275192</c:v>
                </c:pt>
                <c:pt idx="811">
                  <c:v>107.17770476885944</c:v>
                </c:pt>
                <c:pt idx="812">
                  <c:v>107.17783154211271</c:v>
                </c:pt>
                <c:pt idx="813">
                  <c:v>107.17795831251175</c:v>
                </c:pt>
                <c:pt idx="814">
                  <c:v>107.1780850800566</c:v>
                </c:pt>
                <c:pt idx="815">
                  <c:v>107.17821184474728</c:v>
                </c:pt>
                <c:pt idx="816">
                  <c:v>107.17833860658385</c:v>
                </c:pt>
                <c:pt idx="817">
                  <c:v>107.17846536556632</c:v>
                </c:pt>
                <c:pt idx="818">
                  <c:v>107.17859212169475</c:v>
                </c:pt>
                <c:pt idx="819">
                  <c:v>107.17871887496914</c:v>
                </c:pt>
                <c:pt idx="820">
                  <c:v>107.17884562538956</c:v>
                </c:pt>
                <c:pt idx="821">
                  <c:v>107.17897237295605</c:v>
                </c:pt>
                <c:pt idx="822">
                  <c:v>107.17909911766861</c:v>
                </c:pt>
                <c:pt idx="823">
                  <c:v>107.17922585952729</c:v>
                </c:pt>
                <c:pt idx="824">
                  <c:v>107.17935259853213</c:v>
                </c:pt>
                <c:pt idx="825">
                  <c:v>107.17947933468318</c:v>
                </c:pt>
                <c:pt idx="826">
                  <c:v>107.17960606798046</c:v>
                </c:pt>
                <c:pt idx="827">
                  <c:v>107.179732798424</c:v>
                </c:pt>
                <c:pt idx="828">
                  <c:v>107.17985952601383</c:v>
                </c:pt>
                <c:pt idx="829">
                  <c:v>107.17998625074999</c:v>
                </c:pt>
                <c:pt idx="830">
                  <c:v>107.18011297263254</c:v>
                </c:pt>
                <c:pt idx="831">
                  <c:v>107.18023969166147</c:v>
                </c:pt>
                <c:pt idx="832">
                  <c:v>107.18036640783687</c:v>
                </c:pt>
                <c:pt idx="833">
                  <c:v>107.18049312115875</c:v>
                </c:pt>
                <c:pt idx="834">
                  <c:v>107.18061983162713</c:v>
                </c:pt>
                <c:pt idx="835">
                  <c:v>107.18074653924204</c:v>
                </c:pt>
                <c:pt idx="836">
                  <c:v>107.18087324400354</c:v>
                </c:pt>
                <c:pt idx="837">
                  <c:v>107.18099994591167</c:v>
                </c:pt>
                <c:pt idx="838">
                  <c:v>107.18112664496643</c:v>
                </c:pt>
                <c:pt idx="839">
                  <c:v>107.18125334116787</c:v>
                </c:pt>
                <c:pt idx="840">
                  <c:v>107.18138003451607</c:v>
                </c:pt>
                <c:pt idx="841">
                  <c:v>107.18150672501099</c:v>
                </c:pt>
                <c:pt idx="842">
                  <c:v>107.18163341265272</c:v>
                </c:pt>
                <c:pt idx="843">
                  <c:v>107.18176009744128</c:v>
                </c:pt>
                <c:pt idx="844">
                  <c:v>107.1818867793767</c:v>
                </c:pt>
                <c:pt idx="845">
                  <c:v>107.18201345845902</c:v>
                </c:pt>
                <c:pt idx="846">
                  <c:v>107.18214013468828</c:v>
                </c:pt>
                <c:pt idx="847">
                  <c:v>107.18226680806448</c:v>
                </c:pt>
                <c:pt idx="848">
                  <c:v>107.18239347858771</c:v>
                </c:pt>
                <c:pt idx="849">
                  <c:v>107.18252014625799</c:v>
                </c:pt>
                <c:pt idx="850">
                  <c:v>107.18264681107532</c:v>
                </c:pt>
                <c:pt idx="851">
                  <c:v>107.18277347303977</c:v>
                </c:pt>
                <c:pt idx="852">
                  <c:v>107.18290013215137</c:v>
                </c:pt>
                <c:pt idx="853">
                  <c:v>107.18302678841015</c:v>
                </c:pt>
                <c:pt idx="854">
                  <c:v>107.18315344181615</c:v>
                </c:pt>
                <c:pt idx="855">
                  <c:v>107.18328009236939</c:v>
                </c:pt>
                <c:pt idx="856">
                  <c:v>107.18340674006991</c:v>
                </c:pt>
                <c:pt idx="857">
                  <c:v>107.18353338491777</c:v>
                </c:pt>
                <c:pt idx="858">
                  <c:v>107.18366002691297</c:v>
                </c:pt>
                <c:pt idx="859">
                  <c:v>107.18378666605557</c:v>
                </c:pt>
                <c:pt idx="860">
                  <c:v>107.18391330234559</c:v>
                </c:pt>
                <c:pt idx="861">
                  <c:v>107.18403993578308</c:v>
                </c:pt>
                <c:pt idx="862">
                  <c:v>107.18416656636806</c:v>
                </c:pt>
                <c:pt idx="863">
                  <c:v>107.18429319410058</c:v>
                </c:pt>
                <c:pt idx="864">
                  <c:v>107.18441981898066</c:v>
                </c:pt>
                <c:pt idx="865">
                  <c:v>107.18454644100834</c:v>
                </c:pt>
                <c:pt idx="866">
                  <c:v>107.18467306018367</c:v>
                </c:pt>
                <c:pt idx="867">
                  <c:v>107.18479967650667</c:v>
                </c:pt>
                <c:pt idx="868">
                  <c:v>107.18492628997737</c:v>
                </c:pt>
                <c:pt idx="869">
                  <c:v>107.18505290059584</c:v>
                </c:pt>
                <c:pt idx="870">
                  <c:v>107.18517950836208</c:v>
                </c:pt>
                <c:pt idx="871">
                  <c:v>107.18530611327613</c:v>
                </c:pt>
                <c:pt idx="872">
                  <c:v>107.18543271533802</c:v>
                </c:pt>
                <c:pt idx="873">
                  <c:v>107.18555931454782</c:v>
                </c:pt>
                <c:pt idx="874">
                  <c:v>107.18568591090552</c:v>
                </c:pt>
                <c:pt idx="875">
                  <c:v>107.18581250441116</c:v>
                </c:pt>
                <c:pt idx="876">
                  <c:v>107.18593909506481</c:v>
                </c:pt>
                <c:pt idx="877">
                  <c:v>107.18606568286648</c:v>
                </c:pt>
                <c:pt idx="878">
                  <c:v>107.18619226781622</c:v>
                </c:pt>
                <c:pt idx="879">
                  <c:v>107.18631884991406</c:v>
                </c:pt>
                <c:pt idx="880">
                  <c:v>107.18644542916002</c:v>
                </c:pt>
                <c:pt idx="881">
                  <c:v>107.18657200555415</c:v>
                </c:pt>
                <c:pt idx="882">
                  <c:v>107.18669857909649</c:v>
                </c:pt>
                <c:pt idx="883">
                  <c:v>107.18682514978704</c:v>
                </c:pt>
                <c:pt idx="884">
                  <c:v>107.18695171762589</c:v>
                </c:pt>
                <c:pt idx="885">
                  <c:v>107.18707828261304</c:v>
                </c:pt>
                <c:pt idx="886">
                  <c:v>107.18720484474854</c:v>
                </c:pt>
                <c:pt idx="887">
                  <c:v>107.18733140403239</c:v>
                </c:pt>
                <c:pt idx="888">
                  <c:v>107.18745796046467</c:v>
                </c:pt>
                <c:pt idx="889">
                  <c:v>107.1875845140454</c:v>
                </c:pt>
                <c:pt idx="890">
                  <c:v>107.18771106477462</c:v>
                </c:pt>
                <c:pt idx="891">
                  <c:v>107.18783761265234</c:v>
                </c:pt>
                <c:pt idx="892">
                  <c:v>107.18796415767864</c:v>
                </c:pt>
                <c:pt idx="893">
                  <c:v>107.18809069985352</c:v>
                </c:pt>
                <c:pt idx="894">
                  <c:v>107.18821723917701</c:v>
                </c:pt>
                <c:pt idx="895">
                  <c:v>107.18834377564917</c:v>
                </c:pt>
                <c:pt idx="896">
                  <c:v>107.18847030927003</c:v>
                </c:pt>
                <c:pt idx="897">
                  <c:v>107.18859684003961</c:v>
                </c:pt>
                <c:pt idx="898">
                  <c:v>107.18872336795795</c:v>
                </c:pt>
                <c:pt idx="899">
                  <c:v>107.18884989302511</c:v>
                </c:pt>
                <c:pt idx="900">
                  <c:v>107.18897641524109</c:v>
                </c:pt>
                <c:pt idx="901">
                  <c:v>107.18910293460594</c:v>
                </c:pt>
                <c:pt idx="902">
                  <c:v>107.18922945111969</c:v>
                </c:pt>
                <c:pt idx="903">
                  <c:v>107.18935596478239</c:v>
                </c:pt>
                <c:pt idx="904">
                  <c:v>107.18948247559409</c:v>
                </c:pt>
                <c:pt idx="905">
                  <c:v>107.18960898355478</c:v>
                </c:pt>
                <c:pt idx="906">
                  <c:v>107.1897354886645</c:v>
                </c:pt>
                <c:pt idx="907">
                  <c:v>107.18986199092332</c:v>
                </c:pt>
                <c:pt idx="908">
                  <c:v>107.18998849033125</c:v>
                </c:pt>
                <c:pt idx="909">
                  <c:v>107.19011498688833</c:v>
                </c:pt>
                <c:pt idx="910">
                  <c:v>107.19024148059462</c:v>
                </c:pt>
                <c:pt idx="911">
                  <c:v>107.19036797145013</c:v>
                </c:pt>
                <c:pt idx="912">
                  <c:v>107.19049445945488</c:v>
                </c:pt>
                <c:pt idx="913">
                  <c:v>107.19062094460895</c:v>
                </c:pt>
                <c:pt idx="914">
                  <c:v>107.19074742691234</c:v>
                </c:pt>
                <c:pt idx="915">
                  <c:v>107.19087390636507</c:v>
                </c:pt>
                <c:pt idx="916">
                  <c:v>107.19100038296722</c:v>
                </c:pt>
                <c:pt idx="917">
                  <c:v>107.1911268567188</c:v>
                </c:pt>
                <c:pt idx="918">
                  <c:v>107.19125332761985</c:v>
                </c:pt>
                <c:pt idx="919">
                  <c:v>107.19137979567039</c:v>
                </c:pt>
                <c:pt idx="920">
                  <c:v>107.19150626087048</c:v>
                </c:pt>
                <c:pt idx="921">
                  <c:v>107.19163272322017</c:v>
                </c:pt>
                <c:pt idx="922">
                  <c:v>107.19175918271944</c:v>
                </c:pt>
                <c:pt idx="923">
                  <c:v>107.19188563936837</c:v>
                </c:pt>
                <c:pt idx="924">
                  <c:v>107.19201209316697</c:v>
                </c:pt>
                <c:pt idx="925">
                  <c:v>107.19213854411529</c:v>
                </c:pt>
                <c:pt idx="926">
                  <c:v>107.19226499221337</c:v>
                </c:pt>
                <c:pt idx="927">
                  <c:v>107.19239143746123</c:v>
                </c:pt>
                <c:pt idx="928">
                  <c:v>107.19251787985891</c:v>
                </c:pt>
                <c:pt idx="929">
                  <c:v>107.19264431940644</c:v>
                </c:pt>
                <c:pt idx="930">
                  <c:v>107.19277075610387</c:v>
                </c:pt>
                <c:pt idx="931">
                  <c:v>107.19289718995122</c:v>
                </c:pt>
                <c:pt idx="932">
                  <c:v>107.19302362094855</c:v>
                </c:pt>
                <c:pt idx="933">
                  <c:v>107.19315004909586</c:v>
                </c:pt>
                <c:pt idx="934">
                  <c:v>107.19327647439322</c:v>
                </c:pt>
                <c:pt idx="935">
                  <c:v>107.19340289684062</c:v>
                </c:pt>
                <c:pt idx="936">
                  <c:v>107.19352931643816</c:v>
                </c:pt>
                <c:pt idx="937">
                  <c:v>107.19365573318581</c:v>
                </c:pt>
                <c:pt idx="938">
                  <c:v>107.19378214708364</c:v>
                </c:pt>
                <c:pt idx="939">
                  <c:v>107.19390855813167</c:v>
                </c:pt>
                <c:pt idx="940">
                  <c:v>107.19403496632997</c:v>
                </c:pt>
                <c:pt idx="941">
                  <c:v>107.19416137167853</c:v>
                </c:pt>
                <c:pt idx="942">
                  <c:v>107.19428777417741</c:v>
                </c:pt>
                <c:pt idx="943">
                  <c:v>107.19441417382664</c:v>
                </c:pt>
                <c:pt idx="944">
                  <c:v>107.19454057062626</c:v>
                </c:pt>
                <c:pt idx="945">
                  <c:v>107.19466696457629</c:v>
                </c:pt>
                <c:pt idx="946">
                  <c:v>107.19479335567678</c:v>
                </c:pt>
                <c:pt idx="947">
                  <c:v>107.19491974392777</c:v>
                </c:pt>
                <c:pt idx="948">
                  <c:v>107.19504612932927</c:v>
                </c:pt>
                <c:pt idx="949">
                  <c:v>107.19517251188134</c:v>
                </c:pt>
                <c:pt idx="950">
                  <c:v>107.195298891584</c:v>
                </c:pt>
                <c:pt idx="951">
                  <c:v>107.1954252684373</c:v>
                </c:pt>
                <c:pt idx="952">
                  <c:v>107.19555164244126</c:v>
                </c:pt>
                <c:pt idx="953">
                  <c:v>107.19567801359592</c:v>
                </c:pt>
                <c:pt idx="954">
                  <c:v>107.19580438190133</c:v>
                </c:pt>
                <c:pt idx="955">
                  <c:v>107.19593074735749</c:v>
                </c:pt>
                <c:pt idx="956">
                  <c:v>107.19605710996446</c:v>
                </c:pt>
                <c:pt idx="957">
                  <c:v>107.19618346972227</c:v>
                </c:pt>
                <c:pt idx="958">
                  <c:v>107.19630982663097</c:v>
                </c:pt>
                <c:pt idx="959">
                  <c:v>107.19643618069058</c:v>
                </c:pt>
                <c:pt idx="960">
                  <c:v>107.19656253190114</c:v>
                </c:pt>
                <c:pt idx="961">
                  <c:v>107.19668888026267</c:v>
                </c:pt>
                <c:pt idx="962">
                  <c:v>107.19681522577524</c:v>
                </c:pt>
                <c:pt idx="963">
                  <c:v>107.19694156843885</c:v>
                </c:pt>
                <c:pt idx="964">
                  <c:v>107.19706790825356</c:v>
                </c:pt>
                <c:pt idx="965">
                  <c:v>107.19719424521938</c:v>
                </c:pt>
                <c:pt idx="966">
                  <c:v>107.19732057933636</c:v>
                </c:pt>
                <c:pt idx="967">
                  <c:v>107.19744691060455</c:v>
                </c:pt>
                <c:pt idx="968">
                  <c:v>107.19757323902397</c:v>
                </c:pt>
                <c:pt idx="969">
                  <c:v>107.19769956459464</c:v>
                </c:pt>
                <c:pt idx="970">
                  <c:v>107.19782588731663</c:v>
                </c:pt>
                <c:pt idx="971">
                  <c:v>107.19795220718994</c:v>
                </c:pt>
                <c:pt idx="972">
                  <c:v>107.19807852421462</c:v>
                </c:pt>
                <c:pt idx="973">
                  <c:v>107.19820483839072</c:v>
                </c:pt>
                <c:pt idx="974">
                  <c:v>107.19833114971824</c:v>
                </c:pt>
                <c:pt idx="975">
                  <c:v>107.19845745819725</c:v>
                </c:pt>
                <c:pt idx="976">
                  <c:v>107.19858376382777</c:v>
                </c:pt>
                <c:pt idx="977">
                  <c:v>107.19871006660983</c:v>
                </c:pt>
                <c:pt idx="978">
                  <c:v>107.19883636654347</c:v>
                </c:pt>
                <c:pt idx="979">
                  <c:v>107.19896266362873</c:v>
                </c:pt>
                <c:pt idx="980">
                  <c:v>107.19908895786564</c:v>
                </c:pt>
                <c:pt idx="981">
                  <c:v>107.19921524925425</c:v>
                </c:pt>
                <c:pt idx="982">
                  <c:v>107.19934153779455</c:v>
                </c:pt>
                <c:pt idx="983">
                  <c:v>107.19946782348663</c:v>
                </c:pt>
                <c:pt idx="984">
                  <c:v>107.19959410633051</c:v>
                </c:pt>
                <c:pt idx="985">
                  <c:v>107.19972038632621</c:v>
                </c:pt>
                <c:pt idx="986">
                  <c:v>107.19984666347378</c:v>
                </c:pt>
                <c:pt idx="987">
                  <c:v>107.19997293777324</c:v>
                </c:pt>
                <c:pt idx="988">
                  <c:v>107.20009920922465</c:v>
                </c:pt>
                <c:pt idx="989">
                  <c:v>107.200225477828</c:v>
                </c:pt>
                <c:pt idx="990">
                  <c:v>107.20035174358338</c:v>
                </c:pt>
                <c:pt idx="991">
                  <c:v>107.20047800649077</c:v>
                </c:pt>
                <c:pt idx="992">
                  <c:v>107.20060426655027</c:v>
                </c:pt>
                <c:pt idx="993">
                  <c:v>107.20073052376186</c:v>
                </c:pt>
                <c:pt idx="994">
                  <c:v>107.2008567781256</c:v>
                </c:pt>
                <c:pt idx="995">
                  <c:v>107.20098302964151</c:v>
                </c:pt>
                <c:pt idx="996">
                  <c:v>107.20110927830963</c:v>
                </c:pt>
                <c:pt idx="997">
                  <c:v>107.20123552413001</c:v>
                </c:pt>
                <c:pt idx="998">
                  <c:v>107.20136176710268</c:v>
                </c:pt>
                <c:pt idx="999">
                  <c:v>107.20148800722767</c:v>
                </c:pt>
                <c:pt idx="1000">
                  <c:v>107.20161424450501</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Calculs!$AG$4:$AG$1004</c:f>
              <c:numCache>
                <c:formatCode>0.00</c:formatCode>
                <c:ptCount val="1001"/>
                <c:pt idx="0">
                  <c:v>0</c:v>
                </c:pt>
                <c:pt idx="1">
                  <c:v>-26.35711043254485</c:v>
                </c:pt>
                <c:pt idx="2">
                  <c:v>-26.296838884087805</c:v>
                </c:pt>
                <c:pt idx="3">
                  <c:v>-26.236818763196304</c:v>
                </c:pt>
                <c:pt idx="4">
                  <c:v>-26.177048661980486</c:v>
                </c:pt>
                <c:pt idx="5">
                  <c:v>-26.11752718237701</c:v>
                </c:pt>
                <c:pt idx="6">
                  <c:v>-26.058252936066062</c:v>
                </c:pt>
                <c:pt idx="7">
                  <c:v>-25.999224544389328</c:v>
                </c:pt>
                <c:pt idx="8">
                  <c:v>-25.940440638268647</c:v>
                </c:pt>
                <c:pt idx="9">
                  <c:v>-25.881899858125557</c:v>
                </c:pt>
                <c:pt idx="10">
                  <c:v>-25.823600853801601</c:v>
                </c:pt>
                <c:pt idx="11">
                  <c:v>-25.765735815682667</c:v>
                </c:pt>
                <c:pt idx="12">
                  <c:v>-25.708299845269153</c:v>
                </c:pt>
                <c:pt idx="13">
                  <c:v>-25.651094553970403</c:v>
                </c:pt>
                <c:pt idx="14">
                  <c:v>-25.594118714634444</c:v>
                </c:pt>
                <c:pt idx="15">
                  <c:v>-25.537371108279725</c:v>
                </c:pt>
                <c:pt idx="16">
                  <c:v>-25.480850524029165</c:v>
                </c:pt>
                <c:pt idx="17">
                  <c:v>-25.4245557590449</c:v>
                </c:pt>
                <c:pt idx="18">
                  <c:v>-25.368485618463531</c:v>
                </c:pt>
                <c:pt idx="19">
                  <c:v>-25.312638915332066</c:v>
                </c:pt>
                <c:pt idx="20">
                  <c:v>-25.257014470544398</c:v>
                </c:pt>
                <c:pt idx="21">
                  <c:v>-25.201514291334263</c:v>
                </c:pt>
                <c:pt idx="22">
                  <c:v>-25.146138940425942</c:v>
                </c:pt>
                <c:pt idx="23">
                  <c:v>-25.090985793983279</c:v>
                </c:pt>
                <c:pt idx="24">
                  <c:v>-25.036053662434242</c:v>
                </c:pt>
                <c:pt idx="25">
                  <c:v>-24.981341364149802</c:v>
                </c:pt>
                <c:pt idx="26">
                  <c:v>-24.926847725379695</c:v>
                </c:pt>
                <c:pt idx="27">
                  <c:v>-24.872571580188716</c:v>
                </c:pt>
                <c:pt idx="28">
                  <c:v>-24.818511770393648</c:v>
                </c:pt>
                <c:pt idx="29">
                  <c:v>-24.764667145500844</c:v>
                </c:pt>
                <c:pt idx="30">
                  <c:v>-24.711036562644253</c:v>
                </c:pt>
                <c:pt idx="31">
                  <c:v>-24.657618886524176</c:v>
                </c:pt>
                <c:pt idx="32">
                  <c:v>-24.604412989346454</c:v>
                </c:pt>
                <c:pt idx="33">
                  <c:v>-24.551417750762369</c:v>
                </c:pt>
                <c:pt idx="34">
                  <c:v>-24.498632057808955</c:v>
                </c:pt>
                <c:pt idx="35">
                  <c:v>-24.446054804849975</c:v>
                </c:pt>
                <c:pt idx="36">
                  <c:v>-24.393684893517417</c:v>
                </c:pt>
                <c:pt idx="37">
                  <c:v>-24.341521232653474</c:v>
                </c:pt>
                <c:pt idx="38">
                  <c:v>-24.289562738253139</c:v>
                </c:pt>
                <c:pt idx="39">
                  <c:v>-24.237808333407337</c:v>
                </c:pt>
                <c:pt idx="40">
                  <c:v>-24.186256948246452</c:v>
                </c:pt>
                <c:pt idx="41">
                  <c:v>-24.134907519884557</c:v>
                </c:pt>
                <c:pt idx="42">
                  <c:v>-24.083758992364025</c:v>
                </c:pt>
                <c:pt idx="43">
                  <c:v>-24.032810316600695</c:v>
                </c:pt>
                <c:pt idx="44">
                  <c:v>-23.982060450329541</c:v>
                </c:pt>
                <c:pt idx="45">
                  <c:v>-23.931508358050841</c:v>
                </c:pt>
                <c:pt idx="46">
                  <c:v>-23.881153010976846</c:v>
                </c:pt>
                <c:pt idx="47">
                  <c:v>-23.830993386978854</c:v>
                </c:pt>
                <c:pt idx="48">
                  <c:v>-23.781028470534952</c:v>
                </c:pt>
                <c:pt idx="49">
                  <c:v>-23.731257252678009</c:v>
                </c:pt>
                <c:pt idx="50">
                  <c:v>-23.681678730944348</c:v>
                </c:pt>
                <c:pt idx="51">
                  <c:v>-23.632291909322696</c:v>
                </c:pt>
                <c:pt idx="52">
                  <c:v>-23.583095798203772</c:v>
                </c:pt>
                <c:pt idx="53">
                  <c:v>-23.534089414330197</c:v>
                </c:pt>
                <c:pt idx="54">
                  <c:v>-23.485271780746935</c:v>
                </c:pt>
                <c:pt idx="55">
                  <c:v>-23.436641926752174</c:v>
                </c:pt>
                <c:pt idx="56">
                  <c:v>-23.388198887848564</c:v>
                </c:pt>
                <c:pt idx="57">
                  <c:v>-23.339941705695086</c:v>
                </c:pt>
                <c:pt idx="58">
                  <c:v>-23.291869428059101</c:v>
                </c:pt>
                <c:pt idx="59">
                  <c:v>-23.243981108769034</c:v>
                </c:pt>
                <c:pt idx="60">
                  <c:v>-23.196275807667444</c:v>
                </c:pt>
                <c:pt idx="61">
                  <c:v>-23.148752590564392</c:v>
                </c:pt>
                <c:pt idx="62">
                  <c:v>-23.101410529191394</c:v>
                </c:pt>
                <c:pt idx="63">
                  <c:v>-23.054248701155664</c:v>
                </c:pt>
                <c:pt idx="64">
                  <c:v>-23.007266189894821</c:v>
                </c:pt>
                <c:pt idx="65">
                  <c:v>-22.960462084631999</c:v>
                </c:pt>
                <c:pt idx="66">
                  <c:v>-22.913835480331343</c:v>
                </c:pt>
                <c:pt idx="67">
                  <c:v>-22.867385477653905</c:v>
                </c:pt>
                <c:pt idx="68">
                  <c:v>-22.82111118291391</c:v>
                </c:pt>
                <c:pt idx="69">
                  <c:v>-22.775011708035457</c:v>
                </c:pt>
                <c:pt idx="70">
                  <c:v>-22.729086170509575</c:v>
                </c:pt>
                <c:pt idx="71">
                  <c:v>-22.683333693351635</c:v>
                </c:pt>
                <c:pt idx="72">
                  <c:v>-22.637753405059215</c:v>
                </c:pt>
                <c:pt idx="73">
                  <c:v>-22.592344439570201</c:v>
                </c:pt>
                <c:pt idx="74">
                  <c:v>-22.54710593622146</c:v>
                </c:pt>
                <c:pt idx="75">
                  <c:v>-22.502037039707631</c:v>
                </c:pt>
                <c:pt idx="76">
                  <c:v>-22.457136900040517</c:v>
                </c:pt>
                <c:pt idx="77">
                  <c:v>-22.412404672508629</c:v>
                </c:pt>
                <c:pt idx="78">
                  <c:v>-22.36783951763725</c:v>
                </c:pt>
                <c:pt idx="79">
                  <c:v>-22.323440601148747</c:v>
                </c:pt>
                <c:pt idx="80">
                  <c:v>-22.279207093923223</c:v>
                </c:pt>
                <c:pt idx="81">
                  <c:v>-22.235138171959601</c:v>
                </c:pt>
                <c:pt idx="82">
                  <c:v>-22.191233016336987</c:v>
                </c:pt>
                <c:pt idx="83">
                  <c:v>-22.147490813176333</c:v>
                </c:pt>
                <c:pt idx="84">
                  <c:v>-22.103910753602506</c:v>
                </c:pt>
                <c:pt idx="85">
                  <c:v>-22.060492033706691</c:v>
                </c:pt>
                <c:pt idx="86">
                  <c:v>-22.017233854508991</c:v>
                </c:pt>
                <c:pt idx="87">
                  <c:v>-21.974135421921545</c:v>
                </c:pt>
                <c:pt idx="88">
                  <c:v>-21.931195946711782</c:v>
                </c:pt>
                <c:pt idx="89">
                  <c:v>-21.888414644466152</c:v>
                </c:pt>
                <c:pt idx="90">
                  <c:v>-21.845790735554012</c:v>
                </c:pt>
                <c:pt idx="91">
                  <c:v>-21.803323445091969</c:v>
                </c:pt>
                <c:pt idx="92">
                  <c:v>-21.761012002908416</c:v>
                </c:pt>
                <c:pt idx="93">
                  <c:v>-21.718855643508441</c:v>
                </c:pt>
                <c:pt idx="94">
                  <c:v>-21.676853606039021</c:v>
                </c:pt>
                <c:pt idx="95">
                  <c:v>-21.635005134254502</c:v>
                </c:pt>
                <c:pt idx="96">
                  <c:v>-21.593309476482364</c:v>
                </c:pt>
                <c:pt idx="97">
                  <c:v>-21.551765885589305</c:v>
                </c:pt>
                <c:pt idx="98">
                  <c:v>-21.510373618947639</c:v>
                </c:pt>
                <c:pt idx="99">
                  <c:v>-21.469131938401876</c:v>
                </c:pt>
                <c:pt idx="100">
                  <c:v>-21.428040110235699</c:v>
                </c:pt>
                <c:pt idx="101">
                  <c:v>-21.38709740513918</c:v>
                </c:pt>
                <c:pt idx="102">
                  <c:v>-20.982495562911069</c:v>
                </c:pt>
                <c:pt idx="103">
                  <c:v>-20.592316866286886</c:v>
                </c:pt>
                <c:pt idx="104">
                  <c:v>-20.21587726391412</c:v>
                </c:pt>
                <c:pt idx="105">
                  <c:v>-19.852532163322735</c:v>
                </c:pt>
                <c:pt idx="106">
                  <c:v>-19.501673642802459</c:v>
                </c:pt>
                <c:pt idx="107">
                  <c:v>-19.162727885690465</c:v>
                </c:pt>
                <c:pt idx="108">
                  <c:v>-18.835152816535064</c:v>
                </c:pt>
                <c:pt idx="109">
                  <c:v>-18.518435920677373</c:v>
                </c:pt>
                <c:pt idx="110">
                  <c:v>-18.21209223063471</c:v>
                </c:pt>
                <c:pt idx="111">
                  <c:v>-17.915662464305434</c:v>
                </c:pt>
                <c:pt idx="112">
                  <c:v>-17.6287113014696</c:v>
                </c:pt>
                <c:pt idx="113">
                  <c:v>-17.350825786354516</c:v>
                </c:pt>
                <c:pt idx="114">
                  <c:v>-17.0816138451884</c:v>
                </c:pt>
                <c:pt idx="115">
                  <c:v>-16.820702908694191</c:v>
                </c:pt>
                <c:pt idx="116">
                  <c:v>-16.567738630394174</c:v>
                </c:pt>
                <c:pt idx="117">
                  <c:v>-16.322383692416416</c:v>
                </c:pt>
                <c:pt idx="118">
                  <c:v>-16.084316691227002</c:v>
                </c:pt>
                <c:pt idx="119">
                  <c:v>-15.853231096367377</c:v>
                </c:pt>
                <c:pt idx="120">
                  <c:v>-15.628834275861625</c:v>
                </c:pt>
                <c:pt idx="121">
                  <c:v>-15.410846582482169</c:v>
                </c:pt>
                <c:pt idx="122">
                  <c:v>-15.19900049552975</c:v>
                </c:pt>
                <c:pt idx="123">
                  <c:v>-14.993039813201102</c:v>
                </c:pt>
                <c:pt idx="124">
                  <c:v>-14.792718890989521</c:v>
                </c:pt>
                <c:pt idx="125">
                  <c:v>-14.597801921894481</c:v>
                </c:pt>
                <c:pt idx="126">
                  <c:v>-14.408062254509979</c:v>
                </c:pt>
                <c:pt idx="127">
                  <c:v>-14.223281745320843</c:v>
                </c:pt>
                <c:pt idx="128">
                  <c:v>-14.04325014176446</c:v>
                </c:pt>
                <c:pt idx="129">
                  <c:v>-13.867764492815063</c:v>
                </c:pt>
                <c:pt idx="130">
                  <c:v>-13.696628584020722</c:v>
                </c:pt>
                <c:pt idx="131">
                  <c:v>-13.529652394071585</c:v>
                </c:pt>
                <c:pt idx="132">
                  <c:v>-13.366651570103144</c:v>
                </c:pt>
                <c:pt idx="133">
                  <c:v>-13.207446919041825</c:v>
                </c:pt>
                <c:pt idx="134">
                  <c:v>-13.051863912383215</c:v>
                </c:pt>
                <c:pt idx="135">
                  <c:v>-12.899732201856658</c:v>
                </c:pt>
                <c:pt idx="136">
                  <c:v>-12.750885143474553</c:v>
                </c:pt>
                <c:pt idx="137">
                  <c:v>-12.605159327491403</c:v>
                </c:pt>
                <c:pt idx="138">
                  <c:v>-12.462394111806994</c:v>
                </c:pt>
                <c:pt idx="139">
                  <c:v>-12.322431156340528</c:v>
                </c:pt>
                <c:pt idx="140">
                  <c:v>-12.185113955878824</c:v>
                </c:pt>
                <c:pt idx="141">
                  <c:v>-12.050287368862364</c:v>
                </c:pt>
                <c:pt idx="142">
                  <c:v>-11.917797139518525</c:v>
                </c:pt>
                <c:pt idx="143">
                  <c:v>-11.787489410682991</c:v>
                </c:pt>
                <c:pt idx="144">
                  <c:v>-11.659210224568698</c:v>
                </c:pt>
                <c:pt idx="145">
                  <c:v>-11.532805008648442</c:v>
                </c:pt>
                <c:pt idx="146">
                  <c:v>-11.408118043714481</c:v>
                </c:pt>
                <c:pt idx="147">
                  <c:v>-11.284991911068063</c:v>
                </c:pt>
                <c:pt idx="148">
                  <c:v>-11.163266915677944</c:v>
                </c:pt>
                <c:pt idx="149">
                  <c:v>-11.042780482033484</c:v>
                </c:pt>
                <c:pt idx="150">
                  <c:v>-10.923366519311063</c:v>
                </c:pt>
                <c:pt idx="151">
                  <c:v>-10.804854752379999</c:v>
                </c:pt>
                <c:pt idx="152">
                  <c:v>-10.687070015105839</c:v>
                </c:pt>
                <c:pt idx="153">
                  <c:v>-10.569831502377786</c:v>
                </c:pt>
                <c:pt idx="154">
                  <c:v>-10.452951977309892</c:v>
                </c:pt>
                <c:pt idx="155">
                  <c:v>-10.336236930163199</c:v>
                </c:pt>
                <c:pt idx="156">
                  <c:v>-10.219483685735405</c:v>
                </c:pt>
                <c:pt idx="157">
                  <c:v>-10.102480456299318</c:v>
                </c:pt>
                <c:pt idx="158">
                  <c:v>-9.9850053376833721</c:v>
                </c:pt>
                <c:pt idx="159">
                  <c:v>-9.866825246829384</c:v>
                </c:pt>
                <c:pt idx="160">
                  <c:v>-9.7476948001991452</c:v>
                </c:pt>
                <c:pt idx="161">
                  <c:v>-9.6273551338116814</c:v>
                </c:pt>
                <c:pt idx="162">
                  <c:v>-9.5055326675739256</c:v>
                </c:pt>
                <c:pt idx="163">
                  <c:v>-9.3819378190357838</c:v>
                </c:pt>
                <c:pt idx="164">
                  <c:v>-9.2562636748955693</c:v>
                </c:pt>
                <c:pt idx="165">
                  <c:v>-9.1281846326680807</c:v>
                </c:pt>
                <c:pt idx="166">
                  <c:v>-8.9973550300970118</c:v>
                </c:pt>
                <c:pt idx="167">
                  <c:v>-8.863407786364407</c:v>
                </c:pt>
                <c:pt idx="168">
                  <c:v>-8.7259530871665483</c:v>
                </c:pt>
                <c:pt idx="169">
                  <c:v>-8.5845771555521235</c:v>
                </c:pt>
                <c:pt idx="170">
                  <c:v>-8.4388411623261259</c:v>
                </c:pt>
                <c:pt idx="171">
                  <c:v>-8.2882803440738968</c:v>
                </c:pt>
                <c:pt idx="172">
                  <c:v>-8.1324034136736572</c:v>
                </c:pt>
                <c:pt idx="173">
                  <c:v>-7.9706923676771071</c:v>
                </c:pt>
                <c:pt idx="174">
                  <c:v>-7.8026028171281174</c:v>
                </c:pt>
                <c:pt idx="175">
                  <c:v>-7.6275649930009228</c:v>
                </c:pt>
                <c:pt idx="176">
                  <c:v>-7.4449856038539517</c:v>
                </c:pt>
                <c:pt idx="177">
                  <c:v>-7.254250750388227</c:v>
                </c:pt>
                <c:pt idx="178">
                  <c:v>-7.0547301275574652</c:v>
                </c:pt>
                <c:pt idx="179">
                  <c:v>-6.8457827670015483</c:v>
                </c:pt>
                <c:pt idx="180">
                  <c:v>-6.6267645870789469</c:v>
                </c:pt>
                <c:pt idx="181">
                  <c:v>-6.3970380196176491</c:v>
                </c:pt>
                <c:pt idx="182">
                  <c:v>-6.1559839653291615</c:v>
                </c:pt>
                <c:pt idx="183">
                  <c:v>-5.9030162860704234</c:v>
                </c:pt>
                <c:pt idx="184">
                  <c:v>-5.6375989634332919</c:v>
                </c:pt>
                <c:pt idx="185">
                  <c:v>-5.3592659311697277</c:v>
                </c:pt>
                <c:pt idx="186">
                  <c:v>-5.0676434168267139</c:v>
                </c:pt>
                <c:pt idx="187">
                  <c:v>-4.7624744021975758</c:v>
                </c:pt>
                <c:pt idx="188">
                  <c:v>-4.4436445353167668</c:v>
                </c:pt>
                <c:pt idx="189">
                  <c:v>-4.1112085101191065</c:v>
                </c:pt>
                <c:pt idx="190">
                  <c:v>-3.7654155964383023</c:v>
                </c:pt>
                <c:pt idx="191">
                  <c:v>-3.4067326886597971</c:v>
                </c:pt>
                <c:pt idx="192">
                  <c:v>-3.0358629943761946</c:v>
                </c:pt>
                <c:pt idx="193">
                  <c:v>-2.6537583615361529</c:v>
                </c:pt>
                <c:pt idx="194">
                  <c:v>-2.2616233009828246</c:v>
                </c:pt>
                <c:pt idx="195">
                  <c:v>-1.860909046809736</c:v>
                </c:pt>
                <c:pt idx="196">
                  <c:v>-1.4532965303999659</c:v>
                </c:pt>
                <c:pt idx="197">
                  <c:v>-1.0406679083998018</c:v>
                </c:pt>
                <c:pt idx="198">
                  <c:v>-0.6250672182462822</c:v>
                </c:pt>
                <c:pt idx="199">
                  <c:v>-0.20865173238235826</c:v>
                </c:pt>
                <c:pt idx="200">
                  <c:v>0.20636349012011596</c:v>
                </c:pt>
                <c:pt idx="201">
                  <c:v>0.61776463762281464</c:v>
                </c:pt>
                <c:pt idx="202">
                  <c:v>1.0233981559169605</c:v>
                </c:pt>
                <c:pt idx="203">
                  <c:v>1.421226123057054</c:v>
                </c:pt>
                <c:pt idx="204">
                  <c:v>1.8093747687467134</c:v>
                </c:pt>
                <c:pt idx="205">
                  <c:v>2.1861736358745225</c:v>
                </c:pt>
                <c:pt idx="206">
                  <c:v>2.5501838112971944</c:v>
                </c:pt>
                <c:pt idx="207">
                  <c:v>2.9002146543617493</c:v>
                </c:pt>
                <c:pt idx="208">
                  <c:v>3.235329390015246</c:v>
                </c:pt>
                <c:pt idx="209">
                  <c:v>3.5548407026780033</c:v>
                </c:pt>
                <c:pt idx="210">
                  <c:v>3.8582980043024921</c:v>
                </c:pt>
                <c:pt idx="211">
                  <c:v>4.1454683375146253</c:v>
                </c:pt>
                <c:pt idx="212">
                  <c:v>4.4163129329691575</c:v>
                </c:pt>
                <c:pt idx="213">
                  <c:v>4.6709613151208558</c:v>
                </c:pt>
                <c:pt idx="214">
                  <c:v>4.909684600197318</c:v>
                </c:pt>
                <c:pt idx="215">
                  <c:v>5.1328693116368989</c:v>
                </c:pt>
                <c:pt idx="216">
                  <c:v>5.3409927005687097</c:v>
                </c:pt>
                <c:pt idx="217">
                  <c:v>5.5346002384876272</c:v>
                </c:pt>
                <c:pt idx="218">
                  <c:v>5.7142856693195352</c:v>
                </c:pt>
                <c:pt idx="219">
                  <c:v>5.8806737801031321</c:v>
                </c:pt>
                <c:pt idx="220">
                  <c:v>6.0344058760474049</c:v>
                </c:pt>
                <c:pt idx="221">
                  <c:v>6.1761278231814121</c:v>
                </c:pt>
                <c:pt idx="222">
                  <c:v>6.3064804431415427</c:v>
                </c:pt>
                <c:pt idx="223">
                  <c:v>6.4260920013489855</c:v>
                </c:pt>
                <c:pt idx="224">
                  <c:v>6.5355725133958424</c:v>
                </c:pt>
                <c:pt idx="225">
                  <c:v>6.6355095971827609</c:v>
                </c:pt>
                <c:pt idx="226">
                  <c:v>6.7264656137721817</c:v>
                </c:pt>
                <c:pt idx="227">
                  <c:v>6.8089758629277997</c:v>
                </c:pt>
                <c:pt idx="228">
                  <c:v>6.8835476260705732</c:v>
                </c:pt>
                <c:pt idx="229">
                  <c:v>6.9506598771708763</c:v>
                </c:pt>
                <c:pt idx="230">
                  <c:v>7.0107635090943283</c:v>
                </c:pt>
                <c:pt idx="231">
                  <c:v>7.0642819480022467</c:v>
                </c:pt>
                <c:pt idx="232">
                  <c:v>7.1116120509675422</c:v>
                </c:pt>
                <c:pt idx="233">
                  <c:v>7.1531252017573781</c:v>
                </c:pt>
                <c:pt idx="234">
                  <c:v>7.1891685367504907</c:v>
                </c:pt>
                <c:pt idx="235">
                  <c:v>7.2200662473471651</c:v>
                </c:pt>
                <c:pt idx="236">
                  <c:v>7.2461209172262064</c:v>
                </c:pt>
                <c:pt idx="237">
                  <c:v>7.2676148626782169</c:v>
                </c:pt>
                <c:pt idx="238">
                  <c:v>7.2848114522793139</c:v>
                </c:pt>
                <c:pt idx="239">
                  <c:v>7.2979563886359946</c:v>
                </c:pt>
                <c:pt idx="240">
                  <c:v>7.3072789400799163</c:v>
                </c:pt>
                <c:pt idx="241">
                  <c:v>7.3129931142449802</c:v>
                </c:pt>
                <c:pt idx="242">
                  <c:v>7.3152987686135473</c:v>
                </c:pt>
                <c:pt idx="243">
                  <c:v>7.3143826555409905</c:v>
                </c:pt>
                <c:pt idx="244">
                  <c:v>7.310419401100285</c:v>
                </c:pt>
                <c:pt idx="245">
                  <c:v>7.3035724184484421</c:v>
                </c:pt>
                <c:pt idx="246">
                  <c:v>7.2939947574024098</c:v>
                </c:pt>
                <c:pt idx="247">
                  <c:v>7.2818298926035716</c:v>
                </c:pt>
                <c:pt idx="248">
                  <c:v>7.2672124531118865</c:v>
                </c:pt>
                <c:pt idx="249">
                  <c:v>7.2502688965560953</c:v>
                </c:pt>
                <c:pt idx="250">
                  <c:v>7.2311181311166504</c:v>
                </c:pt>
                <c:pt idx="251">
                  <c:v>7.2098720886672591</c:v>
                </c:pt>
                <c:pt idx="252">
                  <c:v>7.1866362523751048</c:v>
                </c:pt>
                <c:pt idx="253">
                  <c:v>7.1615101419801732</c:v>
                </c:pt>
                <c:pt idx="254">
                  <c:v>7.1345877598565393</c:v>
                </c:pt>
                <c:pt idx="255">
                  <c:v>7.1059580008157877</c:v>
                </c:pt>
                <c:pt idx="256">
                  <c:v>7.0757050284543972</c:v>
                </c:pt>
                <c:pt idx="257">
                  <c:v>7.0439086206802521</c:v>
                </c:pt>
                <c:pt idx="258">
                  <c:v>7.0106444868839706</c:v>
                </c:pt>
                <c:pt idx="259">
                  <c:v>6.975984559052284</c:v>
                </c:pt>
                <c:pt idx="260">
                  <c:v>6.9399972589564349</c:v>
                </c:pt>
                <c:pt idx="261">
                  <c:v>6.9027477433902025</c:v>
                </c:pt>
                <c:pt idx="262">
                  <c:v>6.8642981292811447</c:v>
                </c:pt>
                <c:pt idx="263">
                  <c:v>6.8247077003559866</c:v>
                </c:pt>
                <c:pt idx="264">
                  <c:v>6.7840330969068035</c:v>
                </c:pt>
                <c:pt idx="265">
                  <c:v>6.7423284900793439</c:v>
                </c:pt>
                <c:pt idx="266">
                  <c:v>6.6996457419881095</c:v>
                </c:pt>
                <c:pt idx="267">
                  <c:v>6.6560345528545994</c:v>
                </c:pt>
                <c:pt idx="268">
                  <c:v>6.6115425962651351</c:v>
                </c:pt>
                <c:pt idx="269">
                  <c:v>6.5662156435523356</c:v>
                </c:pt>
                <c:pt idx="270">
                  <c:v>6.5200976782195124</c:v>
                </c:pt>
                <c:pt idx="271">
                  <c:v>6.4732310012491308</c:v>
                </c:pt>
                <c:pt idx="272">
                  <c:v>6.4256563280649708</c:v>
                </c:pt>
                <c:pt idx="273">
                  <c:v>6.3774128778519383</c:v>
                </c:pt>
                <c:pt idx="274">
                  <c:v>6.3285384558775135</c:v>
                </c:pt>
                <c:pt idx="275">
                  <c:v>6.27906952940371</c:v>
                </c:pt>
                <c:pt idx="276">
                  <c:v>6.2290412977282674</c:v>
                </c:pt>
                <c:pt idx="277">
                  <c:v>6.1784877568478436</c:v>
                </c:pt>
                <c:pt idx="278">
                  <c:v>6.1274417591939194</c:v>
                </c:pt>
                <c:pt idx="279">
                  <c:v>6.07593506885385</c:v>
                </c:pt>
                <c:pt idx="280">
                  <c:v>6.0239984126544819</c:v>
                </c:pt>
                <c:pt idx="281">
                  <c:v>5.97166152745364</c:v>
                </c:pt>
                <c:pt idx="282">
                  <c:v>5.9189532039557484</c:v>
                </c:pt>
                <c:pt idx="283">
                  <c:v>5.8659013273409482</c:v>
                </c:pt>
                <c:pt idx="284">
                  <c:v>5.8125329149729037</c:v>
                </c:pt>
                <c:pt idx="285">
                  <c:v>5.758874151427996</c:v>
                </c:pt>
                <c:pt idx="286">
                  <c:v>5.7049504210683946</c:v>
                </c:pt>
                <c:pt idx="287">
                  <c:v>5.6507863383627814</c:v>
                </c:pt>
                <c:pt idx="288">
                  <c:v>5.5964057761415535</c:v>
                </c:pt>
                <c:pt idx="289">
                  <c:v>5.5418318919576697</c:v>
                </c:pt>
                <c:pt idx="290">
                  <c:v>5.4870871527101386</c:v>
                </c:pt>
                <c:pt idx="291">
                  <c:v>5.432193357674068</c:v>
                </c:pt>
                <c:pt idx="292">
                  <c:v>5.3771716600692443</c:v>
                </c:pt>
                <c:pt idx="293">
                  <c:v>5.3220425872882764</c:v>
                </c:pt>
                <c:pt idx="294">
                  <c:v>5.2668260598953722</c:v>
                </c:pt>
                <c:pt idx="295">
                  <c:v>5.2115414094975288</c:v>
                </c:pt>
                <c:pt idx="296">
                  <c:v>5.156207395581605</c:v>
                </c:pt>
                <c:pt idx="297">
                  <c:v>5.1008422214028846</c:v>
                </c:pt>
                <c:pt idx="298">
                  <c:v>5.0454635490038591</c:v>
                </c:pt>
                <c:pt idx="299">
                  <c:v>4.9900885134351762</c:v>
                </c:pt>
                <c:pt idx="300">
                  <c:v>4.9347337362449935</c:v>
                </c:pt>
                <c:pt idx="301">
                  <c:v>4.8794153382973207</c:v>
                </c:pt>
                <c:pt idx="302">
                  <c:v>4.8241489519749159</c:v>
                </c:pt>
                <c:pt idx="303">
                  <c:v>4.7689497328177737</c:v>
                </c:pt>
                <c:pt idx="304">
                  <c:v>4.7138323706438143</c:v>
                </c:pt>
                <c:pt idx="305">
                  <c:v>4.6588111001946517</c:v>
                </c:pt>
                <c:pt idx="306">
                  <c:v>4.6038997113455302</c:v>
                </c:pt>
                <c:pt idx="307">
                  <c:v>4.5491115589153921</c:v>
                </c:pt>
                <c:pt idx="308">
                  <c:v>4.4944595721098315</c:v>
                </c:pt>
                <c:pt idx="309">
                  <c:v>4.4399562636270113</c:v>
                </c:pt>
                <c:pt idx="310">
                  <c:v>4.3856137384539355</c:v>
                </c:pt>
                <c:pt idx="311">
                  <c:v>4.3314437023781807</c:v>
                </c:pt>
                <c:pt idx="312">
                  <c:v>4.2774574702379464</c:v>
                </c:pt>
                <c:pt idx="313">
                  <c:v>4.2236659739313165</c:v>
                </c:pt>
                <c:pt idx="314">
                  <c:v>4.1700797702037447</c:v>
                </c:pt>
                <c:pt idx="315">
                  <c:v>4.1167090482310575</c:v>
                </c:pt>
                <c:pt idx="316">
                  <c:v>4.0635636370137957</c:v>
                </c:pt>
                <c:pt idx="317">
                  <c:v>4.010653012597122</c:v>
                </c:pt>
                <c:pt idx="318">
                  <c:v>3.9579863051293529</c:v>
                </c:pt>
                <c:pt idx="319">
                  <c:v>3.9055723057708311</c:v>
                </c:pt>
                <c:pt idx="320">
                  <c:v>3.8534194734638527</c:v>
                </c:pt>
                <c:pt idx="321">
                  <c:v>3.8015359415732073</c:v>
                </c:pt>
                <c:pt idx="322">
                  <c:v>3.749929524406042</c:v>
                </c:pt>
                <c:pt idx="323">
                  <c:v>3.6986077236188715</c:v>
                </c:pt>
                <c:pt idx="324">
                  <c:v>3.6475777345187339</c:v>
                </c:pt>
                <c:pt idx="325">
                  <c:v>3.5968464522647965</c:v>
                </c:pt>
                <c:pt idx="326">
                  <c:v>3.5464204779760271</c:v>
                </c:pt>
                <c:pt idx="327">
                  <c:v>3.4963061247499523</c:v>
                </c:pt>
                <c:pt idx="328">
                  <c:v>3.4465094235969591</c:v>
                </c:pt>
                <c:pt idx="329">
                  <c:v>3.3970361292940989</c:v>
                </c:pt>
                <c:pt idx="330">
                  <c:v>3.3478917261618486</c:v>
                </c:pt>
                <c:pt idx="331">
                  <c:v>3.2990814337669452</c:v>
                </c:pt>
                <c:pt idx="332">
                  <c:v>3.2506102125539096</c:v>
                </c:pt>
                <c:pt idx="333">
                  <c:v>3.2024827694076405</c:v>
                </c:pt>
                <c:pt idx="334">
                  <c:v>3.1547035631490727</c:v>
                </c:pt>
                <c:pt idx="335">
                  <c:v>3.1072768099656312</c:v>
                </c:pt>
                <c:pt idx="336">
                  <c:v>3.0602064887779559</c:v>
                </c:pt>
                <c:pt idx="337">
                  <c:v>3.013496346544124</c:v>
                </c:pt>
                <c:pt idx="338">
                  <c:v>2.9671499035024222</c:v>
                </c:pt>
                <c:pt idx="339">
                  <c:v>2.921170458353517</c:v>
                </c:pt>
                <c:pt idx="340">
                  <c:v>2.8755610933826654</c:v>
                </c:pt>
                <c:pt idx="341">
                  <c:v>2.8303246795225521</c:v>
                </c:pt>
                <c:pt idx="342">
                  <c:v>2.7854638813571242</c:v>
                </c:pt>
                <c:pt idx="343">
                  <c:v>2.740981162066717</c:v>
                </c:pt>
                <c:pt idx="344">
                  <c:v>2.6968787883146836</c:v>
                </c:pt>
                <c:pt idx="345">
                  <c:v>2.6531588350756055</c:v>
                </c:pt>
                <c:pt idx="346">
                  <c:v>2.6098231904051179</c:v>
                </c:pt>
                <c:pt idx="347">
                  <c:v>2.5668735601513522</c:v>
                </c:pt>
                <c:pt idx="348">
                  <c:v>2.5243114726078746</c:v>
                </c:pt>
                <c:pt idx="349">
                  <c:v>2.4821382831079921</c:v>
                </c:pt>
                <c:pt idx="350">
                  <c:v>2.4403551785603357</c:v>
                </c:pt>
                <c:pt idx="351">
                  <c:v>2.3989631819253994</c:v>
                </c:pt>
                <c:pt idx="352">
                  <c:v>2.3579631566329855</c:v>
                </c:pt>
                <c:pt idx="353">
                  <c:v>2.3173558109402022</c:v>
                </c:pt>
                <c:pt idx="354">
                  <c:v>2.2771417022298843</c:v>
                </c:pt>
                <c:pt idx="355">
                  <c:v>2.237321241249143</c:v>
                </c:pt>
                <c:pt idx="356">
                  <c:v>2.1978946962878583</c:v>
                </c:pt>
                <c:pt idx="357">
                  <c:v>2.1588621972968749</c:v>
                </c:pt>
                <c:pt idx="358">
                  <c:v>2.120223739945688</c:v>
                </c:pt>
                <c:pt idx="359">
                  <c:v>2.0819791896194522</c:v>
                </c:pt>
                <c:pt idx="360">
                  <c:v>2.0441282853551037</c:v>
                </c:pt>
                <c:pt idx="361">
                  <c:v>2.0066706437164541</c:v>
                </c:pt>
                <c:pt idx="362">
                  <c:v>1.9696057626081265</c:v>
                </c:pt>
                <c:pt idx="363">
                  <c:v>1.9329330250281664</c:v>
                </c:pt>
                <c:pt idx="364">
                  <c:v>1.8966517027593319</c:v>
                </c:pt>
                <c:pt idx="365">
                  <c:v>1.8607609599989194</c:v>
                </c:pt>
                <c:pt idx="366">
                  <c:v>1.8252598569271088</c:v>
                </c:pt>
                <c:pt idx="367">
                  <c:v>1.7901473532138699</c:v>
                </c:pt>
                <c:pt idx="368">
                  <c:v>1.7554223114643648</c:v>
                </c:pt>
                <c:pt idx="369">
                  <c:v>1.7210835006029725</c:v>
                </c:pt>
                <c:pt idx="370">
                  <c:v>1.6871295991959858</c:v>
                </c:pt>
                <c:pt idx="371">
                  <c:v>1.653559198713122</c:v>
                </c:pt>
                <c:pt idx="372">
                  <c:v>1.6203708067279017</c:v>
                </c:pt>
                <c:pt idx="373">
                  <c:v>1.5875628500571946</c:v>
                </c:pt>
                <c:pt idx="374">
                  <c:v>1.5551336778400273</c:v>
                </c:pt>
                <c:pt idx="375">
                  <c:v>1.523081564555941</c:v>
                </c:pt>
                <c:pt idx="376">
                  <c:v>1.4914047129831456</c:v>
                </c:pt>
                <c:pt idx="377">
                  <c:v>1.4601012570967207</c:v>
                </c:pt>
                <c:pt idx="378">
                  <c:v>1.42916926490728</c:v>
                </c:pt>
                <c:pt idx="379">
                  <c:v>1.3986067412402683</c:v>
                </c:pt>
                <c:pt idx="380">
                  <c:v>1.3684116304564871</c:v>
                </c:pt>
                <c:pt idx="381">
                  <c:v>1.338581819114026</c:v>
                </c:pt>
                <c:pt idx="382">
                  <c:v>1.3091151385721442</c:v>
                </c:pt>
                <c:pt idx="383">
                  <c:v>1.2800093675375432</c:v>
                </c:pt>
                <c:pt idx="384">
                  <c:v>1.2799806738955901</c:v>
                </c:pt>
                <c:pt idx="385">
                  <c:v>1.2799519806069419</c:v>
                </c:pt>
                <c:pt idx="386">
                  <c:v>1.2799232876716005</c:v>
                </c:pt>
                <c:pt idx="387">
                  <c:v>1.2798945950895604</c:v>
                </c:pt>
                <c:pt idx="388">
                  <c:v>1.2798659028608164</c:v>
                </c:pt>
                <c:pt idx="389">
                  <c:v>1.2798372109853737</c:v>
                </c:pt>
                <c:pt idx="390">
                  <c:v>1.2798085194632272</c:v>
                </c:pt>
                <c:pt idx="391">
                  <c:v>1.2797798282943678</c:v>
                </c:pt>
                <c:pt idx="392">
                  <c:v>1.2797511374788026</c:v>
                </c:pt>
                <c:pt idx="393">
                  <c:v>1.2797224470165318</c:v>
                </c:pt>
                <c:pt idx="394">
                  <c:v>1.2796937569075411</c:v>
                </c:pt>
                <c:pt idx="395">
                  <c:v>1.2796650671518339</c:v>
                </c:pt>
                <c:pt idx="396">
                  <c:v>1.2796363777494086</c:v>
                </c:pt>
                <c:pt idx="397">
                  <c:v>1.279607688700267</c:v>
                </c:pt>
                <c:pt idx="398">
                  <c:v>1.2795790000043947</c:v>
                </c:pt>
                <c:pt idx="399">
                  <c:v>1.2795503116618008</c:v>
                </c:pt>
                <c:pt idx="400">
                  <c:v>1.2795216236724816</c:v>
                </c:pt>
                <c:pt idx="401">
                  <c:v>1.2794929360364353</c:v>
                </c:pt>
                <c:pt idx="402">
                  <c:v>1.2794642487536496</c:v>
                </c:pt>
                <c:pt idx="403">
                  <c:v>1.2794355618241351</c:v>
                </c:pt>
                <c:pt idx="404">
                  <c:v>1.2794068752478829</c:v>
                </c:pt>
                <c:pt idx="405">
                  <c:v>1.2793781890248965</c:v>
                </c:pt>
                <c:pt idx="406">
                  <c:v>1.2793495031551618</c:v>
                </c:pt>
                <c:pt idx="407">
                  <c:v>1.2793208176386841</c:v>
                </c:pt>
                <c:pt idx="408">
                  <c:v>1.2792921324754687</c:v>
                </c:pt>
                <c:pt idx="409">
                  <c:v>1.279263447665496</c:v>
                </c:pt>
                <c:pt idx="410">
                  <c:v>1.2792347632087804</c:v>
                </c:pt>
                <c:pt idx="411">
                  <c:v>1.279206079105311</c:v>
                </c:pt>
                <c:pt idx="412">
                  <c:v>1.279177395355088</c:v>
                </c:pt>
                <c:pt idx="413">
                  <c:v>1.2791487119581024</c:v>
                </c:pt>
                <c:pt idx="414">
                  <c:v>1.2791200289143667</c:v>
                </c:pt>
                <c:pt idx="415">
                  <c:v>1.2790913462238649</c:v>
                </c:pt>
                <c:pt idx="416">
                  <c:v>1.2790626638866023</c:v>
                </c:pt>
                <c:pt idx="417">
                  <c:v>1.27903398190257</c:v>
                </c:pt>
                <c:pt idx="418">
                  <c:v>1.2790053002717734</c:v>
                </c:pt>
                <c:pt idx="419">
                  <c:v>1.2789766189942018</c:v>
                </c:pt>
                <c:pt idx="420">
                  <c:v>1.2789479380698641</c:v>
                </c:pt>
                <c:pt idx="421">
                  <c:v>1.2789192574987478</c:v>
                </c:pt>
                <c:pt idx="422">
                  <c:v>1.2788905772808548</c:v>
                </c:pt>
                <c:pt idx="423">
                  <c:v>1.2788618974161814</c:v>
                </c:pt>
                <c:pt idx="424">
                  <c:v>1.2788332179047277</c:v>
                </c:pt>
                <c:pt idx="425">
                  <c:v>1.2788045387464972</c:v>
                </c:pt>
                <c:pt idx="426">
                  <c:v>1.2787758599414705</c:v>
                </c:pt>
                <c:pt idx="427">
                  <c:v>1.2787471814896563</c:v>
                </c:pt>
                <c:pt idx="428">
                  <c:v>1.2787185033910617</c:v>
                </c:pt>
                <c:pt idx="429">
                  <c:v>1.2786898256456602</c:v>
                </c:pt>
                <c:pt idx="430">
                  <c:v>1.2786611482534678</c:v>
                </c:pt>
                <c:pt idx="431">
                  <c:v>1.2786324712144861</c:v>
                </c:pt>
                <c:pt idx="432">
                  <c:v>1.278603794528701</c:v>
                </c:pt>
                <c:pt idx="433">
                  <c:v>1.2785751181961089</c:v>
                </c:pt>
                <c:pt idx="434">
                  <c:v>1.2785464422167188</c:v>
                </c:pt>
                <c:pt idx="435">
                  <c:v>1.2785177665905163</c:v>
                </c:pt>
                <c:pt idx="436">
                  <c:v>1.2784890913175087</c:v>
                </c:pt>
                <c:pt idx="437">
                  <c:v>1.2784604163976905</c:v>
                </c:pt>
                <c:pt idx="438">
                  <c:v>1.2784317418310618</c:v>
                </c:pt>
                <c:pt idx="439">
                  <c:v>1.2784030676176119</c:v>
                </c:pt>
                <c:pt idx="440">
                  <c:v>1.2783743937573462</c:v>
                </c:pt>
                <c:pt idx="441">
                  <c:v>1.2783457202502664</c:v>
                </c:pt>
                <c:pt idx="442">
                  <c:v>1.2783170470963583</c:v>
                </c:pt>
                <c:pt idx="443">
                  <c:v>1.2782883742956237</c:v>
                </c:pt>
                <c:pt idx="444">
                  <c:v>1.2782597018480661</c:v>
                </c:pt>
                <c:pt idx="445">
                  <c:v>1.2782310297536803</c:v>
                </c:pt>
                <c:pt idx="446">
                  <c:v>1.2782023580124608</c:v>
                </c:pt>
                <c:pt idx="447">
                  <c:v>1.2781736866244078</c:v>
                </c:pt>
                <c:pt idx="448">
                  <c:v>1.2781450155895175</c:v>
                </c:pt>
                <c:pt idx="449">
                  <c:v>1.2781163449077901</c:v>
                </c:pt>
                <c:pt idx="450">
                  <c:v>1.2780876745792291</c:v>
                </c:pt>
                <c:pt idx="451">
                  <c:v>1.2780590046038185</c:v>
                </c:pt>
                <c:pt idx="452">
                  <c:v>1.2780303349815636</c:v>
                </c:pt>
                <c:pt idx="453">
                  <c:v>1.2780016657124627</c:v>
                </c:pt>
                <c:pt idx="454">
                  <c:v>1.2779729967965103</c:v>
                </c:pt>
                <c:pt idx="455">
                  <c:v>1.2779443282337102</c:v>
                </c:pt>
                <c:pt idx="456">
                  <c:v>1.2779156600240569</c:v>
                </c:pt>
                <c:pt idx="457">
                  <c:v>1.2778869921675433</c:v>
                </c:pt>
                <c:pt idx="458">
                  <c:v>1.277858324664173</c:v>
                </c:pt>
                <c:pt idx="459">
                  <c:v>1.2778296575139461</c:v>
                </c:pt>
                <c:pt idx="460">
                  <c:v>1.2778009907168553</c:v>
                </c:pt>
                <c:pt idx="461">
                  <c:v>1.2777723242728918</c:v>
                </c:pt>
                <c:pt idx="462">
                  <c:v>1.277743658182068</c:v>
                </c:pt>
                <c:pt idx="463">
                  <c:v>1.2777149924443698</c:v>
                </c:pt>
                <c:pt idx="464">
                  <c:v>1.2776863270598042</c:v>
                </c:pt>
                <c:pt idx="465">
                  <c:v>1.2776576620283588</c:v>
                </c:pt>
                <c:pt idx="466">
                  <c:v>1.2776289973500408</c:v>
                </c:pt>
                <c:pt idx="467">
                  <c:v>1.2776003330248482</c:v>
                </c:pt>
                <c:pt idx="468">
                  <c:v>1.277571669052767</c:v>
                </c:pt>
                <c:pt idx="469">
                  <c:v>1.2775430054338042</c:v>
                </c:pt>
                <c:pt idx="470">
                  <c:v>1.277514342167958</c:v>
                </c:pt>
                <c:pt idx="471">
                  <c:v>1.2774856792552267</c:v>
                </c:pt>
                <c:pt idx="472">
                  <c:v>1.2774570166956032</c:v>
                </c:pt>
                <c:pt idx="473">
                  <c:v>1.2774283544890856</c:v>
                </c:pt>
                <c:pt idx="474">
                  <c:v>1.2773996926356723</c:v>
                </c:pt>
                <c:pt idx="475">
                  <c:v>1.2773710311353632</c:v>
                </c:pt>
                <c:pt idx="476">
                  <c:v>1.2773423699881565</c:v>
                </c:pt>
                <c:pt idx="477">
                  <c:v>1.2773137091940505</c:v>
                </c:pt>
                <c:pt idx="478">
                  <c:v>1.2772850487530381</c:v>
                </c:pt>
                <c:pt idx="479">
                  <c:v>1.2772563886651174</c:v>
                </c:pt>
                <c:pt idx="480">
                  <c:v>1.277227728930292</c:v>
                </c:pt>
                <c:pt idx="481">
                  <c:v>1.2771990695485567</c:v>
                </c:pt>
                <c:pt idx="482">
                  <c:v>1.277170410519906</c:v>
                </c:pt>
                <c:pt idx="483">
                  <c:v>1.2771417518443471</c:v>
                </c:pt>
                <c:pt idx="484">
                  <c:v>1.2771130935218657</c:v>
                </c:pt>
                <c:pt idx="485">
                  <c:v>1.277084435552462</c:v>
                </c:pt>
                <c:pt idx="486">
                  <c:v>1.2770557779361411</c:v>
                </c:pt>
                <c:pt idx="487">
                  <c:v>1.2770271206728996</c:v>
                </c:pt>
                <c:pt idx="488">
                  <c:v>1.2769984637627232</c:v>
                </c:pt>
                <c:pt idx="489">
                  <c:v>1.2769698072056244</c:v>
                </c:pt>
                <c:pt idx="490">
                  <c:v>1.276941151001596</c:v>
                </c:pt>
                <c:pt idx="491">
                  <c:v>1.276912495150631</c:v>
                </c:pt>
                <c:pt idx="492">
                  <c:v>1.2768838396527311</c:v>
                </c:pt>
                <c:pt idx="493">
                  <c:v>1.2768551845078946</c:v>
                </c:pt>
                <c:pt idx="494">
                  <c:v>1.2768265297161143</c:v>
                </c:pt>
                <c:pt idx="495">
                  <c:v>1.2767978752773939</c:v>
                </c:pt>
                <c:pt idx="496">
                  <c:v>1.2767692211917296</c:v>
                </c:pt>
                <c:pt idx="497">
                  <c:v>1.2767405674591199</c:v>
                </c:pt>
                <c:pt idx="498">
                  <c:v>1.2767119140795629</c:v>
                </c:pt>
                <c:pt idx="499">
                  <c:v>1.2766832610530496</c:v>
                </c:pt>
                <c:pt idx="500">
                  <c:v>1.2766546083795856</c:v>
                </c:pt>
                <c:pt idx="501">
                  <c:v>1.2766259560591688</c:v>
                </c:pt>
                <c:pt idx="502">
                  <c:v>1.2765973040917906</c:v>
                </c:pt>
                <c:pt idx="503">
                  <c:v>1.2765686524774527</c:v>
                </c:pt>
                <c:pt idx="504">
                  <c:v>1.2765400012161532</c:v>
                </c:pt>
                <c:pt idx="505">
                  <c:v>1.276511350307894</c:v>
                </c:pt>
                <c:pt idx="506">
                  <c:v>1.2764826997526626</c:v>
                </c:pt>
                <c:pt idx="507">
                  <c:v>1.2764540495504608</c:v>
                </c:pt>
                <c:pt idx="508">
                  <c:v>1.2764253997012869</c:v>
                </c:pt>
                <c:pt idx="509">
                  <c:v>1.2763967502051408</c:v>
                </c:pt>
                <c:pt idx="510">
                  <c:v>1.2763681010620243</c:v>
                </c:pt>
                <c:pt idx="511">
                  <c:v>1.2763394522719178</c:v>
                </c:pt>
                <c:pt idx="512">
                  <c:v>1.2763108038348392</c:v>
                </c:pt>
                <c:pt idx="513">
                  <c:v>1.276282155750776</c:v>
                </c:pt>
                <c:pt idx="514">
                  <c:v>1.2762535080197317</c:v>
                </c:pt>
                <c:pt idx="515">
                  <c:v>1.2762248606416957</c:v>
                </c:pt>
                <c:pt idx="516">
                  <c:v>1.276196213616668</c:v>
                </c:pt>
                <c:pt idx="517">
                  <c:v>1.2761675669446504</c:v>
                </c:pt>
                <c:pt idx="518">
                  <c:v>1.2761389206256446</c:v>
                </c:pt>
                <c:pt idx="519">
                  <c:v>1.2761102746596347</c:v>
                </c:pt>
                <c:pt idx="520">
                  <c:v>1.2760816290466295</c:v>
                </c:pt>
                <c:pt idx="521">
                  <c:v>1.2760529837866219</c:v>
                </c:pt>
                <c:pt idx="522">
                  <c:v>1.2760243388796155</c:v>
                </c:pt>
                <c:pt idx="523">
                  <c:v>1.2759956943255979</c:v>
                </c:pt>
                <c:pt idx="524">
                  <c:v>1.2759670501245726</c:v>
                </c:pt>
                <c:pt idx="525">
                  <c:v>1.2759384062765395</c:v>
                </c:pt>
                <c:pt idx="526">
                  <c:v>1.2759097627814935</c:v>
                </c:pt>
                <c:pt idx="527">
                  <c:v>1.275881119639438</c:v>
                </c:pt>
                <c:pt idx="528">
                  <c:v>1.2758524768503641</c:v>
                </c:pt>
                <c:pt idx="529">
                  <c:v>1.2758238344142629</c:v>
                </c:pt>
                <c:pt idx="530">
                  <c:v>1.2757951923311452</c:v>
                </c:pt>
                <c:pt idx="531">
                  <c:v>1.2757665506010092</c:v>
                </c:pt>
                <c:pt idx="532">
                  <c:v>1.2757379092238423</c:v>
                </c:pt>
                <c:pt idx="533">
                  <c:v>1.2757092681996447</c:v>
                </c:pt>
                <c:pt idx="534">
                  <c:v>1.2756806275284216</c:v>
                </c:pt>
                <c:pt idx="535">
                  <c:v>1.2756519872101642</c:v>
                </c:pt>
                <c:pt idx="536">
                  <c:v>1.2756233472448724</c:v>
                </c:pt>
                <c:pt idx="537">
                  <c:v>1.2755947076325409</c:v>
                </c:pt>
                <c:pt idx="538">
                  <c:v>1.2755660683731769</c:v>
                </c:pt>
                <c:pt idx="539">
                  <c:v>1.2755374294667678</c:v>
                </c:pt>
                <c:pt idx="540">
                  <c:v>1.275508790913312</c:v>
                </c:pt>
                <c:pt idx="541">
                  <c:v>1.2754801527128148</c:v>
                </c:pt>
                <c:pt idx="542">
                  <c:v>1.2754515148652654</c:v>
                </c:pt>
                <c:pt idx="543">
                  <c:v>1.2754228773706711</c:v>
                </c:pt>
                <c:pt idx="544">
                  <c:v>1.2753942402290175</c:v>
                </c:pt>
                <c:pt idx="545">
                  <c:v>1.2753656034403118</c:v>
                </c:pt>
                <c:pt idx="546">
                  <c:v>1.2753369670045505</c:v>
                </c:pt>
                <c:pt idx="547">
                  <c:v>1.2753083309217264</c:v>
                </c:pt>
                <c:pt idx="548">
                  <c:v>1.2752796951918395</c:v>
                </c:pt>
                <c:pt idx="549">
                  <c:v>1.2752510598148898</c:v>
                </c:pt>
                <c:pt idx="550">
                  <c:v>1.2752224247908757</c:v>
                </c:pt>
                <c:pt idx="551">
                  <c:v>1.2751937901197845</c:v>
                </c:pt>
                <c:pt idx="552">
                  <c:v>1.2751651558016306</c:v>
                </c:pt>
                <c:pt idx="553">
                  <c:v>1.2751365218364015</c:v>
                </c:pt>
                <c:pt idx="554">
                  <c:v>1.2751078882240918</c:v>
                </c:pt>
                <c:pt idx="555">
                  <c:v>1.2750792549647088</c:v>
                </c:pt>
                <c:pt idx="556">
                  <c:v>1.2750506220582452</c:v>
                </c:pt>
                <c:pt idx="557">
                  <c:v>1.2750219895046975</c:v>
                </c:pt>
                <c:pt idx="558">
                  <c:v>1.2749933573040675</c:v>
                </c:pt>
                <c:pt idx="559">
                  <c:v>1.2749647254563481</c:v>
                </c:pt>
                <c:pt idx="560">
                  <c:v>1.2749360939615411</c:v>
                </c:pt>
                <c:pt idx="561">
                  <c:v>1.2749074628196428</c:v>
                </c:pt>
                <c:pt idx="562">
                  <c:v>1.2748788320306517</c:v>
                </c:pt>
                <c:pt idx="563">
                  <c:v>1.2748502015945622</c:v>
                </c:pt>
                <c:pt idx="564">
                  <c:v>1.2748215715113727</c:v>
                </c:pt>
                <c:pt idx="565">
                  <c:v>1.2747929417810866</c:v>
                </c:pt>
                <c:pt idx="566">
                  <c:v>1.2747643124036969</c:v>
                </c:pt>
                <c:pt idx="567">
                  <c:v>1.2747356833792036</c:v>
                </c:pt>
                <c:pt idx="568">
                  <c:v>1.2747070547076031</c:v>
                </c:pt>
                <c:pt idx="569">
                  <c:v>1.2746784263888937</c:v>
                </c:pt>
                <c:pt idx="570">
                  <c:v>1.2746497984230665</c:v>
                </c:pt>
                <c:pt idx="571">
                  <c:v>1.274621170810132</c:v>
                </c:pt>
                <c:pt idx="572">
                  <c:v>1.2745925435500745</c:v>
                </c:pt>
                <c:pt idx="573">
                  <c:v>1.2745639166429044</c:v>
                </c:pt>
                <c:pt idx="574">
                  <c:v>1.2745352900886129</c:v>
                </c:pt>
                <c:pt idx="575">
                  <c:v>1.2745066638871947</c:v>
                </c:pt>
                <c:pt idx="576">
                  <c:v>1.2744780380386569</c:v>
                </c:pt>
                <c:pt idx="577">
                  <c:v>1.274449412542987</c:v>
                </c:pt>
                <c:pt idx="578">
                  <c:v>1.2744207874001852</c:v>
                </c:pt>
                <c:pt idx="579">
                  <c:v>1.274392162610253</c:v>
                </c:pt>
                <c:pt idx="580">
                  <c:v>1.2743635381731835</c:v>
                </c:pt>
                <c:pt idx="581">
                  <c:v>1.2743349140889784</c:v>
                </c:pt>
                <c:pt idx="582">
                  <c:v>1.274306290357643</c:v>
                </c:pt>
                <c:pt idx="583">
                  <c:v>1.274277666979156</c:v>
                </c:pt>
                <c:pt idx="584">
                  <c:v>1.2742490439535263</c:v>
                </c:pt>
                <c:pt idx="585">
                  <c:v>1.2742204212807504</c:v>
                </c:pt>
                <c:pt idx="586">
                  <c:v>1.27419179896083</c:v>
                </c:pt>
                <c:pt idx="587">
                  <c:v>1.2741631769937563</c:v>
                </c:pt>
                <c:pt idx="588">
                  <c:v>1.2741345553795327</c:v>
                </c:pt>
                <c:pt idx="589">
                  <c:v>1.274105934118154</c:v>
                </c:pt>
                <c:pt idx="590">
                  <c:v>1.2740773132096184</c:v>
                </c:pt>
                <c:pt idx="591">
                  <c:v>1.2740486926539205</c:v>
                </c:pt>
                <c:pt idx="592">
                  <c:v>1.274020072451064</c:v>
                </c:pt>
                <c:pt idx="593">
                  <c:v>1.2739914526010416</c:v>
                </c:pt>
                <c:pt idx="594">
                  <c:v>1.2739628331038535</c:v>
                </c:pt>
                <c:pt idx="595">
                  <c:v>1.2739342139594942</c:v>
                </c:pt>
                <c:pt idx="596">
                  <c:v>1.2739055951679727</c:v>
                </c:pt>
                <c:pt idx="597">
                  <c:v>1.273876976729273</c:v>
                </c:pt>
                <c:pt idx="598">
                  <c:v>1.2738483586433968</c:v>
                </c:pt>
                <c:pt idx="599">
                  <c:v>1.2738197409103424</c:v>
                </c:pt>
                <c:pt idx="600">
                  <c:v>1.2737911235301098</c:v>
                </c:pt>
                <c:pt idx="601">
                  <c:v>1.2737625065026918</c:v>
                </c:pt>
                <c:pt idx="602">
                  <c:v>1.2737338898280974</c:v>
                </c:pt>
                <c:pt idx="603">
                  <c:v>1.273705273506307</c:v>
                </c:pt>
                <c:pt idx="604">
                  <c:v>1.2736766575373348</c:v>
                </c:pt>
                <c:pt idx="605">
                  <c:v>1.2736480419211667</c:v>
                </c:pt>
                <c:pt idx="606">
                  <c:v>1.2736194266578078</c:v>
                </c:pt>
                <c:pt idx="607">
                  <c:v>1.2735908117472547</c:v>
                </c:pt>
                <c:pt idx="608">
                  <c:v>1.2735621971894986</c:v>
                </c:pt>
                <c:pt idx="609">
                  <c:v>1.2735335829845447</c:v>
                </c:pt>
                <c:pt idx="610">
                  <c:v>1.2735049691323894</c:v>
                </c:pt>
                <c:pt idx="611">
                  <c:v>1.2734763556330275</c:v>
                </c:pt>
                <c:pt idx="612">
                  <c:v>1.2734477424864608</c:v>
                </c:pt>
                <c:pt idx="613">
                  <c:v>1.273419129692682</c:v>
                </c:pt>
                <c:pt idx="614">
                  <c:v>1.2733905172516966</c:v>
                </c:pt>
                <c:pt idx="615">
                  <c:v>1.2733619051634921</c:v>
                </c:pt>
                <c:pt idx="616">
                  <c:v>1.2733332934280721</c:v>
                </c:pt>
                <c:pt idx="617">
                  <c:v>1.2733046820454348</c:v>
                </c:pt>
                <c:pt idx="618">
                  <c:v>1.2732760710155748</c:v>
                </c:pt>
                <c:pt idx="619">
                  <c:v>1.2732474603384958</c:v>
                </c:pt>
                <c:pt idx="620">
                  <c:v>1.2732188500141923</c:v>
                </c:pt>
                <c:pt idx="621">
                  <c:v>1.2731902400426556</c:v>
                </c:pt>
                <c:pt idx="622">
                  <c:v>1.2731616304238926</c:v>
                </c:pt>
                <c:pt idx="623">
                  <c:v>1.2731330211578982</c:v>
                </c:pt>
                <c:pt idx="624">
                  <c:v>1.2731044122446704</c:v>
                </c:pt>
                <c:pt idx="625">
                  <c:v>1.273075803684204</c:v>
                </c:pt>
                <c:pt idx="626">
                  <c:v>1.273047195476499</c:v>
                </c:pt>
                <c:pt idx="627">
                  <c:v>1.2730185876215536</c:v>
                </c:pt>
                <c:pt idx="628">
                  <c:v>1.2729899801193625</c:v>
                </c:pt>
                <c:pt idx="629">
                  <c:v>1.2729613729699256</c:v>
                </c:pt>
                <c:pt idx="630">
                  <c:v>1.2729327661732448</c:v>
                </c:pt>
                <c:pt idx="631">
                  <c:v>1.2729041597293165</c:v>
                </c:pt>
                <c:pt idx="632">
                  <c:v>1.2728755536381282</c:v>
                </c:pt>
                <c:pt idx="633">
                  <c:v>1.2728469478996889</c:v>
                </c:pt>
                <c:pt idx="634">
                  <c:v>1.2728183425139914</c:v>
                </c:pt>
                <c:pt idx="635">
                  <c:v>1.2727897374810322</c:v>
                </c:pt>
                <c:pt idx="636">
                  <c:v>1.2727611328008148</c:v>
                </c:pt>
                <c:pt idx="637">
                  <c:v>1.2727325284733357</c:v>
                </c:pt>
                <c:pt idx="638">
                  <c:v>1.272703924498586</c:v>
                </c:pt>
                <c:pt idx="639">
                  <c:v>1.2726753208765729</c:v>
                </c:pt>
                <c:pt idx="640">
                  <c:v>1.2726467176072802</c:v>
                </c:pt>
                <c:pt idx="641">
                  <c:v>1.2726181146907223</c:v>
                </c:pt>
                <c:pt idx="642">
                  <c:v>1.2725895121268884</c:v>
                </c:pt>
                <c:pt idx="643">
                  <c:v>1.2725609099157804</c:v>
                </c:pt>
                <c:pt idx="644">
                  <c:v>1.2725323080573894</c:v>
                </c:pt>
                <c:pt idx="645">
                  <c:v>1.2725037065517153</c:v>
                </c:pt>
                <c:pt idx="646">
                  <c:v>1.2724751053987582</c:v>
                </c:pt>
                <c:pt idx="647">
                  <c:v>1.2724465045985163</c:v>
                </c:pt>
                <c:pt idx="648">
                  <c:v>1.2724179041509824</c:v>
                </c:pt>
                <c:pt idx="649">
                  <c:v>1.2723893040561585</c:v>
                </c:pt>
                <c:pt idx="650">
                  <c:v>1.2723607043140444</c:v>
                </c:pt>
                <c:pt idx="651">
                  <c:v>1.2723321049246312</c:v>
                </c:pt>
                <c:pt idx="652">
                  <c:v>1.2723035058879191</c:v>
                </c:pt>
                <c:pt idx="653">
                  <c:v>1.2722749072039097</c:v>
                </c:pt>
                <c:pt idx="654">
                  <c:v>1.2722463088726013</c:v>
                </c:pt>
                <c:pt idx="655">
                  <c:v>1.2722177108939814</c:v>
                </c:pt>
                <c:pt idx="656">
                  <c:v>1.2721891132680589</c:v>
                </c:pt>
                <c:pt idx="657">
                  <c:v>1.2721605159948268</c:v>
                </c:pt>
                <c:pt idx="658">
                  <c:v>1.2721319190742815</c:v>
                </c:pt>
                <c:pt idx="659">
                  <c:v>1.2721033225064229</c:v>
                </c:pt>
                <c:pt idx="660">
                  <c:v>1.2720747262912511</c:v>
                </c:pt>
                <c:pt idx="661">
                  <c:v>1.2720461304287589</c:v>
                </c:pt>
                <c:pt idx="662">
                  <c:v>1.2720175349189411</c:v>
                </c:pt>
                <c:pt idx="663">
                  <c:v>1.2719889397618118</c:v>
                </c:pt>
                <c:pt idx="664">
                  <c:v>1.2719603449573498</c:v>
                </c:pt>
                <c:pt idx="665">
                  <c:v>1.2719317505055656</c:v>
                </c:pt>
                <c:pt idx="666">
                  <c:v>1.2719031564064451</c:v>
                </c:pt>
                <c:pt idx="667">
                  <c:v>1.2718745626599954</c:v>
                </c:pt>
                <c:pt idx="668">
                  <c:v>1.271845969266213</c:v>
                </c:pt>
                <c:pt idx="669">
                  <c:v>1.2718173762250942</c:v>
                </c:pt>
                <c:pt idx="670">
                  <c:v>1.2717887835366337</c:v>
                </c:pt>
                <c:pt idx="671">
                  <c:v>1.2717601912008316</c:v>
                </c:pt>
                <c:pt idx="672">
                  <c:v>1.2717315992176932</c:v>
                </c:pt>
                <c:pt idx="673">
                  <c:v>1.271703007587206</c:v>
                </c:pt>
                <c:pt idx="674">
                  <c:v>1.2716744163093665</c:v>
                </c:pt>
                <c:pt idx="675">
                  <c:v>1.2716458253841818</c:v>
                </c:pt>
                <c:pt idx="676">
                  <c:v>1.2716172348116395</c:v>
                </c:pt>
                <c:pt idx="677">
                  <c:v>1.2715886445917519</c:v>
                </c:pt>
                <c:pt idx="678">
                  <c:v>1.2715600547245032</c:v>
                </c:pt>
                <c:pt idx="679">
                  <c:v>1.2715314652098932</c:v>
                </c:pt>
                <c:pt idx="680">
                  <c:v>1.2715028760479186</c:v>
                </c:pt>
                <c:pt idx="681">
                  <c:v>1.271474287238588</c:v>
                </c:pt>
                <c:pt idx="682">
                  <c:v>1.2714456987818874</c:v>
                </c:pt>
                <c:pt idx="683">
                  <c:v>1.271417110677822</c:v>
                </c:pt>
                <c:pt idx="684">
                  <c:v>1.271388522926383</c:v>
                </c:pt>
                <c:pt idx="685">
                  <c:v>1.2713599355275758</c:v>
                </c:pt>
                <c:pt idx="686">
                  <c:v>1.2713313484813877</c:v>
                </c:pt>
                <c:pt idx="687">
                  <c:v>1.2713027617878243</c:v>
                </c:pt>
                <c:pt idx="688">
                  <c:v>1.2712741754468802</c:v>
                </c:pt>
                <c:pt idx="689">
                  <c:v>1.2712455894585553</c:v>
                </c:pt>
                <c:pt idx="690">
                  <c:v>1.2712170038228496</c:v>
                </c:pt>
                <c:pt idx="691">
                  <c:v>1.2711884185397544</c:v>
                </c:pt>
                <c:pt idx="692">
                  <c:v>1.2711598336092695</c:v>
                </c:pt>
                <c:pt idx="693">
                  <c:v>1.2711312490313986</c:v>
                </c:pt>
                <c:pt idx="694">
                  <c:v>1.271102664806131</c:v>
                </c:pt>
                <c:pt idx="695">
                  <c:v>1.2710740809334666</c:v>
                </c:pt>
                <c:pt idx="696">
                  <c:v>1.2710454974134109</c:v>
                </c:pt>
                <c:pt idx="697">
                  <c:v>1.2710169142459478</c:v>
                </c:pt>
                <c:pt idx="698">
                  <c:v>1.2709883314310826</c:v>
                </c:pt>
                <c:pt idx="699">
                  <c:v>1.2709597489688189</c:v>
                </c:pt>
                <c:pt idx="700">
                  <c:v>1.2709311668591408</c:v>
                </c:pt>
                <c:pt idx="701">
                  <c:v>1.2709025851020623</c:v>
                </c:pt>
                <c:pt idx="702">
                  <c:v>1.2708740036975676</c:v>
                </c:pt>
                <c:pt idx="703">
                  <c:v>1.2708454226456638</c:v>
                </c:pt>
                <c:pt idx="704">
                  <c:v>1.2708168419463366</c:v>
                </c:pt>
                <c:pt idx="705">
                  <c:v>1.2707882615995985</c:v>
                </c:pt>
                <c:pt idx="706">
                  <c:v>1.2707596816054334</c:v>
                </c:pt>
                <c:pt idx="707">
                  <c:v>1.2707311019638485</c:v>
                </c:pt>
                <c:pt idx="708">
                  <c:v>1.2707025226748421</c:v>
                </c:pt>
                <c:pt idx="709">
                  <c:v>1.2706739437383998</c:v>
                </c:pt>
                <c:pt idx="710">
                  <c:v>1.270645365154536</c:v>
                </c:pt>
                <c:pt idx="711">
                  <c:v>1.2706167869232363</c:v>
                </c:pt>
                <c:pt idx="712">
                  <c:v>1.2705882090445044</c:v>
                </c:pt>
                <c:pt idx="713">
                  <c:v>1.270559631518335</c:v>
                </c:pt>
                <c:pt idx="714">
                  <c:v>1.2705310543447261</c:v>
                </c:pt>
                <c:pt idx="715">
                  <c:v>1.270502477523678</c:v>
                </c:pt>
                <c:pt idx="716">
                  <c:v>1.2704739010551886</c:v>
                </c:pt>
                <c:pt idx="717">
                  <c:v>1.2704453249392493</c:v>
                </c:pt>
                <c:pt idx="718">
                  <c:v>1.2704167491758653</c:v>
                </c:pt>
                <c:pt idx="719">
                  <c:v>1.2703881737650313</c:v>
                </c:pt>
                <c:pt idx="720">
                  <c:v>1.270359598706742</c:v>
                </c:pt>
                <c:pt idx="721">
                  <c:v>1.2703310240010008</c:v>
                </c:pt>
                <c:pt idx="722">
                  <c:v>1.2703024496478061</c:v>
                </c:pt>
                <c:pt idx="723">
                  <c:v>1.2702738756471526</c:v>
                </c:pt>
                <c:pt idx="724">
                  <c:v>1.2702453019990294</c:v>
                </c:pt>
                <c:pt idx="725">
                  <c:v>1.2702167287034474</c:v>
                </c:pt>
                <c:pt idx="726">
                  <c:v>1.2701881557603976</c:v>
                </c:pt>
                <c:pt idx="727">
                  <c:v>1.2701595831698835</c:v>
                </c:pt>
                <c:pt idx="728">
                  <c:v>1.2701310109318964</c:v>
                </c:pt>
                <c:pt idx="729">
                  <c:v>1.2701024390464397</c:v>
                </c:pt>
                <c:pt idx="730">
                  <c:v>1.2700738675135046</c:v>
                </c:pt>
                <c:pt idx="731">
                  <c:v>1.2700452963330946</c:v>
                </c:pt>
                <c:pt idx="732">
                  <c:v>1.2700167255051973</c:v>
                </c:pt>
                <c:pt idx="733">
                  <c:v>1.2699881550298269</c:v>
                </c:pt>
                <c:pt idx="734">
                  <c:v>1.2699595849069691</c:v>
                </c:pt>
                <c:pt idx="735">
                  <c:v>1.2699310151366294</c:v>
                </c:pt>
                <c:pt idx="736">
                  <c:v>1.2699024457188006</c:v>
                </c:pt>
                <c:pt idx="737">
                  <c:v>1.2698738766534738</c:v>
                </c:pt>
                <c:pt idx="738">
                  <c:v>1.2698453079406615</c:v>
                </c:pt>
                <c:pt idx="739">
                  <c:v>1.2698167395803512</c:v>
                </c:pt>
                <c:pt idx="740">
                  <c:v>1.2697881715725376</c:v>
                </c:pt>
                <c:pt idx="741">
                  <c:v>1.269759603917235</c:v>
                </c:pt>
                <c:pt idx="742">
                  <c:v>1.2697310366144201</c:v>
                </c:pt>
                <c:pt idx="743">
                  <c:v>1.2697024696641002</c:v>
                </c:pt>
                <c:pt idx="744">
                  <c:v>1.2696739030662823</c:v>
                </c:pt>
                <c:pt idx="745">
                  <c:v>1.2696453368209504</c:v>
                </c:pt>
                <c:pt idx="746">
                  <c:v>1.2696167709281116</c:v>
                </c:pt>
                <c:pt idx="747">
                  <c:v>1.2695882053877536</c:v>
                </c:pt>
                <c:pt idx="748">
                  <c:v>1.2695596401998781</c:v>
                </c:pt>
                <c:pt idx="749">
                  <c:v>1.2695310753644904</c:v>
                </c:pt>
                <c:pt idx="750">
                  <c:v>1.2695025108815781</c:v>
                </c:pt>
                <c:pt idx="751">
                  <c:v>1.2694739467511464</c:v>
                </c:pt>
                <c:pt idx="752">
                  <c:v>1.2694453829731867</c:v>
                </c:pt>
                <c:pt idx="753">
                  <c:v>1.2694168195477022</c:v>
                </c:pt>
                <c:pt idx="754">
                  <c:v>1.2693882564746897</c:v>
                </c:pt>
                <c:pt idx="755">
                  <c:v>1.2693596937541418</c:v>
                </c:pt>
                <c:pt idx="756">
                  <c:v>1.2693311313860622</c:v>
                </c:pt>
                <c:pt idx="757">
                  <c:v>1.2693025693704456</c:v>
                </c:pt>
                <c:pt idx="758">
                  <c:v>1.2692740077072884</c:v>
                </c:pt>
                <c:pt idx="759">
                  <c:v>1.2692454463965959</c:v>
                </c:pt>
                <c:pt idx="760">
                  <c:v>1.2692168854383521</c:v>
                </c:pt>
                <c:pt idx="761">
                  <c:v>1.2691883248325624</c:v>
                </c:pt>
                <c:pt idx="762">
                  <c:v>1.2691597645792321</c:v>
                </c:pt>
                <c:pt idx="763">
                  <c:v>1.2691312046783487</c:v>
                </c:pt>
                <c:pt idx="764">
                  <c:v>1.2691026451299141</c:v>
                </c:pt>
                <c:pt idx="765">
                  <c:v>1.2690740859339282</c:v>
                </c:pt>
                <c:pt idx="766">
                  <c:v>1.2690455270903822</c:v>
                </c:pt>
                <c:pt idx="767">
                  <c:v>1.2690169685992725</c:v>
                </c:pt>
                <c:pt idx="768">
                  <c:v>1.268988410460608</c:v>
                </c:pt>
                <c:pt idx="769">
                  <c:v>1.2689598526743744</c:v>
                </c:pt>
                <c:pt idx="770">
                  <c:v>1.2689312952405789</c:v>
                </c:pt>
                <c:pt idx="771">
                  <c:v>1.2689027381592162</c:v>
                </c:pt>
                <c:pt idx="772">
                  <c:v>1.2688741814302809</c:v>
                </c:pt>
                <c:pt idx="773">
                  <c:v>1.2688456250537712</c:v>
                </c:pt>
                <c:pt idx="774">
                  <c:v>1.2688170690296872</c:v>
                </c:pt>
                <c:pt idx="775">
                  <c:v>1.268788513358027</c:v>
                </c:pt>
                <c:pt idx="776">
                  <c:v>1.2687599580387907</c:v>
                </c:pt>
                <c:pt idx="777">
                  <c:v>1.2687314030719659</c:v>
                </c:pt>
                <c:pt idx="778">
                  <c:v>1.268702848457556</c:v>
                </c:pt>
                <c:pt idx="779">
                  <c:v>1.2686742941955664</c:v>
                </c:pt>
                <c:pt idx="780">
                  <c:v>1.2686457402859865</c:v>
                </c:pt>
                <c:pt idx="781">
                  <c:v>1.2686171867288127</c:v>
                </c:pt>
                <c:pt idx="782">
                  <c:v>1.2685886335240504</c:v>
                </c:pt>
                <c:pt idx="783">
                  <c:v>1.2685600806716852</c:v>
                </c:pt>
                <c:pt idx="784">
                  <c:v>1.2685315281717315</c:v>
                </c:pt>
                <c:pt idx="785">
                  <c:v>1.2685029760241751</c:v>
                </c:pt>
                <c:pt idx="786">
                  <c:v>1.2684744242290105</c:v>
                </c:pt>
                <c:pt idx="787">
                  <c:v>1.2684458727862413</c:v>
                </c:pt>
                <c:pt idx="788">
                  <c:v>1.2684173216958712</c:v>
                </c:pt>
                <c:pt idx="789">
                  <c:v>1.2683887709578876</c:v>
                </c:pt>
                <c:pt idx="790">
                  <c:v>1.2683602205722995</c:v>
                </c:pt>
                <c:pt idx="791">
                  <c:v>1.2683316705390926</c:v>
                </c:pt>
                <c:pt idx="792">
                  <c:v>1.2683031208582669</c:v>
                </c:pt>
                <c:pt idx="793">
                  <c:v>1.2682745715298314</c:v>
                </c:pt>
                <c:pt idx="794">
                  <c:v>1.2682460225537682</c:v>
                </c:pt>
                <c:pt idx="795">
                  <c:v>1.2682174739300809</c:v>
                </c:pt>
                <c:pt idx="796">
                  <c:v>1.2681889256587748</c:v>
                </c:pt>
                <c:pt idx="797">
                  <c:v>1.2681603777398376</c:v>
                </c:pt>
                <c:pt idx="798">
                  <c:v>1.2681318301732727</c:v>
                </c:pt>
                <c:pt idx="799">
                  <c:v>1.2681032829590748</c:v>
                </c:pt>
                <c:pt idx="800">
                  <c:v>1.2680747360972404</c:v>
                </c:pt>
                <c:pt idx="801">
                  <c:v>1.268046189587773</c:v>
                </c:pt>
                <c:pt idx="802">
                  <c:v>1.2680176434306674</c:v>
                </c:pt>
                <c:pt idx="803">
                  <c:v>1.2679890976259216</c:v>
                </c:pt>
                <c:pt idx="804">
                  <c:v>1.2679605521735304</c:v>
                </c:pt>
                <c:pt idx="805">
                  <c:v>1.2679320070734938</c:v>
                </c:pt>
                <c:pt idx="806">
                  <c:v>1.2679034623258065</c:v>
                </c:pt>
                <c:pt idx="807">
                  <c:v>1.2678749179304685</c:v>
                </c:pt>
                <c:pt idx="808">
                  <c:v>1.267846373887485</c:v>
                </c:pt>
                <c:pt idx="809">
                  <c:v>1.2678178301968401</c:v>
                </c:pt>
                <c:pt idx="810">
                  <c:v>1.2677892868585374</c:v>
                </c:pt>
                <c:pt idx="811">
                  <c:v>1.2677607438725804</c:v>
                </c:pt>
                <c:pt idx="812">
                  <c:v>1.2677322012389638</c:v>
                </c:pt>
                <c:pt idx="813">
                  <c:v>1.2677036589576822</c:v>
                </c:pt>
                <c:pt idx="814">
                  <c:v>1.2676751170287304</c:v>
                </c:pt>
                <c:pt idx="815">
                  <c:v>1.2676465754521118</c:v>
                </c:pt>
                <c:pt idx="816">
                  <c:v>1.2676180342278247</c:v>
                </c:pt>
                <c:pt idx="817">
                  <c:v>1.2675894933558638</c:v>
                </c:pt>
                <c:pt idx="818">
                  <c:v>1.267560952836229</c:v>
                </c:pt>
                <c:pt idx="819">
                  <c:v>1.2675324126689116</c:v>
                </c:pt>
                <c:pt idx="820">
                  <c:v>1.2675038728539203</c:v>
                </c:pt>
                <c:pt idx="821">
                  <c:v>1.2674753333912463</c:v>
                </c:pt>
                <c:pt idx="822">
                  <c:v>1.2674467942808878</c:v>
                </c:pt>
                <c:pt idx="823">
                  <c:v>1.2674182555228395</c:v>
                </c:pt>
                <c:pt idx="824">
                  <c:v>1.2673897171171067</c:v>
                </c:pt>
                <c:pt idx="825">
                  <c:v>1.2673611790636805</c:v>
                </c:pt>
                <c:pt idx="826">
                  <c:v>1.267332641362561</c:v>
                </c:pt>
                <c:pt idx="827">
                  <c:v>1.2673041040137445</c:v>
                </c:pt>
                <c:pt idx="828">
                  <c:v>1.2672755670172311</c:v>
                </c:pt>
                <c:pt idx="829">
                  <c:v>1.267247030373019</c:v>
                </c:pt>
                <c:pt idx="830">
                  <c:v>1.2672184940811047</c:v>
                </c:pt>
                <c:pt idx="831">
                  <c:v>1.2671899581414827</c:v>
                </c:pt>
                <c:pt idx="832">
                  <c:v>1.2671614225541585</c:v>
                </c:pt>
                <c:pt idx="833">
                  <c:v>1.2671328873191179</c:v>
                </c:pt>
                <c:pt idx="834">
                  <c:v>1.2671043524363714</c:v>
                </c:pt>
                <c:pt idx="835">
                  <c:v>1.267075817905905</c:v>
                </c:pt>
                <c:pt idx="836">
                  <c:v>1.2670472837277291</c:v>
                </c:pt>
                <c:pt idx="837">
                  <c:v>1.2670187499018333</c:v>
                </c:pt>
                <c:pt idx="838">
                  <c:v>1.2669902164282121</c:v>
                </c:pt>
                <c:pt idx="839">
                  <c:v>1.2669616833068762</c:v>
                </c:pt>
                <c:pt idx="840">
                  <c:v>1.2669331505378079</c:v>
                </c:pt>
                <c:pt idx="841">
                  <c:v>1.2669046181210106</c:v>
                </c:pt>
                <c:pt idx="842">
                  <c:v>1.2668760860564898</c:v>
                </c:pt>
                <c:pt idx="843">
                  <c:v>1.2668475543442366</c:v>
                </c:pt>
                <c:pt idx="844">
                  <c:v>1.2668190229842455</c:v>
                </c:pt>
                <c:pt idx="845">
                  <c:v>1.2667904919765238</c:v>
                </c:pt>
                <c:pt idx="846">
                  <c:v>1.2667619613210555</c:v>
                </c:pt>
                <c:pt idx="847">
                  <c:v>1.2667334310178511</c:v>
                </c:pt>
                <c:pt idx="848">
                  <c:v>1.2667049010669018</c:v>
                </c:pt>
                <c:pt idx="849">
                  <c:v>1.2666763714682077</c:v>
                </c:pt>
                <c:pt idx="850">
                  <c:v>1.2666478422217615</c:v>
                </c:pt>
                <c:pt idx="851">
                  <c:v>1.2666193133275687</c:v>
                </c:pt>
                <c:pt idx="852">
                  <c:v>1.2665907847856204</c:v>
                </c:pt>
                <c:pt idx="853">
                  <c:v>1.26656225659592</c:v>
                </c:pt>
                <c:pt idx="854">
                  <c:v>1.2665337287584624</c:v>
                </c:pt>
                <c:pt idx="855">
                  <c:v>1.2665052012732438</c:v>
                </c:pt>
                <c:pt idx="856">
                  <c:v>1.2664766741402627</c:v>
                </c:pt>
                <c:pt idx="857">
                  <c:v>1.2664481473595188</c:v>
                </c:pt>
                <c:pt idx="858">
                  <c:v>1.2664196209310106</c:v>
                </c:pt>
                <c:pt idx="859">
                  <c:v>1.2663910948547308</c:v>
                </c:pt>
                <c:pt idx="860">
                  <c:v>1.266362569130683</c:v>
                </c:pt>
                <c:pt idx="861">
                  <c:v>1.2663340437588619</c:v>
                </c:pt>
                <c:pt idx="862">
                  <c:v>1.266305518739264</c:v>
                </c:pt>
                <c:pt idx="863">
                  <c:v>1.2662769940718892</c:v>
                </c:pt>
                <c:pt idx="864">
                  <c:v>1.2662484697567322</c:v>
                </c:pt>
                <c:pt idx="865">
                  <c:v>1.2662199457937948</c:v>
                </c:pt>
                <c:pt idx="866">
                  <c:v>1.2661914221830752</c:v>
                </c:pt>
                <c:pt idx="867">
                  <c:v>1.2661628989245681</c:v>
                </c:pt>
                <c:pt idx="868">
                  <c:v>1.2661343760182699</c:v>
                </c:pt>
                <c:pt idx="869">
                  <c:v>1.2661058534641789</c:v>
                </c:pt>
                <c:pt idx="870">
                  <c:v>1.2660773312622915</c:v>
                </c:pt>
                <c:pt idx="871">
                  <c:v>1.266048809412613</c:v>
                </c:pt>
                <c:pt idx="872">
                  <c:v>1.2660202879151345</c:v>
                </c:pt>
                <c:pt idx="873">
                  <c:v>1.2659917667698579</c:v>
                </c:pt>
                <c:pt idx="874">
                  <c:v>1.265963245976776</c:v>
                </c:pt>
                <c:pt idx="875">
                  <c:v>1.2659347255358924</c:v>
                </c:pt>
                <c:pt idx="876">
                  <c:v>1.2659062054472017</c:v>
                </c:pt>
                <c:pt idx="877">
                  <c:v>1.2658776857106968</c:v>
                </c:pt>
                <c:pt idx="878">
                  <c:v>1.2658491663263867</c:v>
                </c:pt>
                <c:pt idx="879">
                  <c:v>1.2658206472942535</c:v>
                </c:pt>
                <c:pt idx="880">
                  <c:v>1.2657921286143079</c:v>
                </c:pt>
                <c:pt idx="881">
                  <c:v>1.2657636102865464</c:v>
                </c:pt>
                <c:pt idx="882">
                  <c:v>1.2657350923109618</c:v>
                </c:pt>
                <c:pt idx="883">
                  <c:v>1.265706574687556</c:v>
                </c:pt>
                <c:pt idx="884">
                  <c:v>1.2656780574163253</c:v>
                </c:pt>
                <c:pt idx="885">
                  <c:v>1.2656495404972627</c:v>
                </c:pt>
                <c:pt idx="886">
                  <c:v>1.26562102393037</c:v>
                </c:pt>
                <c:pt idx="887">
                  <c:v>1.2655925077156454</c:v>
                </c:pt>
                <c:pt idx="888">
                  <c:v>1.2655639918530905</c:v>
                </c:pt>
                <c:pt idx="889">
                  <c:v>1.2655354763426949</c:v>
                </c:pt>
                <c:pt idx="890">
                  <c:v>1.2655069611844567</c:v>
                </c:pt>
                <c:pt idx="891">
                  <c:v>1.2654784463783848</c:v>
                </c:pt>
                <c:pt idx="892">
                  <c:v>1.2654499319244632</c:v>
                </c:pt>
                <c:pt idx="893">
                  <c:v>1.2654214178226955</c:v>
                </c:pt>
                <c:pt idx="894">
                  <c:v>1.2653929040730851</c:v>
                </c:pt>
                <c:pt idx="895">
                  <c:v>1.2653643906756216</c:v>
                </c:pt>
                <c:pt idx="896">
                  <c:v>1.2653358776303012</c:v>
                </c:pt>
                <c:pt idx="897">
                  <c:v>1.2653073649371276</c:v>
                </c:pt>
                <c:pt idx="898">
                  <c:v>1.2652788525961007</c:v>
                </c:pt>
                <c:pt idx="899">
                  <c:v>1.2652503406072118</c:v>
                </c:pt>
                <c:pt idx="900">
                  <c:v>1.2652218289704571</c:v>
                </c:pt>
                <c:pt idx="901">
                  <c:v>1.2651933176858439</c:v>
                </c:pt>
                <c:pt idx="902">
                  <c:v>1.2651648067533596</c:v>
                </c:pt>
                <c:pt idx="903">
                  <c:v>1.2651362961730133</c:v>
                </c:pt>
                <c:pt idx="904">
                  <c:v>1.2651077859447888</c:v>
                </c:pt>
                <c:pt idx="905">
                  <c:v>1.2650792760686915</c:v>
                </c:pt>
                <c:pt idx="906">
                  <c:v>1.2650507665447197</c:v>
                </c:pt>
                <c:pt idx="907">
                  <c:v>1.2650222573728716</c:v>
                </c:pt>
                <c:pt idx="908">
                  <c:v>1.26499374855314</c:v>
                </c:pt>
                <c:pt idx="909">
                  <c:v>1.2649652400855338</c:v>
                </c:pt>
                <c:pt idx="910">
                  <c:v>1.2649367319700353</c:v>
                </c:pt>
                <c:pt idx="911">
                  <c:v>1.2649082242066481</c:v>
                </c:pt>
                <c:pt idx="912">
                  <c:v>1.264879716795372</c:v>
                </c:pt>
                <c:pt idx="913">
                  <c:v>1.2648512097362108</c:v>
                </c:pt>
                <c:pt idx="914">
                  <c:v>1.2648227030291448</c:v>
                </c:pt>
                <c:pt idx="915">
                  <c:v>1.26479419667419</c:v>
                </c:pt>
                <c:pt idx="916">
                  <c:v>1.2647656906713394</c:v>
                </c:pt>
                <c:pt idx="917">
                  <c:v>1.2647371850205822</c:v>
                </c:pt>
                <c:pt idx="918">
                  <c:v>1.2647086797219256</c:v>
                </c:pt>
                <c:pt idx="919">
                  <c:v>1.2646801747753624</c:v>
                </c:pt>
                <c:pt idx="920">
                  <c:v>1.264651670180891</c:v>
                </c:pt>
                <c:pt idx="921">
                  <c:v>1.2646231659385112</c:v>
                </c:pt>
                <c:pt idx="922">
                  <c:v>1.264594662048216</c:v>
                </c:pt>
                <c:pt idx="923">
                  <c:v>1.2645661585100108</c:v>
                </c:pt>
                <c:pt idx="924">
                  <c:v>1.2645376553238847</c:v>
                </c:pt>
                <c:pt idx="925">
                  <c:v>1.2645091524898415</c:v>
                </c:pt>
                <c:pt idx="926">
                  <c:v>1.2644806500078705</c:v>
                </c:pt>
                <c:pt idx="927">
                  <c:v>1.2644521478779858</c:v>
                </c:pt>
                <c:pt idx="928">
                  <c:v>1.264423646100175</c:v>
                </c:pt>
                <c:pt idx="929">
                  <c:v>1.2643951446744293</c:v>
                </c:pt>
                <c:pt idx="930">
                  <c:v>1.2643666436007592</c:v>
                </c:pt>
                <c:pt idx="931">
                  <c:v>1.2643381428791525</c:v>
                </c:pt>
                <c:pt idx="932">
                  <c:v>1.2643096425096108</c:v>
                </c:pt>
                <c:pt idx="933">
                  <c:v>1.2642811424921323</c:v>
                </c:pt>
                <c:pt idx="934">
                  <c:v>1.2642526428267136</c:v>
                </c:pt>
                <c:pt idx="935">
                  <c:v>1.2642241435133545</c:v>
                </c:pt>
                <c:pt idx="936">
                  <c:v>1.2641956445520499</c:v>
                </c:pt>
                <c:pt idx="937">
                  <c:v>1.2641671459427979</c:v>
                </c:pt>
                <c:pt idx="938">
                  <c:v>1.2641386476856002</c:v>
                </c:pt>
                <c:pt idx="939">
                  <c:v>1.2641101497804517</c:v>
                </c:pt>
                <c:pt idx="940">
                  <c:v>1.2640816522273539</c:v>
                </c:pt>
                <c:pt idx="941">
                  <c:v>1.2640531550262892</c:v>
                </c:pt>
                <c:pt idx="942">
                  <c:v>1.2640246581772754</c:v>
                </c:pt>
                <c:pt idx="943">
                  <c:v>1.2639961616802964</c:v>
                </c:pt>
                <c:pt idx="944">
                  <c:v>1.2639676655353558</c:v>
                </c:pt>
                <c:pt idx="945">
                  <c:v>1.2639391697424536</c:v>
                </c:pt>
                <c:pt idx="946">
                  <c:v>1.2639106743015827</c:v>
                </c:pt>
                <c:pt idx="947">
                  <c:v>1.263882179212743</c:v>
                </c:pt>
                <c:pt idx="948">
                  <c:v>1.2638536844759294</c:v>
                </c:pt>
                <c:pt idx="949">
                  <c:v>1.2638251900911435</c:v>
                </c:pt>
                <c:pt idx="950">
                  <c:v>1.2637966960583835</c:v>
                </c:pt>
                <c:pt idx="951">
                  <c:v>1.2637682023776424</c:v>
                </c:pt>
                <c:pt idx="952">
                  <c:v>1.2637397090489202</c:v>
                </c:pt>
                <c:pt idx="953">
                  <c:v>1.2637112160722186</c:v>
                </c:pt>
                <c:pt idx="954">
                  <c:v>1.2636827234475305</c:v>
                </c:pt>
                <c:pt idx="955">
                  <c:v>1.2636542311748542</c:v>
                </c:pt>
                <c:pt idx="956">
                  <c:v>1.2636257392541879</c:v>
                </c:pt>
                <c:pt idx="957">
                  <c:v>1.2635972476855297</c:v>
                </c:pt>
                <c:pt idx="958">
                  <c:v>1.263568756468878</c:v>
                </c:pt>
                <c:pt idx="959">
                  <c:v>1.2635402656042327</c:v>
                </c:pt>
                <c:pt idx="960">
                  <c:v>1.2635117750915814</c:v>
                </c:pt>
                <c:pt idx="961">
                  <c:v>1.263483284930933</c:v>
                </c:pt>
                <c:pt idx="962">
                  <c:v>1.2634547951222803</c:v>
                </c:pt>
                <c:pt idx="963">
                  <c:v>1.2634263056656252</c:v>
                </c:pt>
                <c:pt idx="964">
                  <c:v>1.263397816560957</c:v>
                </c:pt>
                <c:pt idx="965">
                  <c:v>1.2633693278082774</c:v>
                </c:pt>
                <c:pt idx="966">
                  <c:v>1.26334083940759</c:v>
                </c:pt>
                <c:pt idx="967">
                  <c:v>1.2633123513588878</c:v>
                </c:pt>
                <c:pt idx="968">
                  <c:v>1.2632838636621635</c:v>
                </c:pt>
                <c:pt idx="969">
                  <c:v>1.2632553763174208</c:v>
                </c:pt>
                <c:pt idx="970">
                  <c:v>1.2632268893246597</c:v>
                </c:pt>
                <c:pt idx="971">
                  <c:v>1.2631984026838676</c:v>
                </c:pt>
                <c:pt idx="972">
                  <c:v>1.2631699163950554</c:v>
                </c:pt>
                <c:pt idx="973">
                  <c:v>1.2631414304582123</c:v>
                </c:pt>
                <c:pt idx="974">
                  <c:v>1.2631129448733383</c:v>
                </c:pt>
                <c:pt idx="975">
                  <c:v>1.2630844596404316</c:v>
                </c:pt>
                <c:pt idx="976">
                  <c:v>1.2630559747594923</c:v>
                </c:pt>
                <c:pt idx="977">
                  <c:v>1.2630274902305132</c:v>
                </c:pt>
                <c:pt idx="978">
                  <c:v>1.2629990060534908</c:v>
                </c:pt>
                <c:pt idx="979">
                  <c:v>1.2629705222284286</c:v>
                </c:pt>
                <c:pt idx="980">
                  <c:v>1.262942038755325</c:v>
                </c:pt>
                <c:pt idx="981">
                  <c:v>1.2629135556341726</c:v>
                </c:pt>
                <c:pt idx="982">
                  <c:v>1.2628850728649681</c:v>
                </c:pt>
                <c:pt idx="983">
                  <c:v>1.2628565904477185</c:v>
                </c:pt>
                <c:pt idx="984">
                  <c:v>1.2628281083824096</c:v>
                </c:pt>
                <c:pt idx="985">
                  <c:v>1.2627996266690467</c:v>
                </c:pt>
                <c:pt idx="986">
                  <c:v>1.2627711453076245</c:v>
                </c:pt>
                <c:pt idx="987">
                  <c:v>1.2627426642981412</c:v>
                </c:pt>
                <c:pt idx="988">
                  <c:v>1.2627141836405933</c:v>
                </c:pt>
                <c:pt idx="989">
                  <c:v>1.2626857033349808</c:v>
                </c:pt>
                <c:pt idx="990">
                  <c:v>1.2626572233813071</c:v>
                </c:pt>
                <c:pt idx="991">
                  <c:v>1.2626287437795547</c:v>
                </c:pt>
                <c:pt idx="992">
                  <c:v>1.2626002645297394</c:v>
                </c:pt>
                <c:pt idx="993">
                  <c:v>1.2625717856318417</c:v>
                </c:pt>
                <c:pt idx="994">
                  <c:v>1.2625433070858723</c:v>
                </c:pt>
                <c:pt idx="995">
                  <c:v>1.2625148288918222</c:v>
                </c:pt>
                <c:pt idx="996">
                  <c:v>1.2624863510496898</c:v>
                </c:pt>
                <c:pt idx="997">
                  <c:v>1.262457873559482</c:v>
                </c:pt>
                <c:pt idx="998">
                  <c:v>1.2624293964211777</c:v>
                </c:pt>
                <c:pt idx="999">
                  <c:v>1.2624009196347927</c:v>
                </c:pt>
                <c:pt idx="1000">
                  <c:v>1.2623724432003112</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Calculs!$AH$4:$AH$1004</c:f>
              <c:numCache>
                <c:formatCode>0.00</c:formatCode>
                <c:ptCount val="1001"/>
                <c:pt idx="0">
                  <c:v>0</c:v>
                </c:pt>
                <c:pt idx="1">
                  <c:v>-16.860667238590459</c:v>
                </c:pt>
                <c:pt idx="2">
                  <c:v>-16.800786141725418</c:v>
                </c:pt>
                <c:pt idx="3">
                  <c:v>-16.74115761489719</c:v>
                </c:pt>
                <c:pt idx="4">
                  <c:v>-16.681780253963414</c:v>
                </c:pt>
                <c:pt idx="5">
                  <c:v>-16.622652664624823</c:v>
                </c:pt>
                <c:pt idx="6">
                  <c:v>-16.563773462342311</c:v>
                </c:pt>
                <c:pt idx="7">
                  <c:v>-16.505141272255027</c:v>
                </c:pt>
                <c:pt idx="8">
                  <c:v>-16.446754729099073</c:v>
                </c:pt>
                <c:pt idx="9">
                  <c:v>-16.388612477127154</c:v>
                </c:pt>
                <c:pt idx="10">
                  <c:v>-16.330713170028964</c:v>
                </c:pt>
                <c:pt idx="11">
                  <c:v>-16.273249002055611</c:v>
                </c:pt>
                <c:pt idx="12">
                  <c:v>-16.216215078594985</c:v>
                </c:pt>
                <c:pt idx="13">
                  <c:v>-16.159413014966262</c:v>
                </c:pt>
                <c:pt idx="14">
                  <c:v>-16.102841587944599</c:v>
                </c:pt>
                <c:pt idx="15">
                  <c:v>-16.046499582492967</c:v>
                </c:pt>
                <c:pt idx="16">
                  <c:v>-15.990385791696268</c:v>
                </c:pt>
                <c:pt idx="17">
                  <c:v>-15.934499016696186</c:v>
                </c:pt>
                <c:pt idx="18">
                  <c:v>-15.878838066626516</c:v>
                </c:pt>
                <c:pt idx="19">
                  <c:v>-15.823401758549206</c:v>
                </c:pt>
                <c:pt idx="20">
                  <c:v>-15.76818891739091</c:v>
                </c:pt>
                <c:pt idx="21">
                  <c:v>-15.713101554436044</c:v>
                </c:pt>
                <c:pt idx="22">
                  <c:v>-15.658140236474912</c:v>
                </c:pt>
                <c:pt idx="23">
                  <c:v>-15.603402343752798</c:v>
                </c:pt>
                <c:pt idx="24">
                  <c:v>-15.548886690797337</c:v>
                </c:pt>
                <c:pt idx="25">
                  <c:v>-15.494592100097451</c:v>
                </c:pt>
                <c:pt idx="26">
                  <c:v>-15.44051740203923</c:v>
                </c:pt>
                <c:pt idx="27">
                  <c:v>-15.386661434842319</c:v>
                </c:pt>
                <c:pt idx="28">
                  <c:v>-15.333023044496931</c:v>
                </c:pt>
                <c:pt idx="29">
                  <c:v>-15.279601084701534</c:v>
                </c:pt>
                <c:pt idx="30">
                  <c:v>-15.226394416800964</c:v>
                </c:pt>
                <c:pt idx="31">
                  <c:v>-15.173401909725287</c:v>
                </c:pt>
                <c:pt idx="32">
                  <c:v>-15.120622439929075</c:v>
                </c:pt>
                <c:pt idx="33">
                  <c:v>-15.068054891331411</c:v>
                </c:pt>
                <c:pt idx="34">
                  <c:v>-15.015698155256292</c:v>
                </c:pt>
                <c:pt idx="35">
                  <c:v>-14.963551130373711</c:v>
                </c:pt>
                <c:pt idx="36">
                  <c:v>-14.911612722641248</c:v>
                </c:pt>
                <c:pt idx="37">
                  <c:v>-14.859881845246147</c:v>
                </c:pt>
                <c:pt idx="38">
                  <c:v>-14.808357418548027</c:v>
                </c:pt>
                <c:pt idx="39">
                  <c:v>-14.757038370022094</c:v>
                </c:pt>
                <c:pt idx="40">
                  <c:v>-14.705923634202785</c:v>
                </c:pt>
                <c:pt idx="41">
                  <c:v>-14.655012152628089</c:v>
                </c:pt>
                <c:pt idx="42">
                  <c:v>-14.60430287378427</c:v>
                </c:pt>
                <c:pt idx="43">
                  <c:v>-14.553794753051131</c:v>
                </c:pt>
                <c:pt idx="44">
                  <c:v>-14.503486752647795</c:v>
                </c:pt>
                <c:pt idx="45">
                  <c:v>-14.453377841578972</c:v>
                </c:pt>
                <c:pt idx="46">
                  <c:v>-14.403466995581718</c:v>
                </c:pt>
                <c:pt idx="47">
                  <c:v>-14.35375319707266</c:v>
                </c:pt>
                <c:pt idx="48">
                  <c:v>-14.304235435095798</c:v>
                </c:pt>
                <c:pt idx="49">
                  <c:v>-14.254912705270627</c:v>
                </c:pt>
                <c:pt idx="50">
                  <c:v>-14.205784009740913</c:v>
                </c:pt>
                <c:pt idx="51">
                  <c:v>-14.156848357123755</c:v>
                </c:pt>
                <c:pt idx="52">
                  <c:v>-14.108104762459282</c:v>
                </c:pt>
                <c:pt idx="53">
                  <c:v>-14.059552247160672</c:v>
                </c:pt>
                <c:pt idx="54">
                  <c:v>-14.011189838964691</c:v>
                </c:pt>
                <c:pt idx="55">
                  <c:v>-13.963016571882706</c:v>
                </c:pt>
                <c:pt idx="56">
                  <c:v>-13.915031486152028</c:v>
                </c:pt>
                <c:pt idx="57">
                  <c:v>-13.867233628187888</c:v>
                </c:pt>
                <c:pt idx="58">
                  <c:v>-13.819622050535603</c:v>
                </c:pt>
                <c:pt idx="59">
                  <c:v>-13.772195811823376</c:v>
                </c:pt>
                <c:pt idx="60">
                  <c:v>-13.724953976715479</c:v>
                </c:pt>
                <c:pt idx="61">
                  <c:v>-13.67789561586574</c:v>
                </c:pt>
                <c:pt idx="62">
                  <c:v>-13.631019805871597</c:v>
                </c:pt>
                <c:pt idx="63">
                  <c:v>-13.584325629228488</c:v>
                </c:pt>
                <c:pt idx="64">
                  <c:v>-13.537812174284635</c:v>
                </c:pt>
                <c:pt idx="65">
                  <c:v>-13.491478535196325</c:v>
                </c:pt>
                <c:pt idx="66">
                  <c:v>-13.445323811883465</c:v>
                </c:pt>
                <c:pt idx="67">
                  <c:v>-13.399347109985646</c:v>
                </c:pt>
                <c:pt idx="68">
                  <c:v>-13.353547540818509</c:v>
                </c:pt>
                <c:pt idx="69">
                  <c:v>-13.307924221330568</c:v>
                </c:pt>
                <c:pt idx="70">
                  <c:v>-13.262476274060383</c:v>
                </c:pt>
                <c:pt idx="71">
                  <c:v>-13.217202827094116</c:v>
                </c:pt>
                <c:pt idx="72">
                  <c:v>-13.172103014023492</c:v>
                </c:pt>
                <c:pt idx="73">
                  <c:v>-13.127175973904054</c:v>
                </c:pt>
                <c:pt idx="74">
                  <c:v>-13.082420851213927</c:v>
                </c:pt>
                <c:pt idx="75">
                  <c:v>-13.037836795812764</c:v>
                </c:pt>
                <c:pt idx="76">
                  <c:v>-12.993422962901255</c:v>
                </c:pt>
                <c:pt idx="77">
                  <c:v>-12.94917851298079</c:v>
                </c:pt>
                <c:pt idx="78">
                  <c:v>-12.905102611813666</c:v>
                </c:pt>
                <c:pt idx="79">
                  <c:v>-12.86119443038351</c:v>
                </c:pt>
                <c:pt idx="80">
                  <c:v>-12.817453144856081</c:v>
                </c:pt>
                <c:pt idx="81">
                  <c:v>-12.773877936540478</c:v>
                </c:pt>
                <c:pt idx="82">
                  <c:v>-12.730467991850617</c:v>
                </c:pt>
                <c:pt idx="83">
                  <c:v>-12.687222502267057</c:v>
                </c:pt>
                <c:pt idx="84">
                  <c:v>-12.644140664299179</c:v>
                </c:pt>
                <c:pt idx="85">
                  <c:v>-12.601221679447729</c:v>
                </c:pt>
                <c:pt idx="86">
                  <c:v>-12.558464754167552</c:v>
                </c:pt>
                <c:pt idx="87">
                  <c:v>-12.51586909983086</c:v>
                </c:pt>
                <c:pt idx="88">
                  <c:v>-12.473433932690593</c:v>
                </c:pt>
                <c:pt idx="89">
                  <c:v>-12.43115847384432</c:v>
                </c:pt>
                <c:pt idx="90">
                  <c:v>-12.389041949198235</c:v>
                </c:pt>
                <c:pt idx="91">
                  <c:v>-12.347083589431669</c:v>
                </c:pt>
                <c:pt idx="92">
                  <c:v>-12.305282629961722</c:v>
                </c:pt>
                <c:pt idx="93">
                  <c:v>-12.263638310908364</c:v>
                </c:pt>
                <c:pt idx="94">
                  <c:v>-12.222149877059744</c:v>
                </c:pt>
                <c:pt idx="95">
                  <c:v>-12.180816577837799</c:v>
                </c:pt>
                <c:pt idx="96">
                  <c:v>-12.139637667264196</c:v>
                </c:pt>
                <c:pt idx="97">
                  <c:v>-12.098612403926534</c:v>
                </c:pt>
                <c:pt idx="98">
                  <c:v>-12.057740050944897</c:v>
                </c:pt>
                <c:pt idx="99">
                  <c:v>-12.017019875938582</c:v>
                </c:pt>
                <c:pt idx="100">
                  <c:v>-11.976451150993221</c:v>
                </c:pt>
                <c:pt idx="101">
                  <c:v>-11.936033152628148</c:v>
                </c:pt>
                <c:pt idx="102">
                  <c:v>-11.536790270161969</c:v>
                </c:pt>
                <c:pt idx="103">
                  <c:v>-11.152138904895541</c:v>
                </c:pt>
                <c:pt idx="104">
                  <c:v>-10.781401382622184</c:v>
                </c:pt>
                <c:pt idx="105">
                  <c:v>-10.42393980124986</c:v>
                </c:pt>
                <c:pt idx="106">
                  <c:v>-10.079153260677723</c:v>
                </c:pt>
                <c:pt idx="107">
                  <c:v>-9.7464753162879454</c:v>
                </c:pt>
                <c:pt idx="108">
                  <c:v>-9.4253716356089772</c:v>
                </c:pt>
                <c:pt idx="109">
                  <c:v>-9.1153378397903548</c:v>
                </c:pt>
                <c:pt idx="110">
                  <c:v>-8.8158975133791113</c:v>
                </c:pt>
                <c:pt idx="111">
                  <c:v>-8.5266003675328204</c:v>
                </c:pt>
                <c:pt idx="112">
                  <c:v>-8.2470205432687678</c:v>
                </c:pt>
                <c:pt idx="113">
                  <c:v>-7.9767550426540792</c:v>
                </c:pt>
                <c:pt idx="114">
                  <c:v>-7.7154222770074909</c:v>
                </c:pt>
                <c:pt idx="115">
                  <c:v>-7.4626607222250039</c:v>
                </c:pt>
                <c:pt idx="116">
                  <c:v>-7.2181276722742114</c:v>
                </c:pt>
                <c:pt idx="117">
                  <c:v>-6.9814980827376392</c:v>
                </c:pt>
                <c:pt idx="118">
                  <c:v>-6.7524634970351718</c:v>
                </c:pt>
                <c:pt idx="119">
                  <c:v>-6.5307310486290193</c:v>
                </c:pt>
                <c:pt idx="120">
                  <c:v>-6.316022533120317</c:v>
                </c:pt>
                <c:pt idx="121">
                  <c:v>-6.108073544691746</c:v>
                </c:pt>
                <c:pt idx="122">
                  <c:v>-5.9066326718419937</c:v>
                </c:pt>
                <c:pt idx="123">
                  <c:v>-5.7114607478013983</c:v>
                </c:pt>
                <c:pt idx="124">
                  <c:v>-5.5223301514186822</c:v>
                </c:pt>
                <c:pt idx="125">
                  <c:v>-5.3390241546708399</c:v>
                </c:pt>
                <c:pt idx="126">
                  <c:v>-5.1613363132762116</c:v>
                </c:pt>
                <c:pt idx="127">
                  <c:v>-4.9890698971877567</c:v>
                </c:pt>
                <c:pt idx="128">
                  <c:v>-4.8220373580129499</c:v>
                </c:pt>
                <c:pt idx="129">
                  <c:v>-4.6600598306514049</c:v>
                </c:pt>
                <c:pt idx="130">
                  <c:v>-4.5029666666634087</c:v>
                </c:pt>
                <c:pt idx="131">
                  <c:v>-4.3505949970848885</c:v>
                </c:pt>
                <c:pt idx="132">
                  <c:v>-4.2027893225881483</c:v>
                </c:pt>
                <c:pt idx="133">
                  <c:v>-4.0594011290554768</c:v>
                </c:pt>
                <c:pt idx="134">
                  <c:v>-3.9202885267856069</c:v>
                </c:pt>
                <c:pt idx="135">
                  <c:v>-3.7853159116925132</c:v>
                </c:pt>
                <c:pt idx="136">
                  <c:v>-3.6543536469835396</c:v>
                </c:pt>
                <c:pt idx="137">
                  <c:v>-3.5272777639203019</c:v>
                </c:pt>
                <c:pt idx="138">
                  <c:v>-3.4039696803725468</c:v>
                </c:pt>
                <c:pt idx="139">
                  <c:v>-3.2843159359726233</c:v>
                </c:pt>
                <c:pt idx="140">
                  <c:v>-3.1682079427677716</c:v>
                </c:pt>
                <c:pt idx="141">
                  <c:v>-3.0555417503494091</c:v>
                </c:pt>
                <c:pt idx="142">
                  <c:v>-2.9462178245138553</c:v>
                </c:pt>
                <c:pt idx="143">
                  <c:v>-2.8401408385780718</c:v>
                </c:pt>
                <c:pt idx="144">
                  <c:v>-2.7372194765375024</c:v>
                </c:pt>
                <c:pt idx="145">
                  <c:v>-2.6373662473114008</c:v>
                </c:pt>
                <c:pt idx="146">
                  <c:v>-2.5404973093749312</c:v>
                </c:pt>
                <c:pt idx="147">
                  <c:v>-2.4465323051265435</c:v>
                </c:pt>
                <c:pt idx="148">
                  <c:v>-2.3553942043848797</c:v>
                </c:pt>
                <c:pt idx="149">
                  <c:v>-2.26700915645127</c:v>
                </c:pt>
                <c:pt idx="150">
                  <c:v>-2.1813063502126524</c:v>
                </c:pt>
                <c:pt idx="151">
                  <c:v>-2.0982178817953896</c:v>
                </c:pt>
                <c:pt idx="152">
                  <c:v>-2.0176786293133464</c:v>
                </c:pt>
                <c:pt idx="153">
                  <c:v>-1.9396261342839582</c:v>
                </c:pt>
                <c:pt idx="154">
                  <c:v>-1.8640004893140343</c:v>
                </c:pt>
                <c:pt idx="155">
                  <c:v>-1.790744231682859</c:v>
                </c:pt>
                <c:pt idx="156">
                  <c:v>-1.7198022424739992</c:v>
                </c:pt>
                <c:pt idx="157">
                  <c:v>-1.651121650929201</c:v>
                </c:pt>
                <c:pt idx="158">
                  <c:v>-1.5846517437179932</c:v>
                </c:pt>
                <c:pt idx="159">
                  <c:v>-1.5203438788352646</c:v>
                </c:pt>
                <c:pt idx="160">
                  <c:v>-1.4581514038562333</c:v>
                </c:pt>
                <c:pt idx="161">
                  <c:v>-1.3980295782939061</c:v>
                </c:pt>
                <c:pt idx="162">
                  <c:v>-1.3399354998185953</c:v>
                </c:pt>
                <c:pt idx="163">
                  <c:v>-1.2838280341121362</c:v>
                </c:pt>
                <c:pt idx="164">
                  <c:v>-1.2296677481414824</c:v>
                </c:pt>
                <c:pt idx="165">
                  <c:v>-1.1774168466471104</c:v>
                </c:pt>
                <c:pt idx="166">
                  <c:v>-1.1270391116514547</c:v>
                </c:pt>
                <c:pt idx="167">
                  <c:v>-1.0784998448012515</c:v>
                </c:pt>
                <c:pt idx="168">
                  <c:v>-1.0317658123653406</c:v>
                </c:pt>
                <c:pt idx="169">
                  <c:v>-0.9868051927161533</c:v>
                </c:pt>
                <c:pt idx="170">
                  <c:v>-0.94358752612880437</c:v>
                </c:pt>
                <c:pt idx="171">
                  <c:v>-0.90208366673645823</c:v>
                </c:pt>
                <c:pt idx="172">
                  <c:v>-0.86226573648442895</c:v>
                </c:pt>
                <c:pt idx="173">
                  <c:v>-0.82410708092835872</c:v>
                </c:pt>
                <c:pt idx="174">
                  <c:v>-0.78758222672376577</c:v>
                </c:pt>
                <c:pt idx="175">
                  <c:v>-0.75266684065534939</c:v>
                </c:pt>
                <c:pt idx="176">
                  <c:v>-0.71933769005464454</c:v>
                </c:pt>
                <c:pt idx="177">
                  <c:v>-0.68757260445406121</c:v>
                </c:pt>
                <c:pt idx="178">
                  <c:v>-0.65735043832404982</c:v>
                </c:pt>
                <c:pt idx="179">
                  <c:v>-0.62865103473821493</c:v>
                </c:pt>
                <c:pt idx="180">
                  <c:v>-0.60145518980885393</c:v>
                </c:pt>
                <c:pt idx="181">
                  <c:v>-0.57574461773275132</c:v>
                </c:pt>
                <c:pt idx="182">
                  <c:v>-0.55150191628447376</c:v>
                </c:pt>
                <c:pt idx="183">
                  <c:v>-0.52871053259214484</c:v>
                </c:pt>
                <c:pt idx="184">
                  <c:v>-0.50735472902924683</c:v>
                </c:pt>
                <c:pt idx="185">
                  <c:v>-0.4874195490558535</c:v>
                </c:pt>
                <c:pt idx="186">
                  <c:v>-0.46889078284453706</c:v>
                </c:pt>
                <c:pt idx="187">
                  <c:v>-0.45175493253065596</c:v>
                </c:pt>
                <c:pt idx="188">
                  <c:v>-0.43599917693464924</c:v>
                </c:pt>
                <c:pt idx="189">
                  <c:v>-0.42161133561608188</c:v>
                </c:pt>
                <c:pt idx="190">
                  <c:v>-0.40857983213631494</c:v>
                </c:pt>
                <c:pt idx="191">
                  <c:v>-0.39689365642940772</c:v>
                </c:pt>
                <c:pt idx="192">
                  <c:v>-0.38654232620967882</c:v>
                </c:pt>
                <c:pt idx="193">
                  <c:v>-0.37751584737931182</c:v>
                </c:pt>
                <c:pt idx="194">
                  <c:v>-0.3698046734401863</c:v>
                </c:pt>
                <c:pt idx="195">
                  <c:v>-0.36339966395984674</c:v>
                </c:pt>
                <c:pt idx="196">
                  <c:v>-0.3582920421907328</c:v>
                </c:pt>
                <c:pt idx="197">
                  <c:v>-0.35447335199244656</c:v>
                </c:pt>
                <c:pt idx="198">
                  <c:v>-0.35193541425635461</c:v>
                </c:pt>
                <c:pt idx="199">
                  <c:v>-0.35067028307738557</c:v>
                </c:pt>
                <c:pt idx="200">
                  <c:v>-0.35067020195655624</c:v>
                </c:pt>
                <c:pt idx="201">
                  <c:v>-0.35192756034684347</c:v>
                </c:pt>
                <c:pt idx="202">
                  <c:v>-0.35443485087241189</c:v>
                </c:pt>
                <c:pt idx="203">
                  <c:v>-0.35818462755560693</c:v>
                </c:pt>
                <c:pt idx="204">
                  <c:v>-0.3631694653771923</c:v>
                </c:pt>
                <c:pt idx="205">
                  <c:v>-0.36938192147381255</c:v>
                </c:pt>
                <c:pt idx="206">
                  <c:v>-0.37681449824424518</c:v>
                </c:pt>
                <c:pt idx="207">
                  <c:v>-0.38545960859509037</c:v>
                </c:pt>
                <c:pt idx="208">
                  <c:v>-0.39530954350998199</c:v>
                </c:pt>
                <c:pt idx="209">
                  <c:v>-0.40635644207715266</c:v>
                </c:pt>
                <c:pt idx="210">
                  <c:v>-0.41859226406107275</c:v>
                </c:pt>
                <c:pt idx="211">
                  <c:v>-0.43200876505728319</c:v>
                </c:pt>
                <c:pt idx="212">
                  <c:v>-0.44659747422734192</c:v>
                </c:pt>
                <c:pt idx="213">
                  <c:v>-0.4623496745742135</c:v>
                </c:pt>
                <c:pt idx="214">
                  <c:v>-0.47925638568813705</c:v>
                </c:pt>
                <c:pt idx="215">
                  <c:v>-0.49730834886915848</c:v>
                </c:pt>
                <c:pt idx="216">
                  <c:v>-0.51649601451480687</c:v>
                </c:pt>
                <c:pt idx="217">
                  <c:v>-0.53680953164936784</c:v>
                </c:pt>
                <c:pt idx="218">
                  <c:v>-0.55823873946402847</c:v>
                </c:pt>
                <c:pt idx="219">
                  <c:v>-0.58077316073415497</c:v>
                </c:pt>
                <c:pt idx="220">
                  <c:v>-0.60440199698020136</c:v>
                </c:pt>
                <c:pt idx="221">
                  <c:v>-0.62911412524156041</c:v>
                </c:pt>
                <c:pt idx="222">
                  <c:v>-0.6548980963373261</c:v>
                </c:pt>
                <c:pt idx="223">
                  <c:v>-0.68174213449388299</c:v>
                </c:pt>
                <c:pt idx="224">
                  <c:v>-0.70963413822598354</c:v>
                </c:pt>
                <c:pt idx="225">
                  <c:v>-0.73856168236514086</c:v>
                </c:pt>
                <c:pt idx="226">
                  <c:v>-0.76851202113643746</c:v>
                </c:pt>
                <c:pt idx="227">
                  <c:v>-0.79947209219206095</c:v>
                </c:pt>
                <c:pt idx="228">
                  <c:v>-0.8314285215167726</c:v>
                </c:pt>
                <c:pt idx="229">
                  <c:v>-0.86436762912713005</c:v>
                </c:pt>
                <c:pt idx="230">
                  <c:v>-0.89827543549239741</c:v>
                </c:pt>
                <c:pt idx="231">
                  <c:v>-0.93313766861080083</c:v>
                </c:pt>
                <c:pt idx="232">
                  <c:v>-0.96893977167999545</c:v>
                </c:pt>
                <c:pt idx="233">
                  <c:v>-1.0056669113054004</c:v>
                </c:pt>
                <c:pt idx="234">
                  <c:v>-1.0433039861943822</c:v>
                </c:pt>
                <c:pt idx="235">
                  <c:v>-1.0818356362881822</c:v>
                </c:pt>
                <c:pt idx="236">
                  <c:v>-1.1212462522870428</c:v>
                </c:pt>
                <c:pt idx="237">
                  <c:v>-1.1615199855271376</c:v>
                </c:pt>
                <c:pt idx="238">
                  <c:v>-1.2026407581708158</c:v>
                </c:pt>
                <c:pt idx="239">
                  <c:v>-1.244592273674219</c:v>
                </c:pt>
                <c:pt idx="240">
                  <c:v>-1.2873580274986749</c:v>
                </c:pt>
                <c:pt idx="241">
                  <c:v>-1.3309213180343633</c:v>
                </c:pt>
                <c:pt idx="242">
                  <c:v>-1.3752652577066271</c:v>
                </c:pt>
                <c:pt idx="243">
                  <c:v>-1.4203727842370564</c:v>
                </c:pt>
                <c:pt idx="244">
                  <c:v>-1.4662266720329953</c:v>
                </c:pt>
                <c:pt idx="245">
                  <c:v>-1.5128095436805742</c:v>
                </c:pt>
                <c:pt idx="246">
                  <c:v>-1.5601038815176738</c:v>
                </c:pt>
                <c:pt idx="247">
                  <c:v>-1.6080920392644165</c:v>
                </c:pt>
                <c:pt idx="248">
                  <c:v>-1.6567562536899154</c:v>
                </c:pt>
                <c:pt idx="249">
                  <c:v>-1.706078656295043</c:v>
                </c:pt>
                <c:pt idx="250">
                  <c:v>-1.7560412849919356</c:v>
                </c:pt>
                <c:pt idx="251">
                  <c:v>-1.806626095761898</c:v>
                </c:pt>
                <c:pt idx="252">
                  <c:v>-1.8578149742741943</c:v>
                </c:pt>
                <c:pt idx="253">
                  <c:v>-1.9095897474490575</c:v>
                </c:pt>
                <c:pt idx="254">
                  <c:v>-1.9619321949490276</c:v>
                </c:pt>
                <c:pt idx="255">
                  <c:v>-2.0148240605834773</c:v>
                </c:pt>
                <c:pt idx="256">
                  <c:v>-2.0682470636118881</c:v>
                </c:pt>
                <c:pt idx="257">
                  <c:v>-2.1221829099321874</c:v>
                </c:pt>
                <c:pt idx="258">
                  <c:v>-2.1766133031410622</c:v>
                </c:pt>
                <c:pt idx="259">
                  <c:v>-2.2315199554538956</c:v>
                </c:pt>
                <c:pt idx="260">
                  <c:v>-2.2868845984725663</c:v>
                </c:pt>
                <c:pt idx="261">
                  <c:v>-2.3426889937899862</c:v>
                </c:pt>
                <c:pt idx="262">
                  <c:v>-2.3989149434209009</c:v>
                </c:pt>
                <c:pt idx="263">
                  <c:v>-2.4555443000490218</c:v>
                </c:pt>
                <c:pt idx="264">
                  <c:v>-2.5125589770811909</c:v>
                </c:pt>
                <c:pt idx="265">
                  <c:v>-2.5699409584998731</c:v>
                </c:pt>
                <c:pt idx="266">
                  <c:v>-2.6276723085057681</c:v>
                </c:pt>
                <c:pt idx="267">
                  <c:v>-2.6857351809430061</c:v>
                </c:pt>
                <c:pt idx="268">
                  <c:v>-2.7441118284998165</c:v>
                </c:pt>
                <c:pt idx="269">
                  <c:v>-2.8027846116782351</c:v>
                </c:pt>
                <c:pt idx="270">
                  <c:v>-2.8617360075268192</c:v>
                </c:pt>
                <c:pt idx="271">
                  <c:v>-2.9209486181309696</c:v>
                </c:pt>
                <c:pt idx="272">
                  <c:v>-2.9804051788558881</c:v>
                </c:pt>
                <c:pt idx="273">
                  <c:v>-3.040088566337793</c:v>
                </c:pt>
                <c:pt idx="274">
                  <c:v>-3.0999818062194042</c:v>
                </c:pt>
                <c:pt idx="275">
                  <c:v>-3.1600680806262793</c:v>
                </c:pt>
                <c:pt idx="276">
                  <c:v>-3.2203307353810451</c:v>
                </c:pt>
                <c:pt idx="277">
                  <c:v>-3.2807532869529514</c:v>
                </c:pt>
                <c:pt idx="278">
                  <c:v>-3.3413194291407522</c:v>
                </c:pt>
                <c:pt idx="279">
                  <c:v>-3.4020130394872545</c:v>
                </c:pt>
                <c:pt idx="280">
                  <c:v>-3.462818185424354</c:v>
                </c:pt>
                <c:pt idx="281">
                  <c:v>-3.5237191301477901</c:v>
                </c:pt>
                <c:pt idx="282">
                  <c:v>-3.5847003382212375</c:v>
                </c:pt>
                <c:pt idx="283">
                  <c:v>-3.6457464809097786</c:v>
                </c:pt>
                <c:pt idx="284">
                  <c:v>-3.7068424412431309</c:v>
                </c:pt>
                <c:pt idx="285">
                  <c:v>-3.7679733188094224</c:v>
                </c:pt>
                <c:pt idx="286">
                  <c:v>-3.8291244342806219</c:v>
                </c:pt>
                <c:pt idx="287">
                  <c:v>-3.8902813336711062</c:v>
                </c:pt>
                <c:pt idx="288">
                  <c:v>-3.9514297923311172</c:v>
                </c:pt>
                <c:pt idx="289">
                  <c:v>-4.012555818677261</c:v>
                </c:pt>
                <c:pt idx="290">
                  <c:v>-4.0736456576624107</c:v>
                </c:pt>
                <c:pt idx="291">
                  <c:v>-4.1346857939877193</c:v>
                </c:pt>
                <c:pt idx="292">
                  <c:v>-4.1956629550596904</c:v>
                </c:pt>
                <c:pt idx="293">
                  <c:v>-4.2565641136955605</c:v>
                </c:pt>
                <c:pt idx="294">
                  <c:v>-4.3173764905804042</c:v>
                </c:pt>
                <c:pt idx="295">
                  <c:v>-4.3780875564796959</c:v>
                </c:pt>
                <c:pt idx="296">
                  <c:v>-4.4386850342112147</c:v>
                </c:pt>
                <c:pt idx="297">
                  <c:v>-4.4991569003804441</c:v>
                </c:pt>
                <c:pt idx="298">
                  <c:v>-4.5594913868837263</c:v>
                </c:pt>
                <c:pt idx="299">
                  <c:v>-4.6196769821836776</c:v>
                </c:pt>
                <c:pt idx="300">
                  <c:v>-4.6797024323615286</c:v>
                </c:pt>
                <c:pt idx="301">
                  <c:v>-4.7395567419511391</c:v>
                </c:pt>
                <c:pt idx="302">
                  <c:v>-4.7992291745596809</c:v>
                </c:pt>
                <c:pt idx="303">
                  <c:v>-4.8587092532799954</c:v>
                </c:pt>
                <c:pt idx="304">
                  <c:v>-4.9179867608998507</c:v>
                </c:pt>
                <c:pt idx="305">
                  <c:v>-4.9770517399133203</c:v>
                </c:pt>
                <c:pt idx="306">
                  <c:v>-5.0358944923397164</c:v>
                </c:pt>
                <c:pt idx="307">
                  <c:v>-5.0945055793554328</c:v>
                </c:pt>
                <c:pt idx="308">
                  <c:v>-5.1528758207443124</c:v>
                </c:pt>
                <c:pt idx="309">
                  <c:v>-5.2109962941719941</c:v>
                </c:pt>
                <c:pt idx="310">
                  <c:v>-5.2688583342899413</c:v>
                </c:pt>
                <c:pt idx="311">
                  <c:v>-5.3264535316747548</c:v>
                </c:pt>
                <c:pt idx="312">
                  <c:v>-5.3837737316084322</c:v>
                </c:pt>
                <c:pt idx="313">
                  <c:v>-5.4408110327052945</c:v>
                </c:pt>
                <c:pt idx="314">
                  <c:v>-5.497557785391229</c:v>
                </c:pt>
                <c:pt idx="315">
                  <c:v>-5.5540065902409941</c:v>
                </c:pt>
                <c:pt idx="316">
                  <c:v>-5.6101502961791949</c:v>
                </c:pt>
                <c:pt idx="317">
                  <c:v>-5.6659819985506497</c:v>
                </c:pt>
                <c:pt idx="318">
                  <c:v>-5.721495037065754</c:v>
                </c:pt>
                <c:pt idx="319">
                  <c:v>-5.776682993626431</c:v>
                </c:pt>
                <c:pt idx="320">
                  <c:v>-5.8315396900382348</c:v>
                </c:pt>
                <c:pt idx="321">
                  <c:v>-5.8860591856141165</c:v>
                </c:pt>
                <c:pt idx="322">
                  <c:v>-5.9402357746752905</c:v>
                </c:pt>
                <c:pt idx="323">
                  <c:v>-5.9940639839546277</c:v>
                </c:pt>
                <c:pt idx="324">
                  <c:v>-6.0475385699078341</c:v>
                </c:pt>
                <c:pt idx="325">
                  <c:v>-6.1006545159377472</c:v>
                </c:pt>
                <c:pt idx="326">
                  <c:v>-6.1534070295368659</c:v>
                </c:pt>
                <c:pt idx="327">
                  <c:v>-6.2057915393532399</c:v>
                </c:pt>
                <c:pt idx="328">
                  <c:v>-6.2578036921847264</c:v>
                </c:pt>
                <c:pt idx="329">
                  <c:v>-6.3094393499065031</c:v>
                </c:pt>
                <c:pt idx="330">
                  <c:v>-6.3606945863367264</c:v>
                </c:pt>
                <c:pt idx="331">
                  <c:v>-6.4115656840449802</c:v>
                </c:pt>
                <c:pt idx="332">
                  <c:v>-6.4620491311082473</c:v>
                </c:pt>
                <c:pt idx="333">
                  <c:v>-6.5121416178188314</c:v>
                </c:pt>
                <c:pt idx="334">
                  <c:v>-6.5618400333487346</c:v>
                </c:pt>
                <c:pt idx="335">
                  <c:v>-6.6111414623747429</c:v>
                </c:pt>
                <c:pt idx="336">
                  <c:v>-6.66004318166849</c:v>
                </c:pt>
                <c:pt idx="337">
                  <c:v>-6.7085426566555464</c:v>
                </c:pt>
                <c:pt idx="338">
                  <c:v>-6.7566375379475527</c:v>
                </c:pt>
                <c:pt idx="339">
                  <c:v>-6.804325657851253</c:v>
                </c:pt>
                <c:pt idx="340">
                  <c:v>-6.8516050268581976</c:v>
                </c:pt>
                <c:pt idx="341">
                  <c:v>-6.8984738301187667</c:v>
                </c:pt>
                <c:pt idx="342">
                  <c:v>-6.9449304239040401</c:v>
                </c:pt>
                <c:pt idx="343">
                  <c:v>-6.9909733320589211</c:v>
                </c:pt>
                <c:pt idx="344">
                  <c:v>-7.0366012424498345</c:v>
                </c:pt>
                <c:pt idx="345">
                  <c:v>-7.0818130034101836</c:v>
                </c:pt>
                <c:pt idx="346">
                  <c:v>-7.1266076201866344</c:v>
                </c:pt>
                <c:pt idx="347">
                  <c:v>-7.1709842513891715</c:v>
                </c:pt>
                <c:pt idx="348">
                  <c:v>-7.2149422054478167</c:v>
                </c:pt>
                <c:pt idx="349">
                  <c:v>-7.2584809370787022</c:v>
                </c:pt>
                <c:pt idx="350">
                  <c:v>-7.3016000437621154</c:v>
                </c:pt>
                <c:pt idx="351">
                  <c:v>-7.3442992622351113</c:v>
                </c:pt>
                <c:pt idx="352">
                  <c:v>-7.3865784650009534</c:v>
                </c:pt>
                <c:pt idx="353">
                  <c:v>-7.428437656857855</c:v>
                </c:pt>
                <c:pt idx="354">
                  <c:v>-7.4698769714490245</c:v>
                </c:pt>
                <c:pt idx="355">
                  <c:v>-7.5108966678362759</c:v>
                </c:pt>
                <c:pt idx="356">
                  <c:v>-7.5514971270990499</c:v>
                </c:pt>
                <c:pt idx="357">
                  <c:v>-7.5916788489608233</c:v>
                </c:pt>
                <c:pt idx="358">
                  <c:v>-7.6314424484446448</c:v>
                </c:pt>
                <c:pt idx="359">
                  <c:v>-7.670788652559474</c:v>
                </c:pt>
                <c:pt idx="360">
                  <c:v>-7.7097182970189451</c:v>
                </c:pt>
                <c:pt idx="361">
                  <c:v>-7.7482323229940455</c:v>
                </c:pt>
                <c:pt idx="362">
                  <c:v>-7.786331773901078</c:v>
                </c:pt>
                <c:pt idx="363">
                  <c:v>-7.8240177922262983</c:v>
                </c:pt>
                <c:pt idx="364">
                  <c:v>-7.8612916163883675</c:v>
                </c:pt>
                <c:pt idx="365">
                  <c:v>-7.8981545776398265</c:v>
                </c:pt>
                <c:pt idx="366">
                  <c:v>-7.9346080970086499</c:v>
                </c:pt>
                <c:pt idx="367">
                  <c:v>-7.9706536822807994</c:v>
                </c:pt>
                <c:pt idx="368">
                  <c:v>-8.0062929250247858</c:v>
                </c:pt>
                <c:pt idx="369">
                  <c:v>-8.041527497658965</c:v>
                </c:pt>
                <c:pt idx="370">
                  <c:v>-8.0763591505623786</c:v>
                </c:pt>
                <c:pt idx="371">
                  <c:v>-8.1107897092297812</c:v>
                </c:pt>
                <c:pt idx="372">
                  <c:v>-8.1448210714715277</c:v>
                </c:pt>
                <c:pt idx="373">
                  <c:v>-8.1784552046587979</c:v>
                </c:pt>
                <c:pt idx="374">
                  <c:v>-8.2116941430146788</c:v>
                </c:pt>
                <c:pt idx="375">
                  <c:v>-8.2445399849515137</c:v>
                </c:pt>
                <c:pt idx="376">
                  <c:v>-8.2769948904548603</c:v>
                </c:pt>
                <c:pt idx="377">
                  <c:v>-8.3090610785144001</c:v>
                </c:pt>
                <c:pt idx="378">
                  <c:v>-8.3407408246019621</c:v>
                </c:pt>
                <c:pt idx="379">
                  <c:v>-8.3720364581969804</c:v>
                </c:pt>
                <c:pt idx="380">
                  <c:v>-8.4029503603593483</c:v>
                </c:pt>
                <c:pt idx="381">
                  <c:v>-8.433484961349933</c:v>
                </c:pt>
                <c:pt idx="382">
                  <c:v>-8.4636427382986756</c:v>
                </c:pt>
                <c:pt idx="383">
                  <c:v>-8.4934262129203066</c:v>
                </c:pt>
                <c:pt idx="384">
                  <c:v>-8.4934555750017768</c:v>
                </c:pt>
                <c:pt idx="385">
                  <c:v>-8.4934849367169445</c:v>
                </c:pt>
                <c:pt idx="386">
                  <c:v>-8.4935142980658132</c:v>
                </c:pt>
                <c:pt idx="387">
                  <c:v>-8.493543659048381</c:v>
                </c:pt>
                <c:pt idx="388">
                  <c:v>-8.4935730196646588</c:v>
                </c:pt>
                <c:pt idx="389">
                  <c:v>-8.4936023799146447</c:v>
                </c:pt>
                <c:pt idx="390">
                  <c:v>-8.493631739798337</c:v>
                </c:pt>
                <c:pt idx="391">
                  <c:v>-8.4936610993157462</c:v>
                </c:pt>
                <c:pt idx="392">
                  <c:v>-8.4936904584668707</c:v>
                </c:pt>
                <c:pt idx="393">
                  <c:v>-8.4937198172517085</c:v>
                </c:pt>
                <c:pt idx="394">
                  <c:v>-8.4937491756702705</c:v>
                </c:pt>
                <c:pt idx="395">
                  <c:v>-8.4937785337225549</c:v>
                </c:pt>
                <c:pt idx="396">
                  <c:v>-8.4938078914085686</c:v>
                </c:pt>
                <c:pt idx="397">
                  <c:v>-8.4938372487283047</c:v>
                </c:pt>
                <c:pt idx="398">
                  <c:v>-8.4938666056817791</c:v>
                </c:pt>
                <c:pt idx="399">
                  <c:v>-8.4938959622689811</c:v>
                </c:pt>
                <c:pt idx="400">
                  <c:v>-8.4939253184899197</c:v>
                </c:pt>
                <c:pt idx="401">
                  <c:v>-8.4939546743445948</c:v>
                </c:pt>
                <c:pt idx="402">
                  <c:v>-8.4939840298330171</c:v>
                </c:pt>
                <c:pt idx="403">
                  <c:v>-8.4940133849551778</c:v>
                </c:pt>
                <c:pt idx="404">
                  <c:v>-8.4940427397110874</c:v>
                </c:pt>
                <c:pt idx="405">
                  <c:v>-8.4940720941007406</c:v>
                </c:pt>
                <c:pt idx="406">
                  <c:v>-8.4941014481241499</c:v>
                </c:pt>
                <c:pt idx="407">
                  <c:v>-8.4941308017813153</c:v>
                </c:pt>
                <c:pt idx="408">
                  <c:v>-8.4941601550722279</c:v>
                </c:pt>
                <c:pt idx="409">
                  <c:v>-8.494189507996909</c:v>
                </c:pt>
                <c:pt idx="410">
                  <c:v>-8.4942188605553461</c:v>
                </c:pt>
                <c:pt idx="411">
                  <c:v>-8.4942482127475465</c:v>
                </c:pt>
                <c:pt idx="412">
                  <c:v>-8.4942775645735136</c:v>
                </c:pt>
                <c:pt idx="413">
                  <c:v>-8.4943069160332563</c:v>
                </c:pt>
                <c:pt idx="414">
                  <c:v>-8.4943362671267604</c:v>
                </c:pt>
                <c:pt idx="415">
                  <c:v>-8.4943656178540454</c:v>
                </c:pt>
                <c:pt idx="416">
                  <c:v>-8.4943949682151025</c:v>
                </c:pt>
                <c:pt idx="417">
                  <c:v>-8.4944243182099424</c:v>
                </c:pt>
                <c:pt idx="418">
                  <c:v>-8.4944536678385614</c:v>
                </c:pt>
                <c:pt idx="419">
                  <c:v>-8.4944830171009684</c:v>
                </c:pt>
                <c:pt idx="420">
                  <c:v>-8.4945123659971582</c:v>
                </c:pt>
                <c:pt idx="421">
                  <c:v>-8.4945417145271396</c:v>
                </c:pt>
                <c:pt idx="422">
                  <c:v>-8.4945710626909126</c:v>
                </c:pt>
                <c:pt idx="423">
                  <c:v>-8.4946004104884789</c:v>
                </c:pt>
                <c:pt idx="424">
                  <c:v>-8.494629757919844</c:v>
                </c:pt>
                <c:pt idx="425">
                  <c:v>-8.4946591049850024</c:v>
                </c:pt>
                <c:pt idx="426">
                  <c:v>-8.4946884516839685</c:v>
                </c:pt>
                <c:pt idx="427">
                  <c:v>-8.4947177980167421</c:v>
                </c:pt>
                <c:pt idx="428">
                  <c:v>-8.4947471439833127</c:v>
                </c:pt>
                <c:pt idx="429">
                  <c:v>-8.4947764895837032</c:v>
                </c:pt>
                <c:pt idx="430">
                  <c:v>-8.494805834817905</c:v>
                </c:pt>
                <c:pt idx="431">
                  <c:v>-8.4948351796859143</c:v>
                </c:pt>
                <c:pt idx="432">
                  <c:v>-8.4948645241877418</c:v>
                </c:pt>
                <c:pt idx="433">
                  <c:v>-8.4948938683233965</c:v>
                </c:pt>
                <c:pt idx="434">
                  <c:v>-8.4949232120928677</c:v>
                </c:pt>
                <c:pt idx="435">
                  <c:v>-8.4949525554961696</c:v>
                </c:pt>
                <c:pt idx="436">
                  <c:v>-8.4949818985332932</c:v>
                </c:pt>
                <c:pt idx="437">
                  <c:v>-8.4950112412042476</c:v>
                </c:pt>
                <c:pt idx="438">
                  <c:v>-8.4950405835090326</c:v>
                </c:pt>
                <c:pt idx="439">
                  <c:v>-8.4950699254476589</c:v>
                </c:pt>
                <c:pt idx="440">
                  <c:v>-8.4950992670201195</c:v>
                </c:pt>
                <c:pt idx="441">
                  <c:v>-8.4951286082264161</c:v>
                </c:pt>
                <c:pt idx="442">
                  <c:v>-8.4951579490665612</c:v>
                </c:pt>
                <c:pt idx="443">
                  <c:v>-8.4951872895405529</c:v>
                </c:pt>
                <c:pt idx="444">
                  <c:v>-8.4952166296483895</c:v>
                </c:pt>
                <c:pt idx="445">
                  <c:v>-8.4952459693900746</c:v>
                </c:pt>
                <c:pt idx="446">
                  <c:v>-8.495275308765617</c:v>
                </c:pt>
                <c:pt idx="447">
                  <c:v>-8.4953046477750132</c:v>
                </c:pt>
                <c:pt idx="448">
                  <c:v>-8.4953339864182684</c:v>
                </c:pt>
                <c:pt idx="449">
                  <c:v>-8.4953633246953828</c:v>
                </c:pt>
                <c:pt idx="450">
                  <c:v>-8.4953926626063563</c:v>
                </c:pt>
                <c:pt idx="451">
                  <c:v>-8.4954220001512013</c:v>
                </c:pt>
                <c:pt idx="452">
                  <c:v>-8.4954513373299125</c:v>
                </c:pt>
                <c:pt idx="453">
                  <c:v>-8.4954806741424953</c:v>
                </c:pt>
                <c:pt idx="454">
                  <c:v>-8.4955100105889532</c:v>
                </c:pt>
                <c:pt idx="455">
                  <c:v>-8.4955393466692826</c:v>
                </c:pt>
                <c:pt idx="456">
                  <c:v>-8.4955686823834906</c:v>
                </c:pt>
                <c:pt idx="457">
                  <c:v>-8.4955980177315826</c:v>
                </c:pt>
                <c:pt idx="458">
                  <c:v>-8.4956273527135568</c:v>
                </c:pt>
                <c:pt idx="459">
                  <c:v>-8.495656687329415</c:v>
                </c:pt>
                <c:pt idx="460">
                  <c:v>-8.4956860215791608</c:v>
                </c:pt>
                <c:pt idx="461">
                  <c:v>-8.4957153554628029</c:v>
                </c:pt>
                <c:pt idx="462">
                  <c:v>-8.4957446889803343</c:v>
                </c:pt>
                <c:pt idx="463">
                  <c:v>-8.4957740221317675</c:v>
                </c:pt>
                <c:pt idx="464">
                  <c:v>-8.4958033549170935</c:v>
                </c:pt>
                <c:pt idx="465">
                  <c:v>-8.4958326873363266</c:v>
                </c:pt>
                <c:pt idx="466">
                  <c:v>-8.4958620193894596</c:v>
                </c:pt>
                <c:pt idx="467">
                  <c:v>-8.4958913510764944</c:v>
                </c:pt>
                <c:pt idx="468">
                  <c:v>-8.4959206823974469</c:v>
                </c:pt>
                <c:pt idx="469">
                  <c:v>-8.4959500133523065</c:v>
                </c:pt>
                <c:pt idx="470">
                  <c:v>-8.4959793439410802</c:v>
                </c:pt>
                <c:pt idx="471">
                  <c:v>-8.4960086741637681</c:v>
                </c:pt>
                <c:pt idx="472">
                  <c:v>-8.4960380040203773</c:v>
                </c:pt>
                <c:pt idx="473">
                  <c:v>-8.4960673335109096</c:v>
                </c:pt>
                <c:pt idx="474">
                  <c:v>-8.4960966626353667</c:v>
                </c:pt>
                <c:pt idx="475">
                  <c:v>-8.4961259913937504</c:v>
                </c:pt>
                <c:pt idx="476">
                  <c:v>-8.4961553197860624</c:v>
                </c:pt>
                <c:pt idx="477">
                  <c:v>-8.4961846478123029</c:v>
                </c:pt>
                <c:pt idx="478">
                  <c:v>-8.4962139754724824</c:v>
                </c:pt>
                <c:pt idx="479">
                  <c:v>-8.4962433027665991</c:v>
                </c:pt>
                <c:pt idx="480">
                  <c:v>-8.4962726296946514</c:v>
                </c:pt>
                <c:pt idx="481">
                  <c:v>-8.496301956256648</c:v>
                </c:pt>
                <c:pt idx="482">
                  <c:v>-8.496331282452589</c:v>
                </c:pt>
                <c:pt idx="483">
                  <c:v>-8.4963606082824725</c:v>
                </c:pt>
                <c:pt idx="484">
                  <c:v>-8.4963899337463111</c:v>
                </c:pt>
                <c:pt idx="485">
                  <c:v>-8.496419258844103</c:v>
                </c:pt>
                <c:pt idx="486">
                  <c:v>-8.4964485835758481</c:v>
                </c:pt>
                <c:pt idx="487">
                  <c:v>-8.4964779079415447</c:v>
                </c:pt>
                <c:pt idx="488">
                  <c:v>-8.4965072319412087</c:v>
                </c:pt>
                <c:pt idx="489">
                  <c:v>-8.4965365555748313</c:v>
                </c:pt>
                <c:pt idx="490">
                  <c:v>-8.4965658788424197</c:v>
                </c:pt>
                <c:pt idx="491">
                  <c:v>-8.4965952017439754</c:v>
                </c:pt>
                <c:pt idx="492">
                  <c:v>-8.4966245242795022</c:v>
                </c:pt>
                <c:pt idx="493">
                  <c:v>-8.496653846449</c:v>
                </c:pt>
                <c:pt idx="494">
                  <c:v>-8.4966831682524777</c:v>
                </c:pt>
                <c:pt idx="495">
                  <c:v>-8.4967124896899318</c:v>
                </c:pt>
                <c:pt idx="496">
                  <c:v>-8.4967418107613639</c:v>
                </c:pt>
                <c:pt idx="497">
                  <c:v>-8.4967711314667778</c:v>
                </c:pt>
                <c:pt idx="498">
                  <c:v>-8.4968004518061768</c:v>
                </c:pt>
                <c:pt idx="499">
                  <c:v>-8.4968297717795682</c:v>
                </c:pt>
                <c:pt idx="500">
                  <c:v>-8.4968590913869466</c:v>
                </c:pt>
                <c:pt idx="501">
                  <c:v>-8.4968884106283173</c:v>
                </c:pt>
                <c:pt idx="502">
                  <c:v>-8.4969177295036857</c:v>
                </c:pt>
                <c:pt idx="503">
                  <c:v>-8.4969470480130518</c:v>
                </c:pt>
                <c:pt idx="504">
                  <c:v>-8.4969763661564173</c:v>
                </c:pt>
                <c:pt idx="505">
                  <c:v>-8.4970056839337804</c:v>
                </c:pt>
                <c:pt idx="506">
                  <c:v>-8.4970350013451572</c:v>
                </c:pt>
                <c:pt idx="507">
                  <c:v>-8.4970643183905405</c:v>
                </c:pt>
                <c:pt idx="508">
                  <c:v>-8.4970936350699358</c:v>
                </c:pt>
                <c:pt idx="509">
                  <c:v>-8.4971229513833428</c:v>
                </c:pt>
                <c:pt idx="510">
                  <c:v>-8.4971522673307618</c:v>
                </c:pt>
                <c:pt idx="511">
                  <c:v>-8.4971815829122086</c:v>
                </c:pt>
                <c:pt idx="512">
                  <c:v>-8.4972108981276691</c:v>
                </c:pt>
                <c:pt idx="513">
                  <c:v>-8.4972402129771538</c:v>
                </c:pt>
                <c:pt idx="514">
                  <c:v>-8.4972695274606647</c:v>
                </c:pt>
                <c:pt idx="515">
                  <c:v>-8.4972988415782051</c:v>
                </c:pt>
                <c:pt idx="516">
                  <c:v>-8.4973281553297788</c:v>
                </c:pt>
                <c:pt idx="517">
                  <c:v>-8.4973574687153839</c:v>
                </c:pt>
                <c:pt idx="518">
                  <c:v>-8.4973867817350222</c:v>
                </c:pt>
                <c:pt idx="519">
                  <c:v>-8.497416094388706</c:v>
                </c:pt>
                <c:pt idx="520">
                  <c:v>-8.4974454066764267</c:v>
                </c:pt>
                <c:pt idx="521">
                  <c:v>-8.4974747185981929</c:v>
                </c:pt>
                <c:pt idx="522">
                  <c:v>-8.4975040301540012</c:v>
                </c:pt>
                <c:pt idx="523">
                  <c:v>-8.4975333413438658</c:v>
                </c:pt>
                <c:pt idx="524">
                  <c:v>-8.4975626521677796</c:v>
                </c:pt>
                <c:pt idx="525">
                  <c:v>-8.4975919626257461</c:v>
                </c:pt>
                <c:pt idx="526">
                  <c:v>-8.4976212727177707</c:v>
                </c:pt>
                <c:pt idx="527">
                  <c:v>-8.4976505824438497</c:v>
                </c:pt>
                <c:pt idx="528">
                  <c:v>-8.497679891803994</c:v>
                </c:pt>
                <c:pt idx="529">
                  <c:v>-8.4977092007982069</c:v>
                </c:pt>
                <c:pt idx="530">
                  <c:v>-8.4977385094264832</c:v>
                </c:pt>
                <c:pt idx="531">
                  <c:v>-8.4977678176888247</c:v>
                </c:pt>
                <c:pt idx="532">
                  <c:v>-8.497797125585242</c:v>
                </c:pt>
                <c:pt idx="533">
                  <c:v>-8.4978264331157369</c:v>
                </c:pt>
                <c:pt idx="534">
                  <c:v>-8.4978557402803041</c:v>
                </c:pt>
                <c:pt idx="535">
                  <c:v>-8.4978850470789542</c:v>
                </c:pt>
                <c:pt idx="536">
                  <c:v>-8.4979143535116837</c:v>
                </c:pt>
                <c:pt idx="537">
                  <c:v>-8.4979436595785014</c:v>
                </c:pt>
                <c:pt idx="538">
                  <c:v>-8.4979729652793985</c:v>
                </c:pt>
                <c:pt idx="539">
                  <c:v>-8.4980022706143892</c:v>
                </c:pt>
                <c:pt idx="540">
                  <c:v>-8.4980315755834752</c:v>
                </c:pt>
                <c:pt idx="541">
                  <c:v>-8.4980608801866513</c:v>
                </c:pt>
                <c:pt idx="542">
                  <c:v>-8.4980901844239298</c:v>
                </c:pt>
                <c:pt idx="543">
                  <c:v>-8.4981194882953019</c:v>
                </c:pt>
                <c:pt idx="544">
                  <c:v>-8.4981487918007819</c:v>
                </c:pt>
                <c:pt idx="545">
                  <c:v>-8.498178094940366</c:v>
                </c:pt>
                <c:pt idx="546">
                  <c:v>-8.4982073977140526</c:v>
                </c:pt>
                <c:pt idx="547">
                  <c:v>-8.4982367001218559</c:v>
                </c:pt>
                <c:pt idx="548">
                  <c:v>-8.4982660021637706</c:v>
                </c:pt>
                <c:pt idx="549">
                  <c:v>-8.4982953038397984</c:v>
                </c:pt>
                <c:pt idx="550">
                  <c:v>-8.4983246051499428</c:v>
                </c:pt>
                <c:pt idx="551">
                  <c:v>-8.4983539060942146</c:v>
                </c:pt>
                <c:pt idx="552">
                  <c:v>-8.4983832066726031</c:v>
                </c:pt>
                <c:pt idx="553">
                  <c:v>-8.4984125068851188</c:v>
                </c:pt>
                <c:pt idx="554">
                  <c:v>-8.4984418067317655</c:v>
                </c:pt>
                <c:pt idx="555">
                  <c:v>-8.4984711062125395</c:v>
                </c:pt>
                <c:pt idx="556">
                  <c:v>-8.498500405327448</c:v>
                </c:pt>
                <c:pt idx="557">
                  <c:v>-8.4985297040764927</c:v>
                </c:pt>
                <c:pt idx="558">
                  <c:v>-8.4985590024596718</c:v>
                </c:pt>
                <c:pt idx="559">
                  <c:v>-8.498588300476996</c:v>
                </c:pt>
                <c:pt idx="560">
                  <c:v>-8.4986175981284617</c:v>
                </c:pt>
                <c:pt idx="561">
                  <c:v>-8.4986468954140744</c:v>
                </c:pt>
                <c:pt idx="562">
                  <c:v>-8.4986761923338321</c:v>
                </c:pt>
                <c:pt idx="563">
                  <c:v>-8.4987054888877438</c:v>
                </c:pt>
                <c:pt idx="564">
                  <c:v>-8.4987347850758113</c:v>
                </c:pt>
                <c:pt idx="565">
                  <c:v>-8.4987640808980309</c:v>
                </c:pt>
                <c:pt idx="566">
                  <c:v>-8.4987933763544099</c:v>
                </c:pt>
                <c:pt idx="567">
                  <c:v>-8.4988226714449482</c:v>
                </c:pt>
                <c:pt idx="568">
                  <c:v>-8.4988519661696511</c:v>
                </c:pt>
                <c:pt idx="569">
                  <c:v>-8.4988812605285187</c:v>
                </c:pt>
                <c:pt idx="570">
                  <c:v>-8.4989105545215597</c:v>
                </c:pt>
                <c:pt idx="571">
                  <c:v>-8.4989398481487672</c:v>
                </c:pt>
                <c:pt idx="572">
                  <c:v>-8.4989691414101536</c:v>
                </c:pt>
                <c:pt idx="573">
                  <c:v>-8.4989984343057117</c:v>
                </c:pt>
                <c:pt idx="574">
                  <c:v>-8.4990277268354504</c:v>
                </c:pt>
                <c:pt idx="575">
                  <c:v>-8.4990570189993715</c:v>
                </c:pt>
                <c:pt idx="576">
                  <c:v>-8.4990863107974732</c:v>
                </c:pt>
                <c:pt idx="577">
                  <c:v>-8.4991156022297645</c:v>
                </c:pt>
                <c:pt idx="578">
                  <c:v>-8.499144893296247</c:v>
                </c:pt>
                <c:pt idx="579">
                  <c:v>-8.499174183996919</c:v>
                </c:pt>
                <c:pt idx="580">
                  <c:v>-8.4992034743317895</c:v>
                </c:pt>
                <c:pt idx="581">
                  <c:v>-8.4992327643008547</c:v>
                </c:pt>
                <c:pt idx="582">
                  <c:v>-8.4992620539041113</c:v>
                </c:pt>
                <c:pt idx="583">
                  <c:v>-8.4992913431415786</c:v>
                </c:pt>
                <c:pt idx="584">
                  <c:v>-8.4993206320132497</c:v>
                </c:pt>
                <c:pt idx="585">
                  <c:v>-8.4993499205191299</c:v>
                </c:pt>
                <c:pt idx="586">
                  <c:v>-8.4993792086592137</c:v>
                </c:pt>
                <c:pt idx="587">
                  <c:v>-8.4994084964335155</c:v>
                </c:pt>
                <c:pt idx="588">
                  <c:v>-8.4994377838420281</c:v>
                </c:pt>
                <c:pt idx="589">
                  <c:v>-8.4994670708847586</c:v>
                </c:pt>
                <c:pt idx="590">
                  <c:v>-8.4994963575617071</c:v>
                </c:pt>
                <c:pt idx="591">
                  <c:v>-8.4995256438728806</c:v>
                </c:pt>
                <c:pt idx="592">
                  <c:v>-8.4995549298182773</c:v>
                </c:pt>
                <c:pt idx="593">
                  <c:v>-8.4995842153979027</c:v>
                </c:pt>
                <c:pt idx="594">
                  <c:v>-8.4996135006117584</c:v>
                </c:pt>
                <c:pt idx="595">
                  <c:v>-8.499642785459848</c:v>
                </c:pt>
                <c:pt idx="596">
                  <c:v>-8.4996720699421662</c:v>
                </c:pt>
                <c:pt idx="597">
                  <c:v>-8.4997013540587254</c:v>
                </c:pt>
                <c:pt idx="598">
                  <c:v>-8.4997306378095256</c:v>
                </c:pt>
                <c:pt idx="599">
                  <c:v>-8.4997599211945705</c:v>
                </c:pt>
                <c:pt idx="600">
                  <c:v>-8.4997892042138581</c:v>
                </c:pt>
                <c:pt idx="601">
                  <c:v>-8.4998184868673974</c:v>
                </c:pt>
                <c:pt idx="602">
                  <c:v>-8.4998477691551795</c:v>
                </c:pt>
                <c:pt idx="603">
                  <c:v>-8.4998770510772221</c:v>
                </c:pt>
                <c:pt idx="604">
                  <c:v>-8.4999063326335147</c:v>
                </c:pt>
                <c:pt idx="605">
                  <c:v>-8.4999356138240714</c:v>
                </c:pt>
                <c:pt idx="606">
                  <c:v>-8.4999648946488833</c:v>
                </c:pt>
                <c:pt idx="607">
                  <c:v>-8.4999941751079593</c:v>
                </c:pt>
                <c:pt idx="608">
                  <c:v>-8.500023455201303</c:v>
                </c:pt>
                <c:pt idx="609">
                  <c:v>-8.5000527349289126</c:v>
                </c:pt>
                <c:pt idx="610">
                  <c:v>-8.5000820142907951</c:v>
                </c:pt>
                <c:pt idx="611">
                  <c:v>-8.5001112932869525</c:v>
                </c:pt>
                <c:pt idx="612">
                  <c:v>-8.500140571917381</c:v>
                </c:pt>
                <c:pt idx="613">
                  <c:v>-8.5001698501820915</c:v>
                </c:pt>
                <c:pt idx="614">
                  <c:v>-8.5001991280810802</c:v>
                </c:pt>
                <c:pt idx="615">
                  <c:v>-8.5002284056143544</c:v>
                </c:pt>
                <c:pt idx="616">
                  <c:v>-8.5002576827819158</c:v>
                </c:pt>
                <c:pt idx="617">
                  <c:v>-8.5002869595837645</c:v>
                </c:pt>
                <c:pt idx="618">
                  <c:v>-8.5003162360199074</c:v>
                </c:pt>
                <c:pt idx="619">
                  <c:v>-8.5003455120903393</c:v>
                </c:pt>
                <c:pt idx="620">
                  <c:v>-8.5003747877950673</c:v>
                </c:pt>
                <c:pt idx="621">
                  <c:v>-8.5004040631340985</c:v>
                </c:pt>
                <c:pt idx="622">
                  <c:v>-8.5004333381074293</c:v>
                </c:pt>
                <c:pt idx="623">
                  <c:v>-8.5004626127150633</c:v>
                </c:pt>
                <c:pt idx="624">
                  <c:v>-8.5004918869570023</c:v>
                </c:pt>
                <c:pt idx="625">
                  <c:v>-8.5005211608332534</c:v>
                </c:pt>
                <c:pt idx="626">
                  <c:v>-8.5005504343438147</c:v>
                </c:pt>
                <c:pt idx="627">
                  <c:v>-8.50057970748869</c:v>
                </c:pt>
                <c:pt idx="628">
                  <c:v>-8.5006089802678844</c:v>
                </c:pt>
                <c:pt idx="629">
                  <c:v>-8.5006382526813979</c:v>
                </c:pt>
                <c:pt idx="630">
                  <c:v>-8.5006675247292289</c:v>
                </c:pt>
                <c:pt idx="631">
                  <c:v>-8.5006967964113844</c:v>
                </c:pt>
                <c:pt idx="632">
                  <c:v>-8.5007260677278715</c:v>
                </c:pt>
                <c:pt idx="633">
                  <c:v>-8.5007553386786867</c:v>
                </c:pt>
                <c:pt idx="634">
                  <c:v>-8.5007846092638335</c:v>
                </c:pt>
                <c:pt idx="635">
                  <c:v>-8.5008138794833155</c:v>
                </c:pt>
                <c:pt idx="636">
                  <c:v>-8.5008431493371344</c:v>
                </c:pt>
                <c:pt idx="637">
                  <c:v>-8.5008724188252902</c:v>
                </c:pt>
                <c:pt idx="638">
                  <c:v>-8.5009016879477937</c:v>
                </c:pt>
                <c:pt idx="639">
                  <c:v>-8.5009309567046358</c:v>
                </c:pt>
                <c:pt idx="640">
                  <c:v>-8.5009602250958345</c:v>
                </c:pt>
                <c:pt idx="641">
                  <c:v>-8.5009894931213772</c:v>
                </c:pt>
                <c:pt idx="642">
                  <c:v>-8.5010187607812693</c:v>
                </c:pt>
                <c:pt idx="643">
                  <c:v>-8.5010480280755178</c:v>
                </c:pt>
                <c:pt idx="644">
                  <c:v>-8.5010772950041229</c:v>
                </c:pt>
                <c:pt idx="645">
                  <c:v>-8.5011065615670933</c:v>
                </c:pt>
                <c:pt idx="646">
                  <c:v>-8.501135827764422</c:v>
                </c:pt>
                <c:pt idx="647">
                  <c:v>-8.5011650935961161</c:v>
                </c:pt>
                <c:pt idx="648">
                  <c:v>-8.501194359062179</c:v>
                </c:pt>
                <c:pt idx="649">
                  <c:v>-8.5012236241626145</c:v>
                </c:pt>
                <c:pt idx="650">
                  <c:v>-8.5012528888974188</c:v>
                </c:pt>
                <c:pt idx="651">
                  <c:v>-8.501282153266601</c:v>
                </c:pt>
                <c:pt idx="652">
                  <c:v>-8.5013114172701627</c:v>
                </c:pt>
                <c:pt idx="653">
                  <c:v>-8.5013406809081022</c:v>
                </c:pt>
                <c:pt idx="654">
                  <c:v>-8.5013699441804231</c:v>
                </c:pt>
                <c:pt idx="655">
                  <c:v>-8.5013992070871343</c:v>
                </c:pt>
                <c:pt idx="656">
                  <c:v>-8.5014284696282303</c:v>
                </c:pt>
                <c:pt idx="657">
                  <c:v>-8.5014577318037183</c:v>
                </c:pt>
                <c:pt idx="658">
                  <c:v>-8.5014869936136002</c:v>
                </c:pt>
                <c:pt idx="659">
                  <c:v>-8.5015162550578758</c:v>
                </c:pt>
                <c:pt idx="660">
                  <c:v>-8.5015455161365505</c:v>
                </c:pt>
                <c:pt idx="661">
                  <c:v>-8.5015747768496279</c:v>
                </c:pt>
                <c:pt idx="662">
                  <c:v>-8.5016040371971116</c:v>
                </c:pt>
                <c:pt idx="663">
                  <c:v>-8.5016332971789925</c:v>
                </c:pt>
                <c:pt idx="664">
                  <c:v>-8.5016625567952904</c:v>
                </c:pt>
                <c:pt idx="665">
                  <c:v>-8.5016918160459927</c:v>
                </c:pt>
                <c:pt idx="666">
                  <c:v>-8.5017210749311154</c:v>
                </c:pt>
                <c:pt idx="667">
                  <c:v>-8.5017503334506515</c:v>
                </c:pt>
                <c:pt idx="668">
                  <c:v>-8.5017795916046062</c:v>
                </c:pt>
                <c:pt idx="669">
                  <c:v>-8.5018088493929795</c:v>
                </c:pt>
                <c:pt idx="670">
                  <c:v>-8.5018381068157822</c:v>
                </c:pt>
                <c:pt idx="671">
                  <c:v>-8.5018673638730107</c:v>
                </c:pt>
                <c:pt idx="672">
                  <c:v>-8.5018966205646631</c:v>
                </c:pt>
                <c:pt idx="673">
                  <c:v>-8.5019258768907502</c:v>
                </c:pt>
                <c:pt idx="674">
                  <c:v>-8.5019551328512755</c:v>
                </c:pt>
                <c:pt idx="675">
                  <c:v>-8.5019843884462336</c:v>
                </c:pt>
                <c:pt idx="676">
                  <c:v>-8.5020136436756335</c:v>
                </c:pt>
                <c:pt idx="677">
                  <c:v>-8.502042898539468</c:v>
                </c:pt>
                <c:pt idx="678">
                  <c:v>-8.5020721530377532</c:v>
                </c:pt>
                <c:pt idx="679">
                  <c:v>-8.5021014071704837</c:v>
                </c:pt>
                <c:pt idx="680">
                  <c:v>-8.5021306609376683</c:v>
                </c:pt>
                <c:pt idx="681">
                  <c:v>-8.5021599143392983</c:v>
                </c:pt>
                <c:pt idx="682">
                  <c:v>-8.502189167375386</c:v>
                </c:pt>
                <c:pt idx="683">
                  <c:v>-8.5022184200459279</c:v>
                </c:pt>
                <c:pt idx="684">
                  <c:v>-8.5022476723509328</c:v>
                </c:pt>
                <c:pt idx="685">
                  <c:v>-8.5022769242903955</c:v>
                </c:pt>
                <c:pt idx="686">
                  <c:v>-8.5023061758643284</c:v>
                </c:pt>
                <c:pt idx="687">
                  <c:v>-8.5023354270727278</c:v>
                </c:pt>
                <c:pt idx="688">
                  <c:v>-8.5023646779155957</c:v>
                </c:pt>
                <c:pt idx="689">
                  <c:v>-8.5023939283929373</c:v>
                </c:pt>
                <c:pt idx="690">
                  <c:v>-8.5024231785047508</c:v>
                </c:pt>
                <c:pt idx="691">
                  <c:v>-8.5024524282510434</c:v>
                </c:pt>
                <c:pt idx="692">
                  <c:v>-8.5024816776318186</c:v>
                </c:pt>
                <c:pt idx="693">
                  <c:v>-8.5025109266470729</c:v>
                </c:pt>
                <c:pt idx="694">
                  <c:v>-8.5025401752968133</c:v>
                </c:pt>
                <c:pt idx="695">
                  <c:v>-8.5025694235810434</c:v>
                </c:pt>
                <c:pt idx="696">
                  <c:v>-8.5025986714997579</c:v>
                </c:pt>
                <c:pt idx="697">
                  <c:v>-8.5026279190529728</c:v>
                </c:pt>
                <c:pt idx="698">
                  <c:v>-8.5026571662406827</c:v>
                </c:pt>
                <c:pt idx="699">
                  <c:v>-8.5026864130628841</c:v>
                </c:pt>
                <c:pt idx="700">
                  <c:v>-8.5027156595195947</c:v>
                </c:pt>
                <c:pt idx="701">
                  <c:v>-8.5027449056108004</c:v>
                </c:pt>
                <c:pt idx="702">
                  <c:v>-8.5027741513365154</c:v>
                </c:pt>
                <c:pt idx="703">
                  <c:v>-8.502803396696736</c:v>
                </c:pt>
                <c:pt idx="704">
                  <c:v>-8.5028326416914712</c:v>
                </c:pt>
                <c:pt idx="705">
                  <c:v>-8.5028618863207157</c:v>
                </c:pt>
                <c:pt idx="706">
                  <c:v>-8.5028911305844819</c:v>
                </c:pt>
                <c:pt idx="707">
                  <c:v>-8.5029203744827626</c:v>
                </c:pt>
                <c:pt idx="708">
                  <c:v>-8.5029496180155633</c:v>
                </c:pt>
                <c:pt idx="709">
                  <c:v>-8.5029788611828945</c:v>
                </c:pt>
                <c:pt idx="710">
                  <c:v>-8.5030081039847456</c:v>
                </c:pt>
                <c:pt idx="711">
                  <c:v>-8.5030373464211273</c:v>
                </c:pt>
                <c:pt idx="712">
                  <c:v>-8.5030665884920378</c:v>
                </c:pt>
                <c:pt idx="713">
                  <c:v>-8.5030958301974842</c:v>
                </c:pt>
                <c:pt idx="714">
                  <c:v>-8.5031250715374682</c:v>
                </c:pt>
                <c:pt idx="715">
                  <c:v>-8.5031543125119899</c:v>
                </c:pt>
                <c:pt idx="716">
                  <c:v>-8.5031835531210493</c:v>
                </c:pt>
                <c:pt idx="717">
                  <c:v>-8.5032127933646589</c:v>
                </c:pt>
                <c:pt idx="718">
                  <c:v>-8.5032420332428114</c:v>
                </c:pt>
                <c:pt idx="719">
                  <c:v>-8.503271272755514</c:v>
                </c:pt>
                <c:pt idx="720">
                  <c:v>-8.5033005119027703</c:v>
                </c:pt>
                <c:pt idx="721">
                  <c:v>-8.5033297506845784</c:v>
                </c:pt>
                <c:pt idx="722">
                  <c:v>-8.5033589891009402</c:v>
                </c:pt>
                <c:pt idx="723">
                  <c:v>-8.5033882271518628</c:v>
                </c:pt>
                <c:pt idx="724">
                  <c:v>-8.5034174648373533</c:v>
                </c:pt>
                <c:pt idx="725">
                  <c:v>-8.5034467021574027</c:v>
                </c:pt>
                <c:pt idx="726">
                  <c:v>-8.5034759391120236</c:v>
                </c:pt>
                <c:pt idx="727">
                  <c:v>-8.5035051757012088</c:v>
                </c:pt>
                <c:pt idx="728">
                  <c:v>-8.5035344119249689</c:v>
                </c:pt>
                <c:pt idx="729">
                  <c:v>-8.5035636477833023</c:v>
                </c:pt>
                <c:pt idx="730">
                  <c:v>-8.5035928832762142</c:v>
                </c:pt>
                <c:pt idx="731">
                  <c:v>-8.5036221184037046</c:v>
                </c:pt>
                <c:pt idx="732">
                  <c:v>-8.5036513531657825</c:v>
                </c:pt>
                <c:pt idx="733">
                  <c:v>-8.5036805875624406</c:v>
                </c:pt>
                <c:pt idx="734">
                  <c:v>-8.5037098215936862</c:v>
                </c:pt>
                <c:pt idx="735">
                  <c:v>-8.5037390552595191</c:v>
                </c:pt>
                <c:pt idx="736">
                  <c:v>-8.5037682885599448</c:v>
                </c:pt>
                <c:pt idx="737">
                  <c:v>-8.5037975214949721</c:v>
                </c:pt>
                <c:pt idx="738">
                  <c:v>-8.5038267540645922</c:v>
                </c:pt>
                <c:pt idx="739">
                  <c:v>-8.5038559862688121</c:v>
                </c:pt>
                <c:pt idx="740">
                  <c:v>-8.5038852181076408</c:v>
                </c:pt>
                <c:pt idx="741">
                  <c:v>-8.5039144495810657</c:v>
                </c:pt>
                <c:pt idx="742">
                  <c:v>-8.5039436806891064</c:v>
                </c:pt>
                <c:pt idx="743">
                  <c:v>-8.5039729114317595</c:v>
                </c:pt>
                <c:pt idx="744">
                  <c:v>-8.5040021418090177</c:v>
                </c:pt>
                <c:pt idx="745">
                  <c:v>-8.5040313718208935</c:v>
                </c:pt>
                <c:pt idx="746">
                  <c:v>-8.5040606014673834</c:v>
                </c:pt>
                <c:pt idx="747">
                  <c:v>-8.5040898307485016</c:v>
                </c:pt>
                <c:pt idx="748">
                  <c:v>-8.5041190596642426</c:v>
                </c:pt>
                <c:pt idx="749">
                  <c:v>-8.5041482882146049</c:v>
                </c:pt>
                <c:pt idx="750">
                  <c:v>-8.504177516399599</c:v>
                </c:pt>
                <c:pt idx="751">
                  <c:v>-8.5042067442192231</c:v>
                </c:pt>
                <c:pt idx="752">
                  <c:v>-8.5042359716734808</c:v>
                </c:pt>
                <c:pt idx="753">
                  <c:v>-8.5042651987623721</c:v>
                </c:pt>
                <c:pt idx="754">
                  <c:v>-8.5042944254859005</c:v>
                </c:pt>
                <c:pt idx="755">
                  <c:v>-8.504323651844075</c:v>
                </c:pt>
                <c:pt idx="756">
                  <c:v>-8.5043528778368902</c:v>
                </c:pt>
                <c:pt idx="757">
                  <c:v>-8.5043821034643532</c:v>
                </c:pt>
                <c:pt idx="758">
                  <c:v>-8.5044113287264658</c:v>
                </c:pt>
                <c:pt idx="759">
                  <c:v>-8.5044405536232244</c:v>
                </c:pt>
                <c:pt idx="760">
                  <c:v>-8.504469778154645</c:v>
                </c:pt>
                <c:pt idx="761">
                  <c:v>-8.5044990023207223</c:v>
                </c:pt>
                <c:pt idx="762">
                  <c:v>-8.504528226121451</c:v>
                </c:pt>
                <c:pt idx="763">
                  <c:v>-8.504557449556847</c:v>
                </c:pt>
                <c:pt idx="764">
                  <c:v>-8.5045866726269033</c:v>
                </c:pt>
                <c:pt idx="765">
                  <c:v>-8.5046158953316251</c:v>
                </c:pt>
                <c:pt idx="766">
                  <c:v>-8.5046451176710178</c:v>
                </c:pt>
                <c:pt idx="767">
                  <c:v>-8.5046743396450868</c:v>
                </c:pt>
                <c:pt idx="768">
                  <c:v>-8.5047035612538249</c:v>
                </c:pt>
                <c:pt idx="769">
                  <c:v>-8.5047327824972445</c:v>
                </c:pt>
                <c:pt idx="770">
                  <c:v>-8.5047620033753404</c:v>
                </c:pt>
                <c:pt idx="771">
                  <c:v>-8.5047912238881178</c:v>
                </c:pt>
                <c:pt idx="772">
                  <c:v>-8.5048204440355804</c:v>
                </c:pt>
                <c:pt idx="773">
                  <c:v>-8.5048496638177316</c:v>
                </c:pt>
                <c:pt idx="774">
                  <c:v>-8.5048788832345732</c:v>
                </c:pt>
                <c:pt idx="775">
                  <c:v>-8.5049081022861053</c:v>
                </c:pt>
                <c:pt idx="776">
                  <c:v>-8.5049373209723296</c:v>
                </c:pt>
                <c:pt idx="777">
                  <c:v>-8.5049665392932567</c:v>
                </c:pt>
                <c:pt idx="778">
                  <c:v>-8.504995757248885</c:v>
                </c:pt>
                <c:pt idx="779">
                  <c:v>-8.5050249748392091</c:v>
                </c:pt>
                <c:pt idx="780">
                  <c:v>-8.5050541920642413</c:v>
                </c:pt>
                <c:pt idx="781">
                  <c:v>-8.5050834089239817</c:v>
                </c:pt>
                <c:pt idx="782">
                  <c:v>-8.5051126254184304</c:v>
                </c:pt>
                <c:pt idx="783">
                  <c:v>-8.5051418415475961</c:v>
                </c:pt>
                <c:pt idx="784">
                  <c:v>-8.5051710573114701</c:v>
                </c:pt>
                <c:pt idx="785">
                  <c:v>-8.5052002727100646</c:v>
                </c:pt>
                <c:pt idx="786">
                  <c:v>-8.5052294877433852</c:v>
                </c:pt>
                <c:pt idx="787">
                  <c:v>-8.5052587024114263</c:v>
                </c:pt>
                <c:pt idx="788">
                  <c:v>-8.5052879167141882</c:v>
                </c:pt>
                <c:pt idx="789">
                  <c:v>-8.5053171306516848</c:v>
                </c:pt>
                <c:pt idx="790">
                  <c:v>-8.5053463442239039</c:v>
                </c:pt>
                <c:pt idx="791">
                  <c:v>-8.5053755574308596</c:v>
                </c:pt>
                <c:pt idx="792">
                  <c:v>-8.5054047702725555</c:v>
                </c:pt>
                <c:pt idx="793">
                  <c:v>-8.5054339827489827</c:v>
                </c:pt>
                <c:pt idx="794">
                  <c:v>-8.5054631948601553</c:v>
                </c:pt>
                <c:pt idx="795">
                  <c:v>-8.5054924066060718</c:v>
                </c:pt>
                <c:pt idx="796">
                  <c:v>-8.5055216179867319</c:v>
                </c:pt>
                <c:pt idx="797">
                  <c:v>-8.5055508290021411</c:v>
                </c:pt>
                <c:pt idx="798">
                  <c:v>-8.5055800396523011</c:v>
                </c:pt>
                <c:pt idx="799">
                  <c:v>-8.5056092499372156</c:v>
                </c:pt>
                <c:pt idx="800">
                  <c:v>-8.5056384598568879</c:v>
                </c:pt>
                <c:pt idx="801">
                  <c:v>-8.5056676694113147</c:v>
                </c:pt>
                <c:pt idx="802">
                  <c:v>-8.5056968786005047</c:v>
                </c:pt>
                <c:pt idx="803">
                  <c:v>-8.505726087424458</c:v>
                </c:pt>
                <c:pt idx="804">
                  <c:v>-8.5057552958831764</c:v>
                </c:pt>
                <c:pt idx="805">
                  <c:v>-8.5057845039766669</c:v>
                </c:pt>
                <c:pt idx="806">
                  <c:v>-8.5058137117049313</c:v>
                </c:pt>
                <c:pt idx="807">
                  <c:v>-8.5058429190679679</c:v>
                </c:pt>
                <c:pt idx="808">
                  <c:v>-8.5058721260657784</c:v>
                </c:pt>
                <c:pt idx="809">
                  <c:v>-8.5059013326983735</c:v>
                </c:pt>
                <c:pt idx="810">
                  <c:v>-8.5059305389657478</c:v>
                </c:pt>
                <c:pt idx="811">
                  <c:v>-8.505959744867905</c:v>
                </c:pt>
                <c:pt idx="812">
                  <c:v>-8.5059889504048485</c:v>
                </c:pt>
                <c:pt idx="813">
                  <c:v>-8.5060181555765784</c:v>
                </c:pt>
                <c:pt idx="814">
                  <c:v>-8.506047360383107</c:v>
                </c:pt>
                <c:pt idx="815">
                  <c:v>-8.5060765648244292</c:v>
                </c:pt>
                <c:pt idx="816">
                  <c:v>-8.5061057689005448</c:v>
                </c:pt>
                <c:pt idx="817">
                  <c:v>-8.5061349726114646</c:v>
                </c:pt>
                <c:pt idx="818">
                  <c:v>-8.5061641759571813</c:v>
                </c:pt>
                <c:pt idx="819">
                  <c:v>-8.5061933789377093</c:v>
                </c:pt>
                <c:pt idx="820">
                  <c:v>-8.5062225815530379</c:v>
                </c:pt>
                <c:pt idx="821">
                  <c:v>-8.5062517838031777</c:v>
                </c:pt>
                <c:pt idx="822">
                  <c:v>-8.5062809856881323</c:v>
                </c:pt>
                <c:pt idx="823">
                  <c:v>-8.5063101872079034</c:v>
                </c:pt>
                <c:pt idx="824">
                  <c:v>-8.5063393883624894</c:v>
                </c:pt>
                <c:pt idx="825">
                  <c:v>-8.5063685891518954</c:v>
                </c:pt>
                <c:pt idx="826">
                  <c:v>-8.5063977895761251</c:v>
                </c:pt>
                <c:pt idx="827">
                  <c:v>-8.5064269896351821</c:v>
                </c:pt>
                <c:pt idx="828">
                  <c:v>-8.5064561893290662</c:v>
                </c:pt>
                <c:pt idx="829">
                  <c:v>-8.5064853886577776</c:v>
                </c:pt>
                <c:pt idx="830">
                  <c:v>-8.5065145876213233</c:v>
                </c:pt>
                <c:pt idx="831">
                  <c:v>-8.5065437862197069</c:v>
                </c:pt>
                <c:pt idx="832">
                  <c:v>-8.5065729844529248</c:v>
                </c:pt>
                <c:pt idx="833">
                  <c:v>-8.5066021823209876</c:v>
                </c:pt>
                <c:pt idx="834">
                  <c:v>-8.5066313798238902</c:v>
                </c:pt>
                <c:pt idx="835">
                  <c:v>-8.5066605769616448</c:v>
                </c:pt>
                <c:pt idx="836">
                  <c:v>-8.5066897737342408</c:v>
                </c:pt>
                <c:pt idx="837">
                  <c:v>-8.506718970141689</c:v>
                </c:pt>
                <c:pt idx="838">
                  <c:v>-8.5067481661839945</c:v>
                </c:pt>
                <c:pt idx="839">
                  <c:v>-8.5067773618611486</c:v>
                </c:pt>
                <c:pt idx="840">
                  <c:v>-8.506806557173169</c:v>
                </c:pt>
                <c:pt idx="841">
                  <c:v>-8.5068357521200486</c:v>
                </c:pt>
                <c:pt idx="842">
                  <c:v>-8.5068649467017892</c:v>
                </c:pt>
                <c:pt idx="843">
                  <c:v>-8.506894140918396</c:v>
                </c:pt>
                <c:pt idx="844">
                  <c:v>-8.5069233347698745</c:v>
                </c:pt>
                <c:pt idx="845">
                  <c:v>-8.5069525282562193</c:v>
                </c:pt>
                <c:pt idx="846">
                  <c:v>-8.5069817213774446</c:v>
                </c:pt>
                <c:pt idx="847">
                  <c:v>-8.5070109141335415</c:v>
                </c:pt>
                <c:pt idx="848">
                  <c:v>-8.5070401065245189</c:v>
                </c:pt>
                <c:pt idx="849">
                  <c:v>-8.5070692985503769</c:v>
                </c:pt>
                <c:pt idx="850">
                  <c:v>-8.5070984902111224</c:v>
                </c:pt>
                <c:pt idx="851">
                  <c:v>-8.507127681506752</c:v>
                </c:pt>
                <c:pt idx="852">
                  <c:v>-8.5071568724372728</c:v>
                </c:pt>
                <c:pt idx="853">
                  <c:v>-8.5071860630026848</c:v>
                </c:pt>
                <c:pt idx="854">
                  <c:v>-8.5072152532029897</c:v>
                </c:pt>
                <c:pt idx="855">
                  <c:v>-8.5072444430381928</c:v>
                </c:pt>
                <c:pt idx="856">
                  <c:v>-8.5072736325082978</c:v>
                </c:pt>
                <c:pt idx="857">
                  <c:v>-8.5073028216133011</c:v>
                </c:pt>
                <c:pt idx="858">
                  <c:v>-8.5073320103532097</c:v>
                </c:pt>
                <c:pt idx="859">
                  <c:v>-8.5073611987280273</c:v>
                </c:pt>
                <c:pt idx="860">
                  <c:v>-8.5073903867377521</c:v>
                </c:pt>
                <c:pt idx="861">
                  <c:v>-8.5074195743823893</c:v>
                </c:pt>
                <c:pt idx="862">
                  <c:v>-8.5074487616619425</c:v>
                </c:pt>
                <c:pt idx="863">
                  <c:v>-8.5074779485764136</c:v>
                </c:pt>
                <c:pt idx="864">
                  <c:v>-8.507507135125806</c:v>
                </c:pt>
                <c:pt idx="865">
                  <c:v>-8.5075363213101198</c:v>
                </c:pt>
                <c:pt idx="866">
                  <c:v>-8.5075655071293568</c:v>
                </c:pt>
                <c:pt idx="867">
                  <c:v>-8.5075946925835204</c:v>
                </c:pt>
                <c:pt idx="868">
                  <c:v>-8.5076238776726179</c:v>
                </c:pt>
                <c:pt idx="869">
                  <c:v>-8.5076530623966491</c:v>
                </c:pt>
                <c:pt idx="870">
                  <c:v>-8.5076822467556177</c:v>
                </c:pt>
                <c:pt idx="871">
                  <c:v>-8.5077114307495219</c:v>
                </c:pt>
                <c:pt idx="872">
                  <c:v>-8.5077406143783652</c:v>
                </c:pt>
                <c:pt idx="873">
                  <c:v>-8.5077697976421511</c:v>
                </c:pt>
                <c:pt idx="874">
                  <c:v>-8.5077989805408851</c:v>
                </c:pt>
                <c:pt idx="875">
                  <c:v>-8.5078281630745636</c:v>
                </c:pt>
                <c:pt idx="876">
                  <c:v>-8.5078573452431936</c:v>
                </c:pt>
                <c:pt idx="877">
                  <c:v>-8.5078865270467805</c:v>
                </c:pt>
                <c:pt idx="878">
                  <c:v>-8.507915708485319</c:v>
                </c:pt>
                <c:pt idx="879">
                  <c:v>-8.5079448895588214</c:v>
                </c:pt>
                <c:pt idx="880">
                  <c:v>-8.5079740702672826</c:v>
                </c:pt>
                <c:pt idx="881">
                  <c:v>-8.5080032506107042</c:v>
                </c:pt>
                <c:pt idx="882">
                  <c:v>-8.5080324305890951</c:v>
                </c:pt>
                <c:pt idx="883">
                  <c:v>-8.5080616102024518</c:v>
                </c:pt>
                <c:pt idx="884">
                  <c:v>-8.5080907894507778</c:v>
                </c:pt>
                <c:pt idx="885">
                  <c:v>-8.5081199683340838</c:v>
                </c:pt>
                <c:pt idx="886">
                  <c:v>-8.5081491468523645</c:v>
                </c:pt>
                <c:pt idx="887">
                  <c:v>-8.5081783250056251</c:v>
                </c:pt>
                <c:pt idx="888">
                  <c:v>-8.5082075027938622</c:v>
                </c:pt>
                <c:pt idx="889">
                  <c:v>-8.5082366802170863</c:v>
                </c:pt>
                <c:pt idx="890">
                  <c:v>-8.5082658572753012</c:v>
                </c:pt>
                <c:pt idx="891">
                  <c:v>-8.5082950339684995</c:v>
                </c:pt>
                <c:pt idx="892">
                  <c:v>-8.5083242102966921</c:v>
                </c:pt>
                <c:pt idx="893">
                  <c:v>-8.5083533862598806</c:v>
                </c:pt>
                <c:pt idx="894">
                  <c:v>-8.5083825618580615</c:v>
                </c:pt>
                <c:pt idx="895">
                  <c:v>-8.5084117370912402</c:v>
                </c:pt>
                <c:pt idx="896">
                  <c:v>-8.5084409119594291</c:v>
                </c:pt>
                <c:pt idx="897">
                  <c:v>-8.5084700864626193</c:v>
                </c:pt>
                <c:pt idx="898">
                  <c:v>-8.5084992606008125</c:v>
                </c:pt>
                <c:pt idx="899">
                  <c:v>-8.5085284343740177</c:v>
                </c:pt>
                <c:pt idx="900">
                  <c:v>-8.5085576077822385</c:v>
                </c:pt>
                <c:pt idx="901">
                  <c:v>-8.5085867808254694</c:v>
                </c:pt>
                <c:pt idx="902">
                  <c:v>-8.5086159535037211</c:v>
                </c:pt>
                <c:pt idx="903">
                  <c:v>-8.5086451258169866</c:v>
                </c:pt>
                <c:pt idx="904">
                  <c:v>-8.5086742977652801</c:v>
                </c:pt>
                <c:pt idx="905">
                  <c:v>-8.5087034693485997</c:v>
                </c:pt>
                <c:pt idx="906">
                  <c:v>-8.5087326405669454</c:v>
                </c:pt>
                <c:pt idx="907">
                  <c:v>-8.5087618114203192</c:v>
                </c:pt>
                <c:pt idx="908">
                  <c:v>-8.508790981908728</c:v>
                </c:pt>
                <c:pt idx="909">
                  <c:v>-8.5088201520321665</c:v>
                </c:pt>
                <c:pt idx="910">
                  <c:v>-8.5088493217906471</c:v>
                </c:pt>
                <c:pt idx="911">
                  <c:v>-8.5088784911841735</c:v>
                </c:pt>
                <c:pt idx="912">
                  <c:v>-8.5089076602127403</c:v>
                </c:pt>
                <c:pt idx="913">
                  <c:v>-8.5089368288763456</c:v>
                </c:pt>
                <c:pt idx="914">
                  <c:v>-8.5089659971750109</c:v>
                </c:pt>
                <c:pt idx="915">
                  <c:v>-8.5089951651087183</c:v>
                </c:pt>
                <c:pt idx="916">
                  <c:v>-8.5090243326774786</c:v>
                </c:pt>
                <c:pt idx="917">
                  <c:v>-8.5090534998812988</c:v>
                </c:pt>
                <c:pt idx="918">
                  <c:v>-8.5090826667201735</c:v>
                </c:pt>
                <c:pt idx="919">
                  <c:v>-8.5091118331941118</c:v>
                </c:pt>
                <c:pt idx="920">
                  <c:v>-8.5091409993031135</c:v>
                </c:pt>
                <c:pt idx="921">
                  <c:v>-8.5091701650471787</c:v>
                </c:pt>
                <c:pt idx="922">
                  <c:v>-8.5091993304263163</c:v>
                </c:pt>
                <c:pt idx="923">
                  <c:v>-8.5092284954405208</c:v>
                </c:pt>
                <c:pt idx="924">
                  <c:v>-8.5092576600898031</c:v>
                </c:pt>
                <c:pt idx="925">
                  <c:v>-8.5092868243741595</c:v>
                </c:pt>
                <c:pt idx="926">
                  <c:v>-8.5093159882936007</c:v>
                </c:pt>
                <c:pt idx="927">
                  <c:v>-8.5093451518481142</c:v>
                </c:pt>
                <c:pt idx="928">
                  <c:v>-8.5093743150377126</c:v>
                </c:pt>
                <c:pt idx="929">
                  <c:v>-8.5094034778624028</c:v>
                </c:pt>
                <c:pt idx="930">
                  <c:v>-8.5094326403221778</c:v>
                </c:pt>
                <c:pt idx="931">
                  <c:v>-8.5094618024170465</c:v>
                </c:pt>
                <c:pt idx="932">
                  <c:v>-8.5094909641470107</c:v>
                </c:pt>
                <c:pt idx="933">
                  <c:v>-8.5095201255120703</c:v>
                </c:pt>
                <c:pt idx="934">
                  <c:v>-8.5095492865122324</c:v>
                </c:pt>
                <c:pt idx="935">
                  <c:v>-8.5095784471474918</c:v>
                </c:pt>
                <c:pt idx="936">
                  <c:v>-8.509607607417859</c:v>
                </c:pt>
                <c:pt idx="937">
                  <c:v>-8.5096367673233306</c:v>
                </c:pt>
                <c:pt idx="938">
                  <c:v>-8.5096659268639137</c:v>
                </c:pt>
                <c:pt idx="939">
                  <c:v>-8.5096950860396063</c:v>
                </c:pt>
                <c:pt idx="940">
                  <c:v>-8.5097242448504105</c:v>
                </c:pt>
                <c:pt idx="941">
                  <c:v>-8.509753403296342</c:v>
                </c:pt>
                <c:pt idx="942">
                  <c:v>-8.5097825613773868</c:v>
                </c:pt>
                <c:pt idx="943">
                  <c:v>-8.5098117190935572</c:v>
                </c:pt>
                <c:pt idx="944">
                  <c:v>-8.5098408764448532</c:v>
                </c:pt>
                <c:pt idx="945">
                  <c:v>-8.5098700334312714</c:v>
                </c:pt>
                <c:pt idx="946">
                  <c:v>-8.509899190052824</c:v>
                </c:pt>
                <c:pt idx="947">
                  <c:v>-8.5099283463095095</c:v>
                </c:pt>
                <c:pt idx="948">
                  <c:v>-8.5099575022013294</c:v>
                </c:pt>
                <c:pt idx="949">
                  <c:v>-8.5099866577282874</c:v>
                </c:pt>
                <c:pt idx="950">
                  <c:v>-8.5100158128903836</c:v>
                </c:pt>
                <c:pt idx="951">
                  <c:v>-8.5100449676876266</c:v>
                </c:pt>
                <c:pt idx="952">
                  <c:v>-8.5100741221200131</c:v>
                </c:pt>
                <c:pt idx="953">
                  <c:v>-8.5101032761875448</c:v>
                </c:pt>
                <c:pt idx="954">
                  <c:v>-8.5101324298902306</c:v>
                </c:pt>
                <c:pt idx="955">
                  <c:v>-8.5101615832280686</c:v>
                </c:pt>
                <c:pt idx="956">
                  <c:v>-8.5101907362010643</c:v>
                </c:pt>
                <c:pt idx="957">
                  <c:v>-8.5102198888092158</c:v>
                </c:pt>
                <c:pt idx="958">
                  <c:v>-8.5102490410525267</c:v>
                </c:pt>
                <c:pt idx="959">
                  <c:v>-8.5102781929310005</c:v>
                </c:pt>
                <c:pt idx="960">
                  <c:v>-8.5103073444446462</c:v>
                </c:pt>
                <c:pt idx="961">
                  <c:v>-8.5103364955934566</c:v>
                </c:pt>
                <c:pt idx="962">
                  <c:v>-8.5103656463774389</c:v>
                </c:pt>
                <c:pt idx="963">
                  <c:v>-8.5103947967965929</c:v>
                </c:pt>
                <c:pt idx="964">
                  <c:v>-8.510423946850926</c:v>
                </c:pt>
                <c:pt idx="965">
                  <c:v>-8.5104530965404397</c:v>
                </c:pt>
                <c:pt idx="966">
                  <c:v>-8.5104822458651306</c:v>
                </c:pt>
                <c:pt idx="967">
                  <c:v>-8.510511394825004</c:v>
                </c:pt>
                <c:pt idx="968">
                  <c:v>-8.5105405434200705</c:v>
                </c:pt>
                <c:pt idx="969">
                  <c:v>-8.5105696916503248</c:v>
                </c:pt>
                <c:pt idx="970">
                  <c:v>-8.510598839515767</c:v>
                </c:pt>
                <c:pt idx="971">
                  <c:v>-8.5106279870164094</c:v>
                </c:pt>
                <c:pt idx="972">
                  <c:v>-8.510657134152245</c:v>
                </c:pt>
                <c:pt idx="973">
                  <c:v>-8.5106862809232791</c:v>
                </c:pt>
                <c:pt idx="974">
                  <c:v>-8.5107154273295169</c:v>
                </c:pt>
                <c:pt idx="975">
                  <c:v>-8.5107445733709568</c:v>
                </c:pt>
                <c:pt idx="976">
                  <c:v>-8.510773719047604</c:v>
                </c:pt>
                <c:pt idx="977">
                  <c:v>-8.5108028643594622</c:v>
                </c:pt>
                <c:pt idx="978">
                  <c:v>-8.5108320093065348</c:v>
                </c:pt>
                <c:pt idx="979">
                  <c:v>-8.5108611538888201</c:v>
                </c:pt>
                <c:pt idx="980">
                  <c:v>-8.5108902981063181</c:v>
                </c:pt>
                <c:pt idx="981">
                  <c:v>-8.5109194419590377</c:v>
                </c:pt>
                <c:pt idx="982">
                  <c:v>-8.510948585446986</c:v>
                </c:pt>
                <c:pt idx="983">
                  <c:v>-8.5109777285701504</c:v>
                </c:pt>
                <c:pt idx="984">
                  <c:v>-8.5110068713285489</c:v>
                </c:pt>
                <c:pt idx="985">
                  <c:v>-8.5110360137221761</c:v>
                </c:pt>
                <c:pt idx="986">
                  <c:v>-8.5110651557510355</c:v>
                </c:pt>
                <c:pt idx="987">
                  <c:v>-8.5110942974151307</c:v>
                </c:pt>
                <c:pt idx="988">
                  <c:v>-8.5111234387144652</c:v>
                </c:pt>
                <c:pt idx="989">
                  <c:v>-8.5111525796490408</c:v>
                </c:pt>
                <c:pt idx="990">
                  <c:v>-8.511181720218854</c:v>
                </c:pt>
                <c:pt idx="991">
                  <c:v>-8.5112108604239189</c:v>
                </c:pt>
                <c:pt idx="992">
                  <c:v>-8.511240000264225</c:v>
                </c:pt>
                <c:pt idx="993">
                  <c:v>-8.5112691397397899</c:v>
                </c:pt>
                <c:pt idx="994">
                  <c:v>-8.5112982788506013</c:v>
                </c:pt>
                <c:pt idx="995">
                  <c:v>-8.5113274175966716</c:v>
                </c:pt>
                <c:pt idx="996">
                  <c:v>-8.5113565559780007</c:v>
                </c:pt>
                <c:pt idx="997">
                  <c:v>-8.5113856939945833</c:v>
                </c:pt>
                <c:pt idx="998">
                  <c:v>-8.5114148316464409</c:v>
                </c:pt>
                <c:pt idx="999">
                  <c:v>-8.5114439689335573</c:v>
                </c:pt>
                <c:pt idx="1000">
                  <c:v>-8.5114731058559467</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Calculs!$J$4:$J$1004</c:f>
              <c:numCache>
                <c:formatCode>0.00</c:formatCode>
                <c:ptCount val="1001"/>
                <c:pt idx="0">
                  <c:v>133.2454606677656</c:v>
                </c:pt>
                <c:pt idx="1">
                  <c:v>133.63488779027901</c:v>
                </c:pt>
                <c:pt idx="2">
                  <c:v>134.02389265680583</c:v>
                </c:pt>
                <c:pt idx="3">
                  <c:v>134.41247650865378</c:v>
                </c:pt>
                <c:pt idx="4">
                  <c:v>134.80064058205795</c:v>
                </c:pt>
                <c:pt idx="5">
                  <c:v>135.18838610820919</c:v>
                </c:pt>
                <c:pt idx="6">
                  <c:v>135.57571431328245</c:v>
                </c:pt>
                <c:pt idx="7">
                  <c:v>135.96262641846482</c:v>
                </c:pt>
                <c:pt idx="8">
                  <c:v>136.34912363998336</c:v>
                </c:pt>
                <c:pt idx="9">
                  <c:v>136.73520718913286</c:v>
                </c:pt>
                <c:pt idx="10">
                  <c:v>137.12087827230323</c:v>
                </c:pt>
                <c:pt idx="11">
                  <c:v>137.50613808856488</c:v>
                </c:pt>
                <c:pt idx="12">
                  <c:v>137.89098782729437</c:v>
                </c:pt>
                <c:pt idx="13">
                  <c:v>138.27542867072691</c:v>
                </c:pt>
                <c:pt idx="14">
                  <c:v>138.65946179646735</c:v>
                </c:pt>
                <c:pt idx="15">
                  <c:v>139.04308837751483</c:v>
                </c:pt>
                <c:pt idx="16">
                  <c:v>139.4263095822873</c:v>
                </c:pt>
                <c:pt idx="17">
                  <c:v>139.80912657464586</c:v>
                </c:pt>
                <c:pt idx="18">
                  <c:v>140.19154051391891</c:v>
                </c:pt>
                <c:pt idx="19">
                  <c:v>140.57355255492621</c:v>
                </c:pt>
                <c:pt idx="20">
                  <c:v>140.95516384800271</c:v>
                </c:pt>
                <c:pt idx="21">
                  <c:v>141.33637554025162</c:v>
                </c:pt>
                <c:pt idx="22">
                  <c:v>141.71718877677776</c:v>
                </c:pt>
                <c:pt idx="23">
                  <c:v>142.09760469944089</c:v>
                </c:pt>
                <c:pt idx="24">
                  <c:v>142.47762444562909</c:v>
                </c:pt>
                <c:pt idx="25">
                  <c:v>142.85724914828273</c:v>
                </c:pt>
                <c:pt idx="26">
                  <c:v>143.23647993591828</c:v>
                </c:pt>
                <c:pt idx="27">
                  <c:v>143.61531793265198</c:v>
                </c:pt>
                <c:pt idx="28">
                  <c:v>143.99376425822331</c:v>
                </c:pt>
                <c:pt idx="29">
                  <c:v>144.37182002801836</c:v>
                </c:pt>
                <c:pt idx="30">
                  <c:v>144.74948635309306</c:v>
                </c:pt>
                <c:pt idx="31">
                  <c:v>145.1267643401961</c:v>
                </c:pt>
                <c:pt idx="32">
                  <c:v>145.50365509179193</c:v>
                </c:pt>
                <c:pt idx="33">
                  <c:v>145.88015970608339</c:v>
                </c:pt>
                <c:pt idx="34">
                  <c:v>146.25627927703439</c:v>
                </c:pt>
                <c:pt idx="35">
                  <c:v>146.63201489439228</c:v>
                </c:pt>
                <c:pt idx="36">
                  <c:v>147.00736764371015</c:v>
                </c:pt>
                <c:pt idx="37">
                  <c:v>147.38233860636893</c:v>
                </c:pt>
                <c:pt idx="38">
                  <c:v>147.75692885959941</c:v>
                </c:pt>
                <c:pt idx="39">
                  <c:v>148.13113947650407</c:v>
                </c:pt>
                <c:pt idx="40">
                  <c:v>148.50497152607883</c:v>
                </c:pt>
                <c:pt idx="41">
                  <c:v>148.87842607323452</c:v>
                </c:pt>
                <c:pt idx="42">
                  <c:v>149.25150417881835</c:v>
                </c:pt>
                <c:pt idx="43">
                  <c:v>149.6242068996352</c:v>
                </c:pt>
                <c:pt idx="44">
                  <c:v>149.99653528846872</c:v>
                </c:pt>
                <c:pt idx="45">
                  <c:v>150.36849039410234</c:v>
                </c:pt>
                <c:pt idx="46">
                  <c:v>150.74007326134014</c:v>
                </c:pt>
                <c:pt idx="47">
                  <c:v>151.11128493102757</c:v>
                </c:pt>
                <c:pt idx="48">
                  <c:v>151.48212644007202</c:v>
                </c:pt>
                <c:pt idx="49">
                  <c:v>151.85259882146332</c:v>
                </c:pt>
                <c:pt idx="50">
                  <c:v>152.22270310429406</c:v>
                </c:pt>
                <c:pt idx="51">
                  <c:v>152.59244031377975</c:v>
                </c:pt>
                <c:pt idx="52">
                  <c:v>152.96181147127891</c:v>
                </c:pt>
                <c:pt idx="53">
                  <c:v>153.33081759431298</c:v>
                </c:pt>
                <c:pt idx="54">
                  <c:v>153.69945969658613</c:v>
                </c:pt>
                <c:pt idx="55">
                  <c:v>154.06773878800496</c:v>
                </c:pt>
                <c:pt idx="56">
                  <c:v>154.43565587469806</c:v>
                </c:pt>
                <c:pt idx="57">
                  <c:v>154.80321195903534</c:v>
                </c:pt>
                <c:pt idx="58">
                  <c:v>155.17040803964744</c:v>
                </c:pt>
                <c:pt idx="59">
                  <c:v>155.53724511144486</c:v>
                </c:pt>
                <c:pt idx="60">
                  <c:v>155.90372416563702</c:v>
                </c:pt>
                <c:pt idx="61">
                  <c:v>156.26984618975115</c:v>
                </c:pt>
                <c:pt idx="62">
                  <c:v>156.6356121676512</c:v>
                </c:pt>
                <c:pt idx="63">
                  <c:v>157.00102307955643</c:v>
                </c:pt>
                <c:pt idx="64">
                  <c:v>157.36607990206002</c:v>
                </c:pt>
                <c:pt idx="65">
                  <c:v>157.73078360814753</c:v>
                </c:pt>
                <c:pt idx="66">
                  <c:v>158.09513516721523</c:v>
                </c:pt>
                <c:pt idx="67">
                  <c:v>158.45913554508829</c:v>
                </c:pt>
                <c:pt idx="68">
                  <c:v>158.82278570403895</c:v>
                </c:pt>
                <c:pt idx="69">
                  <c:v>159.18608660280447</c:v>
                </c:pt>
                <c:pt idx="70">
                  <c:v>159.54903919660498</c:v>
                </c:pt>
                <c:pt idx="71">
                  <c:v>159.91164443716127</c:v>
                </c:pt>
                <c:pt idx="72">
                  <c:v>160.27390327271249</c:v>
                </c:pt>
                <c:pt idx="73">
                  <c:v>160.6358166480336</c:v>
                </c:pt>
                <c:pt idx="74">
                  <c:v>160.99738550445284</c:v>
                </c:pt>
                <c:pt idx="75">
                  <c:v>161.35861077986908</c:v>
                </c:pt>
                <c:pt idx="76">
                  <c:v>161.71949340876898</c:v>
                </c:pt>
                <c:pt idx="77">
                  <c:v>162.08003432224413</c:v>
                </c:pt>
                <c:pt idx="78">
                  <c:v>162.44023444800803</c:v>
                </c:pt>
                <c:pt idx="79">
                  <c:v>162.80009471041296</c:v>
                </c:pt>
                <c:pt idx="80">
                  <c:v>163.15961603046685</c:v>
                </c:pt>
                <c:pt idx="81">
                  <c:v>163.51879932584984</c:v>
                </c:pt>
                <c:pt idx="82">
                  <c:v>163.87764551093096</c:v>
                </c:pt>
                <c:pt idx="83">
                  <c:v>164.23615549678456</c:v>
                </c:pt>
                <c:pt idx="84">
                  <c:v>164.59433019120664</c:v>
                </c:pt>
                <c:pt idx="85">
                  <c:v>164.95217049873122</c:v>
                </c:pt>
                <c:pt idx="86">
                  <c:v>165.30967732064639</c:v>
                </c:pt>
                <c:pt idx="87">
                  <c:v>165.66685155501051</c:v>
                </c:pt>
                <c:pt idx="88">
                  <c:v>166.02369409666807</c:v>
                </c:pt>
                <c:pt idx="89">
                  <c:v>166.38020583726561</c:v>
                </c:pt>
                <c:pt idx="90">
                  <c:v>166.73638766526747</c:v>
                </c:pt>
                <c:pt idx="91">
                  <c:v>167.09224046597151</c:v>
                </c:pt>
                <c:pt idx="92">
                  <c:v>167.4477651215247</c:v>
                </c:pt>
                <c:pt idx="93">
                  <c:v>167.80296251093847</c:v>
                </c:pt>
                <c:pt idx="94">
                  <c:v>168.1578335101043</c:v>
                </c:pt>
                <c:pt idx="95">
                  <c:v>168.51237899180882</c:v>
                </c:pt>
                <c:pt idx="96">
                  <c:v>168.8665998257492</c:v>
                </c:pt>
                <c:pt idx="97">
                  <c:v>169.22049687854812</c:v>
                </c:pt>
                <c:pt idx="98">
                  <c:v>169.57407101376879</c:v>
                </c:pt>
                <c:pt idx="99">
                  <c:v>169.92732309192999</c:v>
                </c:pt>
                <c:pt idx="100">
                  <c:v>170.28025397052082</c:v>
                </c:pt>
                <c:pt idx="101">
                  <c:v>173.7919629679696</c:v>
                </c:pt>
                <c:pt idx="102">
                  <c:v>177.27210232281712</c:v>
                </c:pt>
                <c:pt idx="103">
                  <c:v>180.72150189982614</c:v>
                </c:pt>
                <c:pt idx="104">
                  <c:v>184.14096310919157</c:v>
                </c:pt>
                <c:pt idx="105">
                  <c:v>187.53126024600513</c:v>
                </c:pt>
                <c:pt idx="106">
                  <c:v>190.89314175178242</c:v>
                </c:pt>
                <c:pt idx="107">
                  <c:v>194.22733140345008</c:v>
                </c:pt>
                <c:pt idx="108">
                  <c:v>197.53452943475585</c:v>
                </c:pt>
                <c:pt idx="109">
                  <c:v>200.81541359467116</c:v>
                </c:pt>
                <c:pt idx="110">
                  <c:v>204.07064014699577</c:v>
                </c:pt>
                <c:pt idx="111">
                  <c:v>207.30084481504798</c:v>
                </c:pt>
                <c:pt idx="112">
                  <c:v>210.50664367502475</c:v>
                </c:pt>
                <c:pt idx="113">
                  <c:v>213.68863400134416</c:v>
                </c:pt>
                <c:pt idx="114">
                  <c:v>216.84739506703283</c:v>
                </c:pt>
                <c:pt idx="115">
                  <c:v>219.98348890199364</c:v>
                </c:pt>
                <c:pt idx="116">
                  <c:v>223.09746101177933</c:v>
                </c:pt>
                <c:pt idx="117">
                  <c:v>226.18984105930673</c:v>
                </c:pt>
                <c:pt idx="118">
                  <c:v>229.26114351176994</c:v>
                </c:pt>
                <c:pt idx="119">
                  <c:v>232.31186825484906</c:v>
                </c:pt>
                <c:pt idx="120">
                  <c:v>235.34250117616284</c:v>
                </c:pt>
                <c:pt idx="121">
                  <c:v>238.35351471977603</c:v>
                </c:pt>
                <c:pt idx="122">
                  <c:v>241.34536841344644</c:v>
                </c:pt>
                <c:pt idx="123">
                  <c:v>244.31850937017992</c:v>
                </c:pt>
                <c:pt idx="124">
                  <c:v>247.27337276555423</c:v>
                </c:pt>
                <c:pt idx="125">
                  <c:v>250.21038229217274</c:v>
                </c:pt>
                <c:pt idx="126">
                  <c:v>253.12995059251756</c:v>
                </c:pt>
                <c:pt idx="127">
                  <c:v>256.03247967138572</c:v>
                </c:pt>
                <c:pt idx="128">
                  <c:v>258.91836128901366</c:v>
                </c:pt>
                <c:pt idx="129">
                  <c:v>261.78797733592091</c:v>
                </c:pt>
                <c:pt idx="130">
                  <c:v>264.64170019043667</c:v>
                </c:pt>
                <c:pt idx="131">
                  <c:v>267.47989305980843</c:v>
                </c:pt>
                <c:pt idx="132">
                  <c:v>270.30291030573358</c:v>
                </c:pt>
                <c:pt idx="133">
                  <c:v>273.11109775509897</c:v>
                </c:pt>
                <c:pt idx="134">
                  <c:v>275.90479299666197</c:v>
                </c:pt>
                <c:pt idx="135">
                  <c:v>278.68432566435894</c:v>
                </c:pt>
                <c:pt idx="136">
                  <c:v>281.45001770788059</c:v>
                </c:pt>
                <c:pt idx="137">
                  <c:v>284.2021836511127</c:v>
                </c:pt>
                <c:pt idx="138">
                  <c:v>286.94113083899947</c:v>
                </c:pt>
                <c:pt idx="139">
                  <c:v>289.66715967334989</c:v>
                </c:pt>
                <c:pt idx="140">
                  <c:v>292.38056383807208</c:v>
                </c:pt>
                <c:pt idx="141">
                  <c:v>295.0816305142863</c:v>
                </c:pt>
                <c:pt idx="142">
                  <c:v>297.77064058573609</c:v>
                </c:pt>
                <c:pt idx="143">
                  <c:v>300.44786883488626</c:v>
                </c:pt>
                <c:pt idx="144">
                  <c:v>303.11358413006786</c:v>
                </c:pt>
                <c:pt idx="145">
                  <c:v>305.76804960400199</c:v>
                </c:pt>
                <c:pt idx="146">
                  <c:v>308.41152282400839</c:v>
                </c:pt>
                <c:pt idx="147">
                  <c:v>311.04425595417842</c:v>
                </c:pt>
                <c:pt idx="148">
                  <c:v>313.66649590976749</c:v>
                </c:pt>
                <c:pt idx="149">
                  <c:v>316.27848450403809</c:v>
                </c:pt>
                <c:pt idx="150">
                  <c:v>318.88045858776013</c:v>
                </c:pt>
                <c:pt idx="151">
                  <c:v>321.47265018155355</c:v>
                </c:pt>
                <c:pt idx="152">
                  <c:v>324.05528660123349</c:v>
                </c:pt>
                <c:pt idx="153">
                  <c:v>326.62859057629782</c:v>
                </c:pt>
                <c:pt idx="154">
                  <c:v>329.19278036167265</c:v>
                </c:pt>
                <c:pt idx="155">
                  <c:v>331.74806984280968</c:v>
                </c:pt>
                <c:pt idx="156">
                  <c:v>334.29466863420748</c:v>
                </c:pt>
                <c:pt idx="157">
                  <c:v>336.83278217140463</c:v>
                </c:pt>
                <c:pt idx="158">
                  <c:v>339.3626117964709</c:v>
                </c:pt>
                <c:pt idx="159">
                  <c:v>341.88435483699936</c:v>
                </c:pt>
                <c:pt idx="160">
                  <c:v>344.39820467857783</c:v>
                </c:pt>
                <c:pt idx="161">
                  <c:v>346.90435083069565</c:v>
                </c:pt>
                <c:pt idx="162">
                  <c:v>349.40297898601591</c:v>
                </c:pt>
                <c:pt idx="163">
                  <c:v>351.89427107291954</c:v>
                </c:pt>
                <c:pt idx="164">
                  <c:v>354.37840530120189</c:v>
                </c:pt>
                <c:pt idx="165">
                  <c:v>356.85555620077827</c:v>
                </c:pt>
                <c:pt idx="166">
                  <c:v>359.32589465322803</c:v>
                </c:pt>
                <c:pt idx="167">
                  <c:v>361.78958791598336</c:v>
                </c:pt>
                <c:pt idx="168">
                  <c:v>364.24679963894334</c:v>
                </c:pt>
                <c:pt idx="169">
                  <c:v>366.69768987327132</c:v>
                </c:pt>
                <c:pt idx="170">
                  <c:v>369.14241507211102</c:v>
                </c:pt>
                <c:pt idx="171">
                  <c:v>371.58112808293902</c:v>
                </c:pt>
                <c:pt idx="172">
                  <c:v>374.01397813125413</c:v>
                </c:pt>
                <c:pt idx="173">
                  <c:v>376.44111079529506</c:v>
                </c:pt>
                <c:pt idx="174">
                  <c:v>378.86266797147238</c:v>
                </c:pt>
                <c:pt idx="175">
                  <c:v>381.27878783020532</c:v>
                </c:pt>
                <c:pt idx="176">
                  <c:v>383.68960476186857</c:v>
                </c:pt>
                <c:pt idx="177">
                  <c:v>386.09524931258227</c:v>
                </c:pt>
                <c:pt idx="178">
                  <c:v>388.49584810962273</c:v>
                </c:pt>
                <c:pt idx="179">
                  <c:v>390.89152377629483</c:v>
                </c:pt>
                <c:pt idx="180">
                  <c:v>393.28239483619603</c:v>
                </c:pt>
                <c:pt idx="181">
                  <c:v>395.66857560691454</c:v>
                </c:pt>
                <c:pt idx="182">
                  <c:v>398.05017608335271</c:v>
                </c:pt>
                <c:pt idx="183">
                  <c:v>400.4273018110456</c:v>
                </c:pt>
                <c:pt idx="184">
                  <c:v>402.80005375006471</c:v>
                </c:pt>
                <c:pt idx="185">
                  <c:v>405.16852813035365</c:v>
                </c:pt>
                <c:pt idx="186">
                  <c:v>407.53281629963976</c:v>
                </c:pt>
                <c:pt idx="187">
                  <c:v>409.89300456539809</c:v>
                </c:pt>
                <c:pt idx="188">
                  <c:v>412.24917403270672</c:v>
                </c:pt>
                <c:pt idx="189">
                  <c:v>414.60140044021381</c:v>
                </c:pt>
                <c:pt idx="190">
                  <c:v>416.94975399682141</c:v>
                </c:pt>
                <c:pt idx="191">
                  <c:v>419.29429922206168</c:v>
                </c:pt>
                <c:pt idx="192">
                  <c:v>421.635094793468</c:v>
                </c:pt>
                <c:pt idx="193">
                  <c:v>423.97219340450545</c:v>
                </c:pt>
                <c:pt idx="194">
                  <c:v>426.30564163678531</c:v>
                </c:pt>
                <c:pt idx="195">
                  <c:v>428.63547985032631</c:v>
                </c:pt>
                <c:pt idx="196">
                  <c:v>430.96174209551026</c:v>
                </c:pt>
                <c:pt idx="197">
                  <c:v>433.28445605010262</c:v>
                </c:pt>
                <c:pt idx="198">
                  <c:v>435.60364298426077</c:v>
                </c:pt>
                <c:pt idx="199">
                  <c:v>437.91931775584828</c:v>
                </c:pt>
                <c:pt idx="200">
                  <c:v>440.23148883763326</c:v>
                </c:pt>
                <c:pt idx="201">
                  <c:v>442.54015837711489</c:v>
                </c:pt>
                <c:pt idx="202">
                  <c:v>444.8453222888387</c:v>
                </c:pt>
                <c:pt idx="203">
                  <c:v>447.14697037818519</c:v>
                </c:pt>
                <c:pt idx="204">
                  <c:v>449.44508649479928</c:v>
                </c:pt>
                <c:pt idx="205">
                  <c:v>451.73964871311625</c:v>
                </c:pt>
                <c:pt idx="206">
                  <c:v>454.03062953687032</c:v>
                </c:pt>
                <c:pt idx="207">
                  <c:v>456.31799612406883</c:v>
                </c:pt>
                <c:pt idx="208">
                  <c:v>458.60171052867997</c:v>
                </c:pt>
                <c:pt idx="209">
                  <c:v>460.88172995521671</c:v>
                </c:pt>
                <c:pt idx="210">
                  <c:v>463.1580070224781</c:v>
                </c:pt>
                <c:pt idx="211">
                  <c:v>465.43049003291401</c:v>
                </c:pt>
                <c:pt idx="212">
                  <c:v>467.69912324437416</c:v>
                </c:pt>
                <c:pt idx="213">
                  <c:v>469.96384714136184</c:v>
                </c:pt>
                <c:pt idx="214">
                  <c:v>472.22459870330624</c:v>
                </c:pt>
                <c:pt idx="215">
                  <c:v>474.48131166777108</c:v>
                </c:pt>
                <c:pt idx="216">
                  <c:v>476.73391678691206</c:v>
                </c:pt>
                <c:pt idx="217">
                  <c:v>478.98234207586557</c:v>
                </c:pt>
                <c:pt idx="218">
                  <c:v>481.22651305208831</c:v>
                </c:pt>
                <c:pt idx="219">
                  <c:v>483.46635296496544</c:v>
                </c:pt>
                <c:pt idx="220">
                  <c:v>485.70178301526028</c:v>
                </c:pt>
                <c:pt idx="221">
                  <c:v>487.93272256419482</c:v>
                </c:pt>
                <c:pt idx="222">
                  <c:v>490.15908933212552</c:v>
                </c:pt>
                <c:pt idx="223">
                  <c:v>492.38079958692111</c:v>
                </c:pt>
                <c:pt idx="224">
                  <c:v>494.59776832225776</c:v>
                </c:pt>
                <c:pt idx="225">
                  <c:v>496.80990942612959</c:v>
                </c:pt>
                <c:pt idx="226">
                  <c:v>499.01713583993228</c:v>
                </c:pt>
                <c:pt idx="227">
                  <c:v>501.21935970851655</c:v>
                </c:pt>
                <c:pt idx="228">
                  <c:v>503.41649252163381</c:v>
                </c:pt>
                <c:pt idx="229">
                  <c:v>505.60844524720812</c:v>
                </c:pt>
                <c:pt idx="230">
                  <c:v>507.79512845686969</c:v>
                </c:pt>
                <c:pt idx="231">
                  <c:v>509.97645244418197</c:v>
                </c:pt>
                <c:pt idx="232">
                  <c:v>512.15232733598145</c:v>
                </c:pt>
                <c:pt idx="233">
                  <c:v>514.3226631972351</c:v>
                </c:pt>
                <c:pt idx="234">
                  <c:v>516.48737012980405</c:v>
                </c:pt>
                <c:pt idx="235">
                  <c:v>518.6463583654795</c:v>
                </c:pt>
                <c:pt idx="236">
                  <c:v>520.79953835364029</c:v>
                </c:pt>
                <c:pt idx="237">
                  <c:v>522.94682084385784</c:v>
                </c:pt>
                <c:pt idx="238">
                  <c:v>525.08811696375426</c:v>
                </c:pt>
                <c:pt idx="239">
                  <c:v>527.22333829240097</c:v>
                </c:pt>
                <c:pt idx="240">
                  <c:v>529.35239692952189</c:v>
                </c:pt>
                <c:pt idx="241">
                  <c:v>531.47520556075131</c:v>
                </c:pt>
                <c:pt idx="242">
                  <c:v>533.59167751917403</c:v>
                </c:pt>
                <c:pt idx="243">
                  <c:v>535.70172684336274</c:v>
                </c:pt>
                <c:pt idx="244">
                  <c:v>537.80526833210888</c:v>
                </c:pt>
                <c:pt idx="245">
                  <c:v>539.90221759603116</c:v>
                </c:pt>
                <c:pt idx="246">
                  <c:v>541.99249110622952</c:v>
                </c:pt>
                <c:pt idx="247">
                  <c:v>544.07600624014287</c:v>
                </c:pt>
                <c:pt idx="248">
                  <c:v>546.15268132475501</c:v>
                </c:pt>
                <c:pt idx="249">
                  <c:v>548.22243567728333</c:v>
                </c:pt>
                <c:pt idx="250">
                  <c:v>550.28518964347529</c:v>
                </c:pt>
                <c:pt idx="251">
                  <c:v>552.34086463362758</c:v>
                </c:pt>
                <c:pt idx="252">
                  <c:v>554.38938315643645</c:v>
                </c:pt>
                <c:pt idx="253">
                  <c:v>556.43066885077781</c:v>
                </c:pt>
                <c:pt idx="254">
                  <c:v>558.46464651551082</c:v>
                </c:pt>
                <c:pt idx="255">
                  <c:v>560.49124213739105</c:v>
                </c:pt>
                <c:pt idx="256">
                  <c:v>562.51038291717384</c:v>
                </c:pt>
                <c:pt idx="257">
                  <c:v>564.52199729398319</c:v>
                </c:pt>
                <c:pt idx="258">
                  <c:v>566.52601496801731</c:v>
                </c:pt>
                <c:pt idx="259">
                  <c:v>568.5223669216565</c:v>
                </c:pt>
                <c:pt idx="260">
                  <c:v>570.51098543903504</c:v>
                </c:pt>
                <c:pt idx="261">
                  <c:v>572.49180412413648</c:v>
                </c:pt>
                <c:pt idx="262">
                  <c:v>574.46475791746695</c:v>
                </c:pt>
                <c:pt idx="263">
                  <c:v>576.42978311135801</c:v>
                </c:pt>
                <c:pt idx="264">
                  <c:v>578.3868173639496</c:v>
                </c:pt>
                <c:pt idx="265">
                  <c:v>580.33579971189806</c:v>
                </c:pt>
                <c:pt idx="266">
                  <c:v>582.27667058185534</c:v>
                </c:pt>
                <c:pt idx="267">
                  <c:v>584.20937180075987</c:v>
                </c:pt>
                <c:pt idx="268">
                  <c:v>586.13384660498139</c:v>
                </c:pt>
                <c:pt idx="269">
                  <c:v>588.05003964835635</c:v>
                </c:pt>
                <c:pt idx="270">
                  <c:v>589.95789700915179</c:v>
                </c:pt>
                <c:pt idx="271">
                  <c:v>591.85736619599345</c:v>
                </c:pt>
                <c:pt idx="272">
                  <c:v>593.74839615279086</c:v>
                </c:pt>
                <c:pt idx="273">
                  <c:v>595.63093726269358</c:v>
                </c:pt>
                <c:pt idx="274">
                  <c:v>597.50494135110944</c:v>
                </c:pt>
                <c:pt idx="275">
                  <c:v>599.3703616878156</c:v>
                </c:pt>
                <c:pt idx="276">
                  <c:v>601.22715298819185</c:v>
                </c:pt>
                <c:pt idx="277">
                  <c:v>603.07527141360504</c:v>
                </c:pt>
                <c:pt idx="278">
                  <c:v>604.91467457097247</c:v>
                </c:pt>
                <c:pt idx="279">
                  <c:v>606.74532151153119</c:v>
                </c:pt>
                <c:pt idx="280">
                  <c:v>608.56717272883941</c:v>
                </c:pt>
                <c:pt idx="281">
                  <c:v>610.38019015603641</c:v>
                </c:pt>
                <c:pt idx="282">
                  <c:v>612.18433716238496</c:v>
                </c:pt>
                <c:pt idx="283">
                  <c:v>613.97957854912113</c:v>
                </c:pt>
                <c:pt idx="284">
                  <c:v>615.76588054463593</c:v>
                </c:pt>
                <c:pt idx="285">
                  <c:v>617.54321079901104</c:v>
                </c:pt>
                <c:pt idx="286">
                  <c:v>619.31153837793249</c:v>
                </c:pt>
                <c:pt idx="287">
                  <c:v>621.07083375600394</c:v>
                </c:pt>
                <c:pt idx="288">
                  <c:v>622.82106880948152</c:v>
                </c:pt>
                <c:pt idx="289">
                  <c:v>624.5622168084526</c:v>
                </c:pt>
                <c:pt idx="290">
                  <c:v>626.29425240847809</c:v>
                </c:pt>
                <c:pt idx="291">
                  <c:v>628.01715164172026</c:v>
                </c:pt>
                <c:pt idx="292">
                  <c:v>629.73089190757514</c:v>
                </c:pt>
                <c:pt idx="293">
                  <c:v>631.43545196283083</c:v>
                </c:pt>
                <c:pt idx="294">
                  <c:v>633.13081191136951</c:v>
                </c:pt>
                <c:pt idx="295">
                  <c:v>634.81695319343396</c:v>
                </c:pt>
                <c:pt idx="296">
                  <c:v>636.49385857447578</c:v>
                </c:pt>
                <c:pt idx="297">
                  <c:v>638.16151213360524</c:v>
                </c:pt>
                <c:pt idx="298">
                  <c:v>639.81989925165988</c:v>
                </c:pt>
                <c:pt idx="299">
                  <c:v>641.46900659890991</c:v>
                </c:pt>
                <c:pt idx="300">
                  <c:v>643.10882212241802</c:v>
                </c:pt>
                <c:pt idx="301">
                  <c:v>644.73933503307012</c:v>
                </c:pt>
                <c:pt idx="302">
                  <c:v>646.36053579229497</c:v>
                </c:pt>
                <c:pt idx="303">
                  <c:v>647.97241609848743</c:v>
                </c:pt>
                <c:pt idx="304">
                  <c:v>649.57496887315313</c:v>
                </c:pt>
                <c:pt idx="305">
                  <c:v>651.16818824678944</c:v>
                </c:pt>
                <c:pt idx="306">
                  <c:v>652.75206954451824</c:v>
                </c:pt>
                <c:pt idx="307">
                  <c:v>654.32660927148606</c:v>
                </c:pt>
                <c:pt idx="308">
                  <c:v>655.89180509804623</c:v>
                </c:pt>
                <c:pt idx="309">
                  <c:v>657.44765584473794</c:v>
                </c:pt>
                <c:pt idx="310">
                  <c:v>658.99416146707529</c:v>
                </c:pt>
                <c:pt idx="311">
                  <c:v>660.53132304016174</c:v>
                </c:pt>
                <c:pt idx="312">
                  <c:v>662.05914274314296</c:v>
                </c:pt>
                <c:pt idx="313">
                  <c:v>663.57762384351099</c:v>
                </c:pt>
                <c:pt idx="314">
                  <c:v>665.08677068127304</c:v>
                </c:pt>
                <c:pt idx="315">
                  <c:v>666.58658865299788</c:v>
                </c:pt>
                <c:pt idx="316">
                  <c:v>668.0770841957517</c:v>
                </c:pt>
                <c:pt idx="317">
                  <c:v>669.55826477093592</c:v>
                </c:pt>
                <c:pt idx="318">
                  <c:v>671.03013884803829</c:v>
                </c:pt>
                <c:pt idx="319">
                  <c:v>672.49271588830936</c:v>
                </c:pt>
                <c:pt idx="320">
                  <c:v>673.94600632837444</c:v>
                </c:pt>
                <c:pt idx="321">
                  <c:v>675.39002156379343</c:v>
                </c:pt>
                <c:pt idx="322">
                  <c:v>676.8247739325775</c:v>
                </c:pt>
                <c:pt idx="323">
                  <c:v>678.25027669867404</c:v>
                </c:pt>
                <c:pt idx="324">
                  <c:v>679.66654403542896</c:v>
                </c:pt>
                <c:pt idx="325">
                  <c:v>681.07359100903705</c:v>
                </c:pt>
                <c:pt idx="326">
                  <c:v>682.47143356198876</c:v>
                </c:pt>
                <c:pt idx="327">
                  <c:v>683.86008849652308</c:v>
                </c:pt>
                <c:pt idx="328">
                  <c:v>685.23957345809504</c:v>
                </c:pt>
                <c:pt idx="329">
                  <c:v>686.60990691886695</c:v>
                </c:pt>
                <c:pt idx="330">
                  <c:v>687.97110816123075</c:v>
                </c:pt>
                <c:pt idx="331">
                  <c:v>689.32319726136973</c:v>
                </c:pt>
                <c:pt idx="332">
                  <c:v>690.66619507286805</c:v>
                </c:pt>
                <c:pt idx="333">
                  <c:v>692.00012321037445</c:v>
                </c:pt>
                <c:pt idx="334">
                  <c:v>693.3250040333279</c:v>
                </c:pt>
                <c:pt idx="335">
                  <c:v>694.64086062975196</c:v>
                </c:pt>
                <c:pt idx="336">
                  <c:v>695.94771680012423</c:v>
                </c:pt>
                <c:pt idx="337">
                  <c:v>697.24559704132776</c:v>
                </c:pt>
                <c:pt idx="338">
                  <c:v>698.5345265306903</c:v>
                </c:pt>
                <c:pt idx="339">
                  <c:v>699.81453111011706</c:v>
                </c:pt>
                <c:pt idx="340">
                  <c:v>701.08563727032254</c:v>
                </c:pt>
                <c:pt idx="341">
                  <c:v>702.34787213516756</c:v>
                </c:pt>
                <c:pt idx="342">
                  <c:v>703.60126344610615</c:v>
                </c:pt>
                <c:pt idx="343">
                  <c:v>704.84583954674633</c:v>
                </c:pt>
                <c:pt idx="344">
                  <c:v>706.08162936753138</c:v>
                </c:pt>
                <c:pt idx="345">
                  <c:v>707.30866241054434</c:v>
                </c:pt>
                <c:pt idx="346">
                  <c:v>708.52696873444097</c:v>
                </c:pt>
                <c:pt idx="347">
                  <c:v>709.73657893951429</c:v>
                </c:pt>
                <c:pt idx="348">
                  <c:v>710.93752415289578</c:v>
                </c:pt>
                <c:pt idx="349">
                  <c:v>712.12983601389578</c:v>
                </c:pt>
                <c:pt idx="350">
                  <c:v>713.31354665948641</c:v>
                </c:pt>
                <c:pt idx="351">
                  <c:v>714.48868870993147</c:v>
                </c:pt>
                <c:pt idx="352">
                  <c:v>715.65529525456475</c:v>
                </c:pt>
                <c:pt idx="353">
                  <c:v>716.81339983772034</c:v>
                </c:pt>
                <c:pt idx="354">
                  <c:v>717.96303644481804</c:v>
                </c:pt>
                <c:pt idx="355">
                  <c:v>719.10423948860489</c:v>
                </c:pt>
                <c:pt idx="356">
                  <c:v>720.23704379555659</c:v>
                </c:pt>
                <c:pt idx="357">
                  <c:v>721.36148459244043</c:v>
                </c:pt>
                <c:pt idx="358">
                  <c:v>722.47759749304055</c:v>
                </c:pt>
                <c:pt idx="359">
                  <c:v>723.58541848504933</c:v>
                </c:pt>
                <c:pt idx="360">
                  <c:v>724.68498391712455</c:v>
                </c:pt>
                <c:pt idx="361">
                  <c:v>725.77633048611517</c:v>
                </c:pt>
                <c:pt idx="362">
                  <c:v>726.8594952244564</c:v>
                </c:pt>
                <c:pt idx="363">
                  <c:v>727.93451548773498</c:v>
                </c:pt>
                <c:pt idx="364">
                  <c:v>729.00142894242629</c:v>
                </c:pt>
                <c:pt idx="365">
                  <c:v>730.060273553804</c:v>
                </c:pt>
                <c:pt idx="366">
                  <c:v>731.11108757402235</c:v>
                </c:pt>
                <c:pt idx="367">
                  <c:v>732.15390953037308</c:v>
                </c:pt>
                <c:pt idx="368">
                  <c:v>733.18877821371552</c:v>
                </c:pt>
                <c:pt idx="369">
                  <c:v>734.21573266708231</c:v>
                </c:pt>
                <c:pt idx="370">
                  <c:v>735.23481217445942</c:v>
                </c:pt>
                <c:pt idx="371">
                  <c:v>736.24605624974117</c:v>
                </c:pt>
                <c:pt idx="372">
                  <c:v>737.24950462586071</c:v>
                </c:pt>
                <c:pt idx="373">
                  <c:v>738.24519724409538</c:v>
                </c:pt>
                <c:pt idx="374">
                  <c:v>739.23317424354639</c:v>
                </c:pt>
                <c:pt idx="375">
                  <c:v>740.21347595079374</c:v>
                </c:pt>
                <c:pt idx="376">
                  <c:v>741.18614286972479</c:v>
                </c:pt>
                <c:pt idx="377">
                  <c:v>742.15121567153699</c:v>
                </c:pt>
                <c:pt idx="378">
                  <c:v>743.10873518491326</c:v>
                </c:pt>
                <c:pt idx="379">
                  <c:v>744.0587423863708</c:v>
                </c:pt>
                <c:pt idx="380">
                  <c:v>745.00127839078061</c:v>
                </c:pt>
                <c:pt idx="381">
                  <c:v>745.93638444205942</c:v>
                </c:pt>
                <c:pt idx="382">
                  <c:v>746.86410190403069</c:v>
                </c:pt>
                <c:pt idx="383">
                  <c:v>746.86410190403069</c:v>
                </c:pt>
                <c:pt idx="384">
                  <c:v>746.86410190403069</c:v>
                </c:pt>
                <c:pt idx="385">
                  <c:v>746.86410190403069</c:v>
                </c:pt>
                <c:pt idx="386">
                  <c:v>746.86410190403069</c:v>
                </c:pt>
                <c:pt idx="387">
                  <c:v>746.86410190403069</c:v>
                </c:pt>
                <c:pt idx="388">
                  <c:v>746.86410190403069</c:v>
                </c:pt>
                <c:pt idx="389">
                  <c:v>746.86410190403069</c:v>
                </c:pt>
                <c:pt idx="390">
                  <c:v>746.86410190403069</c:v>
                </c:pt>
                <c:pt idx="391">
                  <c:v>746.86410190403069</c:v>
                </c:pt>
                <c:pt idx="392">
                  <c:v>746.86410190403069</c:v>
                </c:pt>
                <c:pt idx="393">
                  <c:v>746.86410190403069</c:v>
                </c:pt>
                <c:pt idx="394">
                  <c:v>746.86410190403069</c:v>
                </c:pt>
                <c:pt idx="395">
                  <c:v>746.86410190403069</c:v>
                </c:pt>
                <c:pt idx="396">
                  <c:v>746.86410190403069</c:v>
                </c:pt>
                <c:pt idx="397">
                  <c:v>746.86410190403069</c:v>
                </c:pt>
                <c:pt idx="398">
                  <c:v>746.86410190403069</c:v>
                </c:pt>
                <c:pt idx="399">
                  <c:v>746.86410190403069</c:v>
                </c:pt>
                <c:pt idx="400">
                  <c:v>746.86410190403069</c:v>
                </c:pt>
                <c:pt idx="401">
                  <c:v>746.86410190403069</c:v>
                </c:pt>
                <c:pt idx="402">
                  <c:v>746.86410190403069</c:v>
                </c:pt>
                <c:pt idx="403">
                  <c:v>746.86410190403069</c:v>
                </c:pt>
                <c:pt idx="404">
                  <c:v>746.86410190403069</c:v>
                </c:pt>
                <c:pt idx="405">
                  <c:v>746.86410190403069</c:v>
                </c:pt>
                <c:pt idx="406">
                  <c:v>746.86410190403069</c:v>
                </c:pt>
                <c:pt idx="407">
                  <c:v>746.86410190403069</c:v>
                </c:pt>
                <c:pt idx="408">
                  <c:v>746.86410190403069</c:v>
                </c:pt>
                <c:pt idx="409">
                  <c:v>746.86410190403069</c:v>
                </c:pt>
                <c:pt idx="410">
                  <c:v>746.86410190403069</c:v>
                </c:pt>
                <c:pt idx="411">
                  <c:v>746.86410190403069</c:v>
                </c:pt>
                <c:pt idx="412">
                  <c:v>746.86410190403069</c:v>
                </c:pt>
                <c:pt idx="413">
                  <c:v>746.86410190403069</c:v>
                </c:pt>
                <c:pt idx="414">
                  <c:v>746.86410190403069</c:v>
                </c:pt>
                <c:pt idx="415">
                  <c:v>746.86410190403069</c:v>
                </c:pt>
                <c:pt idx="416">
                  <c:v>746.86410190403069</c:v>
                </c:pt>
                <c:pt idx="417">
                  <c:v>746.86410190403069</c:v>
                </c:pt>
                <c:pt idx="418">
                  <c:v>746.86410190403069</c:v>
                </c:pt>
                <c:pt idx="419">
                  <c:v>746.86410190403069</c:v>
                </c:pt>
                <c:pt idx="420">
                  <c:v>746.86410190403069</c:v>
                </c:pt>
                <c:pt idx="421">
                  <c:v>746.86410190403069</c:v>
                </c:pt>
                <c:pt idx="422">
                  <c:v>746.86410190403069</c:v>
                </c:pt>
                <c:pt idx="423">
                  <c:v>746.86410190403069</c:v>
                </c:pt>
                <c:pt idx="424">
                  <c:v>746.86410190403069</c:v>
                </c:pt>
                <c:pt idx="425">
                  <c:v>746.86410190403069</c:v>
                </c:pt>
                <c:pt idx="426">
                  <c:v>746.86410190403069</c:v>
                </c:pt>
                <c:pt idx="427">
                  <c:v>746.86410190403069</c:v>
                </c:pt>
                <c:pt idx="428">
                  <c:v>746.86410190403069</c:v>
                </c:pt>
                <c:pt idx="429">
                  <c:v>746.86410190403069</c:v>
                </c:pt>
                <c:pt idx="430">
                  <c:v>746.86410190403069</c:v>
                </c:pt>
                <c:pt idx="431">
                  <c:v>746.86410190403069</c:v>
                </c:pt>
                <c:pt idx="432">
                  <c:v>746.86410190403069</c:v>
                </c:pt>
                <c:pt idx="433">
                  <c:v>746.86410190403069</c:v>
                </c:pt>
                <c:pt idx="434">
                  <c:v>746.86410190403069</c:v>
                </c:pt>
                <c:pt idx="435">
                  <c:v>746.86410190403069</c:v>
                </c:pt>
                <c:pt idx="436">
                  <c:v>746.86410190403069</c:v>
                </c:pt>
                <c:pt idx="437">
                  <c:v>746.86410190403069</c:v>
                </c:pt>
                <c:pt idx="438">
                  <c:v>746.86410190403069</c:v>
                </c:pt>
                <c:pt idx="439">
                  <c:v>746.86410190403069</c:v>
                </c:pt>
                <c:pt idx="440">
                  <c:v>746.86410190403069</c:v>
                </c:pt>
                <c:pt idx="441">
                  <c:v>746.86410190403069</c:v>
                </c:pt>
                <c:pt idx="442">
                  <c:v>746.86410190403069</c:v>
                </c:pt>
                <c:pt idx="443">
                  <c:v>746.86410190403069</c:v>
                </c:pt>
                <c:pt idx="444">
                  <c:v>746.86410190403069</c:v>
                </c:pt>
                <c:pt idx="445">
                  <c:v>746.86410190403069</c:v>
                </c:pt>
                <c:pt idx="446">
                  <c:v>746.86410190403069</c:v>
                </c:pt>
                <c:pt idx="447">
                  <c:v>746.86410190403069</c:v>
                </c:pt>
                <c:pt idx="448">
                  <c:v>746.86410190403069</c:v>
                </c:pt>
                <c:pt idx="449">
                  <c:v>746.86410190403069</c:v>
                </c:pt>
                <c:pt idx="450">
                  <c:v>746.86410190403069</c:v>
                </c:pt>
                <c:pt idx="451">
                  <c:v>746.86410190403069</c:v>
                </c:pt>
                <c:pt idx="452">
                  <c:v>746.86410190403069</c:v>
                </c:pt>
                <c:pt idx="453">
                  <c:v>746.86410190403069</c:v>
                </c:pt>
                <c:pt idx="454">
                  <c:v>746.86410190403069</c:v>
                </c:pt>
                <c:pt idx="455">
                  <c:v>746.86410190403069</c:v>
                </c:pt>
                <c:pt idx="456">
                  <c:v>746.86410190403069</c:v>
                </c:pt>
                <c:pt idx="457">
                  <c:v>746.86410190403069</c:v>
                </c:pt>
                <c:pt idx="458">
                  <c:v>746.86410190403069</c:v>
                </c:pt>
                <c:pt idx="459">
                  <c:v>746.86410190403069</c:v>
                </c:pt>
                <c:pt idx="460">
                  <c:v>746.86410190403069</c:v>
                </c:pt>
                <c:pt idx="461">
                  <c:v>746.86410190403069</c:v>
                </c:pt>
                <c:pt idx="462">
                  <c:v>746.86410190403069</c:v>
                </c:pt>
                <c:pt idx="463">
                  <c:v>746.86410190403069</c:v>
                </c:pt>
                <c:pt idx="464">
                  <c:v>746.86410190403069</c:v>
                </c:pt>
                <c:pt idx="465">
                  <c:v>746.86410190403069</c:v>
                </c:pt>
                <c:pt idx="466">
                  <c:v>746.86410190403069</c:v>
                </c:pt>
                <c:pt idx="467">
                  <c:v>746.86410190403069</c:v>
                </c:pt>
                <c:pt idx="468">
                  <c:v>746.86410190403069</c:v>
                </c:pt>
                <c:pt idx="469">
                  <c:v>746.86410190403069</c:v>
                </c:pt>
                <c:pt idx="470">
                  <c:v>746.86410190403069</c:v>
                </c:pt>
                <c:pt idx="471">
                  <c:v>746.86410190403069</c:v>
                </c:pt>
                <c:pt idx="472">
                  <c:v>746.86410190403069</c:v>
                </c:pt>
                <c:pt idx="473">
                  <c:v>746.86410190403069</c:v>
                </c:pt>
                <c:pt idx="474">
                  <c:v>746.86410190403069</c:v>
                </c:pt>
                <c:pt idx="475">
                  <c:v>746.86410190403069</c:v>
                </c:pt>
                <c:pt idx="476">
                  <c:v>746.86410190403069</c:v>
                </c:pt>
                <c:pt idx="477">
                  <c:v>746.86410190403069</c:v>
                </c:pt>
                <c:pt idx="478">
                  <c:v>746.86410190403069</c:v>
                </c:pt>
                <c:pt idx="479">
                  <c:v>746.86410190403069</c:v>
                </c:pt>
                <c:pt idx="480">
                  <c:v>746.86410190403069</c:v>
                </c:pt>
                <c:pt idx="481">
                  <c:v>746.86410190403069</c:v>
                </c:pt>
                <c:pt idx="482">
                  <c:v>746.86410190403069</c:v>
                </c:pt>
                <c:pt idx="483">
                  <c:v>746.86410190403069</c:v>
                </c:pt>
                <c:pt idx="484">
                  <c:v>746.86410190403069</c:v>
                </c:pt>
                <c:pt idx="485">
                  <c:v>746.86410190403069</c:v>
                </c:pt>
                <c:pt idx="486">
                  <c:v>746.86410190403069</c:v>
                </c:pt>
                <c:pt idx="487">
                  <c:v>746.86410190403069</c:v>
                </c:pt>
                <c:pt idx="488">
                  <c:v>746.86410190403069</c:v>
                </c:pt>
                <c:pt idx="489">
                  <c:v>746.86410190403069</c:v>
                </c:pt>
                <c:pt idx="490">
                  <c:v>746.86410190403069</c:v>
                </c:pt>
                <c:pt idx="491">
                  <c:v>746.86410190403069</c:v>
                </c:pt>
                <c:pt idx="492">
                  <c:v>746.86410190403069</c:v>
                </c:pt>
                <c:pt idx="493">
                  <c:v>746.86410190403069</c:v>
                </c:pt>
                <c:pt idx="494">
                  <c:v>746.86410190403069</c:v>
                </c:pt>
                <c:pt idx="495">
                  <c:v>746.86410190403069</c:v>
                </c:pt>
                <c:pt idx="496">
                  <c:v>746.86410190403069</c:v>
                </c:pt>
                <c:pt idx="497">
                  <c:v>746.86410190403069</c:v>
                </c:pt>
                <c:pt idx="498">
                  <c:v>746.86410190403069</c:v>
                </c:pt>
                <c:pt idx="499">
                  <c:v>746.86410190403069</c:v>
                </c:pt>
                <c:pt idx="500">
                  <c:v>746.86410190403069</c:v>
                </c:pt>
                <c:pt idx="501">
                  <c:v>746.86410190403069</c:v>
                </c:pt>
                <c:pt idx="502">
                  <c:v>746.86410190403069</c:v>
                </c:pt>
                <c:pt idx="503">
                  <c:v>746.86410190403069</c:v>
                </c:pt>
                <c:pt idx="504">
                  <c:v>746.86410190403069</c:v>
                </c:pt>
                <c:pt idx="505">
                  <c:v>746.86410190403069</c:v>
                </c:pt>
                <c:pt idx="506">
                  <c:v>746.86410190403069</c:v>
                </c:pt>
                <c:pt idx="507">
                  <c:v>746.86410190403069</c:v>
                </c:pt>
                <c:pt idx="508">
                  <c:v>746.86410190403069</c:v>
                </c:pt>
                <c:pt idx="509">
                  <c:v>746.86410190403069</c:v>
                </c:pt>
                <c:pt idx="510">
                  <c:v>746.86410190403069</c:v>
                </c:pt>
                <c:pt idx="511">
                  <c:v>746.86410190403069</c:v>
                </c:pt>
                <c:pt idx="512">
                  <c:v>746.86410190403069</c:v>
                </c:pt>
                <c:pt idx="513">
                  <c:v>746.86410190403069</c:v>
                </c:pt>
                <c:pt idx="514">
                  <c:v>746.86410190403069</c:v>
                </c:pt>
                <c:pt idx="515">
                  <c:v>746.86410190403069</c:v>
                </c:pt>
                <c:pt idx="516">
                  <c:v>746.86410190403069</c:v>
                </c:pt>
                <c:pt idx="517">
                  <c:v>746.86410190403069</c:v>
                </c:pt>
                <c:pt idx="518">
                  <c:v>746.86410190403069</c:v>
                </c:pt>
                <c:pt idx="519">
                  <c:v>746.86410190403069</c:v>
                </c:pt>
                <c:pt idx="520">
                  <c:v>746.86410190403069</c:v>
                </c:pt>
                <c:pt idx="521">
                  <c:v>746.86410190403069</c:v>
                </c:pt>
                <c:pt idx="522">
                  <c:v>746.86410190403069</c:v>
                </c:pt>
                <c:pt idx="523">
                  <c:v>746.86410190403069</c:v>
                </c:pt>
                <c:pt idx="524">
                  <c:v>746.86410190403069</c:v>
                </c:pt>
                <c:pt idx="525">
                  <c:v>746.86410190403069</c:v>
                </c:pt>
                <c:pt idx="526">
                  <c:v>746.86410190403069</c:v>
                </c:pt>
                <c:pt idx="527">
                  <c:v>746.86410190403069</c:v>
                </c:pt>
                <c:pt idx="528">
                  <c:v>746.86410190403069</c:v>
                </c:pt>
                <c:pt idx="529">
                  <c:v>746.86410190403069</c:v>
                </c:pt>
                <c:pt idx="530">
                  <c:v>746.86410190403069</c:v>
                </c:pt>
                <c:pt idx="531">
                  <c:v>746.86410190403069</c:v>
                </c:pt>
                <c:pt idx="532">
                  <c:v>746.86410190403069</c:v>
                </c:pt>
                <c:pt idx="533">
                  <c:v>746.86410190403069</c:v>
                </c:pt>
                <c:pt idx="534">
                  <c:v>746.86410190403069</c:v>
                </c:pt>
                <c:pt idx="535">
                  <c:v>746.86410190403069</c:v>
                </c:pt>
                <c:pt idx="536">
                  <c:v>746.86410190403069</c:v>
                </c:pt>
                <c:pt idx="537">
                  <c:v>746.86410190403069</c:v>
                </c:pt>
                <c:pt idx="538">
                  <c:v>746.86410190403069</c:v>
                </c:pt>
                <c:pt idx="539">
                  <c:v>746.86410190403069</c:v>
                </c:pt>
                <c:pt idx="540">
                  <c:v>746.86410190403069</c:v>
                </c:pt>
                <c:pt idx="541">
                  <c:v>746.86410190403069</c:v>
                </c:pt>
                <c:pt idx="542">
                  <c:v>746.86410190403069</c:v>
                </c:pt>
                <c:pt idx="543">
                  <c:v>746.86410190403069</c:v>
                </c:pt>
                <c:pt idx="544">
                  <c:v>746.86410190403069</c:v>
                </c:pt>
                <c:pt idx="545">
                  <c:v>746.86410190403069</c:v>
                </c:pt>
                <c:pt idx="546">
                  <c:v>746.86410190403069</c:v>
                </c:pt>
                <c:pt idx="547">
                  <c:v>746.86410190403069</c:v>
                </c:pt>
                <c:pt idx="548">
                  <c:v>746.86410190403069</c:v>
                </c:pt>
                <c:pt idx="549">
                  <c:v>746.86410190403069</c:v>
                </c:pt>
                <c:pt idx="550">
                  <c:v>746.86410190403069</c:v>
                </c:pt>
                <c:pt idx="551">
                  <c:v>746.86410190403069</c:v>
                </c:pt>
                <c:pt idx="552">
                  <c:v>746.86410190403069</c:v>
                </c:pt>
                <c:pt idx="553">
                  <c:v>746.86410190403069</c:v>
                </c:pt>
                <c:pt idx="554">
                  <c:v>746.86410190403069</c:v>
                </c:pt>
                <c:pt idx="555">
                  <c:v>746.86410190403069</c:v>
                </c:pt>
                <c:pt idx="556">
                  <c:v>746.86410190403069</c:v>
                </c:pt>
                <c:pt idx="557">
                  <c:v>746.86410190403069</c:v>
                </c:pt>
                <c:pt idx="558">
                  <c:v>746.86410190403069</c:v>
                </c:pt>
                <c:pt idx="559">
                  <c:v>746.86410190403069</c:v>
                </c:pt>
                <c:pt idx="560">
                  <c:v>746.86410190403069</c:v>
                </c:pt>
                <c:pt idx="561">
                  <c:v>746.86410190403069</c:v>
                </c:pt>
                <c:pt idx="562">
                  <c:v>746.86410190403069</c:v>
                </c:pt>
                <c:pt idx="563">
                  <c:v>746.86410190403069</c:v>
                </c:pt>
                <c:pt idx="564">
                  <c:v>746.86410190403069</c:v>
                </c:pt>
                <c:pt idx="565">
                  <c:v>746.86410190403069</c:v>
                </c:pt>
                <c:pt idx="566">
                  <c:v>746.86410190403069</c:v>
                </c:pt>
                <c:pt idx="567">
                  <c:v>746.86410190403069</c:v>
                </c:pt>
                <c:pt idx="568">
                  <c:v>746.86410190403069</c:v>
                </c:pt>
                <c:pt idx="569">
                  <c:v>746.86410190403069</c:v>
                </c:pt>
                <c:pt idx="570">
                  <c:v>746.86410190403069</c:v>
                </c:pt>
                <c:pt idx="571">
                  <c:v>746.86410190403069</c:v>
                </c:pt>
                <c:pt idx="572">
                  <c:v>746.86410190403069</c:v>
                </c:pt>
                <c:pt idx="573">
                  <c:v>746.86410190403069</c:v>
                </c:pt>
                <c:pt idx="574">
                  <c:v>746.86410190403069</c:v>
                </c:pt>
                <c:pt idx="575">
                  <c:v>746.86410190403069</c:v>
                </c:pt>
                <c:pt idx="576">
                  <c:v>746.86410190403069</c:v>
                </c:pt>
                <c:pt idx="577">
                  <c:v>746.86410190403069</c:v>
                </c:pt>
                <c:pt idx="578">
                  <c:v>746.86410190403069</c:v>
                </c:pt>
                <c:pt idx="579">
                  <c:v>746.86410190403069</c:v>
                </c:pt>
                <c:pt idx="580">
                  <c:v>746.86410190403069</c:v>
                </c:pt>
                <c:pt idx="581">
                  <c:v>746.86410190403069</c:v>
                </c:pt>
                <c:pt idx="582">
                  <c:v>746.86410190403069</c:v>
                </c:pt>
                <c:pt idx="583">
                  <c:v>746.86410190403069</c:v>
                </c:pt>
                <c:pt idx="584">
                  <c:v>746.86410190403069</c:v>
                </c:pt>
                <c:pt idx="585">
                  <c:v>746.86410190403069</c:v>
                </c:pt>
                <c:pt idx="586">
                  <c:v>746.86410190403069</c:v>
                </c:pt>
                <c:pt idx="587">
                  <c:v>746.86410190403069</c:v>
                </c:pt>
                <c:pt idx="588">
                  <c:v>746.86410190403069</c:v>
                </c:pt>
                <c:pt idx="589">
                  <c:v>746.86410190403069</c:v>
                </c:pt>
                <c:pt idx="590">
                  <c:v>746.86410190403069</c:v>
                </c:pt>
                <c:pt idx="591">
                  <c:v>746.86410190403069</c:v>
                </c:pt>
                <c:pt idx="592">
                  <c:v>746.86410190403069</c:v>
                </c:pt>
                <c:pt idx="593">
                  <c:v>746.86410190403069</c:v>
                </c:pt>
                <c:pt idx="594">
                  <c:v>746.86410190403069</c:v>
                </c:pt>
                <c:pt idx="595">
                  <c:v>746.86410190403069</c:v>
                </c:pt>
                <c:pt idx="596">
                  <c:v>746.86410190403069</c:v>
                </c:pt>
                <c:pt idx="597">
                  <c:v>746.86410190403069</c:v>
                </c:pt>
                <c:pt idx="598">
                  <c:v>746.86410190403069</c:v>
                </c:pt>
                <c:pt idx="599">
                  <c:v>746.86410190403069</c:v>
                </c:pt>
                <c:pt idx="600">
                  <c:v>746.86410190403069</c:v>
                </c:pt>
                <c:pt idx="601">
                  <c:v>746.86410190403069</c:v>
                </c:pt>
                <c:pt idx="602">
                  <c:v>746.86410190403069</c:v>
                </c:pt>
                <c:pt idx="603">
                  <c:v>746.86410190403069</c:v>
                </c:pt>
                <c:pt idx="604">
                  <c:v>746.86410190403069</c:v>
                </c:pt>
                <c:pt idx="605">
                  <c:v>746.86410190403069</c:v>
                </c:pt>
                <c:pt idx="606">
                  <c:v>746.86410190403069</c:v>
                </c:pt>
                <c:pt idx="607">
                  <c:v>746.86410190403069</c:v>
                </c:pt>
                <c:pt idx="608">
                  <c:v>746.86410190403069</c:v>
                </c:pt>
                <c:pt idx="609">
                  <c:v>746.86410190403069</c:v>
                </c:pt>
                <c:pt idx="610">
                  <c:v>746.86410190403069</c:v>
                </c:pt>
                <c:pt idx="611">
                  <c:v>746.86410190403069</c:v>
                </c:pt>
                <c:pt idx="612">
                  <c:v>746.86410190403069</c:v>
                </c:pt>
                <c:pt idx="613">
                  <c:v>746.86410190403069</c:v>
                </c:pt>
                <c:pt idx="614">
                  <c:v>746.86410190403069</c:v>
                </c:pt>
                <c:pt idx="615">
                  <c:v>746.86410190403069</c:v>
                </c:pt>
                <c:pt idx="616">
                  <c:v>746.86410190403069</c:v>
                </c:pt>
                <c:pt idx="617">
                  <c:v>746.86410190403069</c:v>
                </c:pt>
                <c:pt idx="618">
                  <c:v>746.86410190403069</c:v>
                </c:pt>
                <c:pt idx="619">
                  <c:v>746.86410190403069</c:v>
                </c:pt>
                <c:pt idx="620">
                  <c:v>746.86410190403069</c:v>
                </c:pt>
                <c:pt idx="621">
                  <c:v>746.86410190403069</c:v>
                </c:pt>
                <c:pt idx="622">
                  <c:v>746.86410190403069</c:v>
                </c:pt>
                <c:pt idx="623">
                  <c:v>746.86410190403069</c:v>
                </c:pt>
                <c:pt idx="624">
                  <c:v>746.86410190403069</c:v>
                </c:pt>
                <c:pt idx="625">
                  <c:v>746.86410190403069</c:v>
                </c:pt>
                <c:pt idx="626">
                  <c:v>746.86410190403069</c:v>
                </c:pt>
                <c:pt idx="627">
                  <c:v>746.86410190403069</c:v>
                </c:pt>
                <c:pt idx="628">
                  <c:v>746.86410190403069</c:v>
                </c:pt>
                <c:pt idx="629">
                  <c:v>746.86410190403069</c:v>
                </c:pt>
                <c:pt idx="630">
                  <c:v>746.86410190403069</c:v>
                </c:pt>
                <c:pt idx="631">
                  <c:v>746.86410190403069</c:v>
                </c:pt>
                <c:pt idx="632">
                  <c:v>746.86410190403069</c:v>
                </c:pt>
                <c:pt idx="633">
                  <c:v>746.86410190403069</c:v>
                </c:pt>
                <c:pt idx="634">
                  <c:v>746.86410190403069</c:v>
                </c:pt>
                <c:pt idx="635">
                  <c:v>746.86410190403069</c:v>
                </c:pt>
                <c:pt idx="636">
                  <c:v>746.86410190403069</c:v>
                </c:pt>
                <c:pt idx="637">
                  <c:v>746.86410190403069</c:v>
                </c:pt>
                <c:pt idx="638">
                  <c:v>746.86410190403069</c:v>
                </c:pt>
                <c:pt idx="639">
                  <c:v>746.86410190403069</c:v>
                </c:pt>
                <c:pt idx="640">
                  <c:v>746.86410190403069</c:v>
                </c:pt>
                <c:pt idx="641">
                  <c:v>746.86410190403069</c:v>
                </c:pt>
                <c:pt idx="642">
                  <c:v>746.86410190403069</c:v>
                </c:pt>
                <c:pt idx="643">
                  <c:v>746.86410190403069</c:v>
                </c:pt>
                <c:pt idx="644">
                  <c:v>746.86410190403069</c:v>
                </c:pt>
                <c:pt idx="645">
                  <c:v>746.86410190403069</c:v>
                </c:pt>
                <c:pt idx="646">
                  <c:v>746.86410190403069</c:v>
                </c:pt>
                <c:pt idx="647">
                  <c:v>746.86410190403069</c:v>
                </c:pt>
                <c:pt idx="648">
                  <c:v>746.86410190403069</c:v>
                </c:pt>
                <c:pt idx="649">
                  <c:v>746.86410190403069</c:v>
                </c:pt>
                <c:pt idx="650">
                  <c:v>746.86410190403069</c:v>
                </c:pt>
                <c:pt idx="651">
                  <c:v>746.86410190403069</c:v>
                </c:pt>
                <c:pt idx="652">
                  <c:v>746.86410190403069</c:v>
                </c:pt>
                <c:pt idx="653">
                  <c:v>746.86410190403069</c:v>
                </c:pt>
                <c:pt idx="654">
                  <c:v>746.86410190403069</c:v>
                </c:pt>
                <c:pt idx="655">
                  <c:v>746.86410190403069</c:v>
                </c:pt>
                <c:pt idx="656">
                  <c:v>746.86410190403069</c:v>
                </c:pt>
                <c:pt idx="657">
                  <c:v>746.86410190403069</c:v>
                </c:pt>
                <c:pt idx="658">
                  <c:v>746.86410190403069</c:v>
                </c:pt>
                <c:pt idx="659">
                  <c:v>746.86410190403069</c:v>
                </c:pt>
                <c:pt idx="660">
                  <c:v>746.86410190403069</c:v>
                </c:pt>
                <c:pt idx="661">
                  <c:v>746.86410190403069</c:v>
                </c:pt>
                <c:pt idx="662">
                  <c:v>746.86410190403069</c:v>
                </c:pt>
                <c:pt idx="663">
                  <c:v>746.86410190403069</c:v>
                </c:pt>
                <c:pt idx="664">
                  <c:v>746.86410190403069</c:v>
                </c:pt>
                <c:pt idx="665">
                  <c:v>746.86410190403069</c:v>
                </c:pt>
                <c:pt idx="666">
                  <c:v>746.86410190403069</c:v>
                </c:pt>
                <c:pt idx="667">
                  <c:v>746.86410190403069</c:v>
                </c:pt>
                <c:pt idx="668">
                  <c:v>746.86410190403069</c:v>
                </c:pt>
                <c:pt idx="669">
                  <c:v>746.86410190403069</c:v>
                </c:pt>
                <c:pt idx="670">
                  <c:v>746.86410190403069</c:v>
                </c:pt>
                <c:pt idx="671">
                  <c:v>746.86410190403069</c:v>
                </c:pt>
                <c:pt idx="672">
                  <c:v>746.86410190403069</c:v>
                </c:pt>
                <c:pt idx="673">
                  <c:v>746.86410190403069</c:v>
                </c:pt>
                <c:pt idx="674">
                  <c:v>746.86410190403069</c:v>
                </c:pt>
                <c:pt idx="675">
                  <c:v>746.86410190403069</c:v>
                </c:pt>
                <c:pt idx="676">
                  <c:v>746.86410190403069</c:v>
                </c:pt>
                <c:pt idx="677">
                  <c:v>746.86410190403069</c:v>
                </c:pt>
                <c:pt idx="678">
                  <c:v>746.86410190403069</c:v>
                </c:pt>
                <c:pt idx="679">
                  <c:v>746.86410190403069</c:v>
                </c:pt>
                <c:pt idx="680">
                  <c:v>746.86410190403069</c:v>
                </c:pt>
                <c:pt idx="681">
                  <c:v>746.86410190403069</c:v>
                </c:pt>
                <c:pt idx="682">
                  <c:v>746.86410190403069</c:v>
                </c:pt>
                <c:pt idx="683">
                  <c:v>746.86410190403069</c:v>
                </c:pt>
                <c:pt idx="684">
                  <c:v>746.86410190403069</c:v>
                </c:pt>
                <c:pt idx="685">
                  <c:v>746.86410190403069</c:v>
                </c:pt>
                <c:pt idx="686">
                  <c:v>746.86410190403069</c:v>
                </c:pt>
                <c:pt idx="687">
                  <c:v>746.86410190403069</c:v>
                </c:pt>
                <c:pt idx="688">
                  <c:v>746.86410190403069</c:v>
                </c:pt>
                <c:pt idx="689">
                  <c:v>746.86410190403069</c:v>
                </c:pt>
                <c:pt idx="690">
                  <c:v>746.86410190403069</c:v>
                </c:pt>
                <c:pt idx="691">
                  <c:v>746.86410190403069</c:v>
                </c:pt>
                <c:pt idx="692">
                  <c:v>746.86410190403069</c:v>
                </c:pt>
                <c:pt idx="693">
                  <c:v>746.86410190403069</c:v>
                </c:pt>
                <c:pt idx="694">
                  <c:v>746.86410190403069</c:v>
                </c:pt>
                <c:pt idx="695">
                  <c:v>746.86410190403069</c:v>
                </c:pt>
                <c:pt idx="696">
                  <c:v>746.86410190403069</c:v>
                </c:pt>
                <c:pt idx="697">
                  <c:v>746.86410190403069</c:v>
                </c:pt>
                <c:pt idx="698">
                  <c:v>746.86410190403069</c:v>
                </c:pt>
                <c:pt idx="699">
                  <c:v>746.86410190403069</c:v>
                </c:pt>
                <c:pt idx="700">
                  <c:v>746.86410190403069</c:v>
                </c:pt>
                <c:pt idx="701">
                  <c:v>746.86410190403069</c:v>
                </c:pt>
                <c:pt idx="702">
                  <c:v>746.86410190403069</c:v>
                </c:pt>
                <c:pt idx="703">
                  <c:v>746.86410190403069</c:v>
                </c:pt>
                <c:pt idx="704">
                  <c:v>746.86410190403069</c:v>
                </c:pt>
                <c:pt idx="705">
                  <c:v>746.86410190403069</c:v>
                </c:pt>
                <c:pt idx="706">
                  <c:v>746.86410190403069</c:v>
                </c:pt>
                <c:pt idx="707">
                  <c:v>746.86410190403069</c:v>
                </c:pt>
                <c:pt idx="708">
                  <c:v>746.86410190403069</c:v>
                </c:pt>
                <c:pt idx="709">
                  <c:v>746.86410190403069</c:v>
                </c:pt>
                <c:pt idx="710">
                  <c:v>746.86410190403069</c:v>
                </c:pt>
                <c:pt idx="711">
                  <c:v>746.86410190403069</c:v>
                </c:pt>
                <c:pt idx="712">
                  <c:v>746.86410190403069</c:v>
                </c:pt>
                <c:pt idx="713">
                  <c:v>746.86410190403069</c:v>
                </c:pt>
                <c:pt idx="714">
                  <c:v>746.86410190403069</c:v>
                </c:pt>
                <c:pt idx="715">
                  <c:v>746.86410190403069</c:v>
                </c:pt>
                <c:pt idx="716">
                  <c:v>746.86410190403069</c:v>
                </c:pt>
                <c:pt idx="717">
                  <c:v>746.86410190403069</c:v>
                </c:pt>
                <c:pt idx="718">
                  <c:v>746.86410190403069</c:v>
                </c:pt>
                <c:pt idx="719">
                  <c:v>746.86410190403069</c:v>
                </c:pt>
                <c:pt idx="720">
                  <c:v>746.86410190403069</c:v>
                </c:pt>
                <c:pt idx="721">
                  <c:v>746.86410190403069</c:v>
                </c:pt>
                <c:pt idx="722">
                  <c:v>746.86410190403069</c:v>
                </c:pt>
                <c:pt idx="723">
                  <c:v>746.86410190403069</c:v>
                </c:pt>
                <c:pt idx="724">
                  <c:v>746.86410190403069</c:v>
                </c:pt>
                <c:pt idx="725">
                  <c:v>746.86410190403069</c:v>
                </c:pt>
                <c:pt idx="726">
                  <c:v>746.86410190403069</c:v>
                </c:pt>
                <c:pt idx="727">
                  <c:v>746.86410190403069</c:v>
                </c:pt>
                <c:pt idx="728">
                  <c:v>746.86410190403069</c:v>
                </c:pt>
                <c:pt idx="729">
                  <c:v>746.86410190403069</c:v>
                </c:pt>
                <c:pt idx="730">
                  <c:v>746.86410190403069</c:v>
                </c:pt>
                <c:pt idx="731">
                  <c:v>746.86410190403069</c:v>
                </c:pt>
                <c:pt idx="732">
                  <c:v>746.86410190403069</c:v>
                </c:pt>
                <c:pt idx="733">
                  <c:v>746.86410190403069</c:v>
                </c:pt>
                <c:pt idx="734">
                  <c:v>746.86410190403069</c:v>
                </c:pt>
                <c:pt idx="735">
                  <c:v>746.86410190403069</c:v>
                </c:pt>
                <c:pt idx="736">
                  <c:v>746.86410190403069</c:v>
                </c:pt>
                <c:pt idx="737">
                  <c:v>746.86410190403069</c:v>
                </c:pt>
                <c:pt idx="738">
                  <c:v>746.86410190403069</c:v>
                </c:pt>
                <c:pt idx="739">
                  <c:v>746.86410190403069</c:v>
                </c:pt>
                <c:pt idx="740">
                  <c:v>746.86410190403069</c:v>
                </c:pt>
                <c:pt idx="741">
                  <c:v>746.86410190403069</c:v>
                </c:pt>
                <c:pt idx="742">
                  <c:v>746.86410190403069</c:v>
                </c:pt>
                <c:pt idx="743">
                  <c:v>746.86410190403069</c:v>
                </c:pt>
                <c:pt idx="744">
                  <c:v>746.86410190403069</c:v>
                </c:pt>
                <c:pt idx="745">
                  <c:v>746.86410190403069</c:v>
                </c:pt>
                <c:pt idx="746">
                  <c:v>746.86410190403069</c:v>
                </c:pt>
                <c:pt idx="747">
                  <c:v>746.86410190403069</c:v>
                </c:pt>
                <c:pt idx="748">
                  <c:v>746.86410190403069</c:v>
                </c:pt>
                <c:pt idx="749">
                  <c:v>746.86410190403069</c:v>
                </c:pt>
                <c:pt idx="750">
                  <c:v>746.86410190403069</c:v>
                </c:pt>
                <c:pt idx="751">
                  <c:v>746.86410190403069</c:v>
                </c:pt>
                <c:pt idx="752">
                  <c:v>746.86410190403069</c:v>
                </c:pt>
                <c:pt idx="753">
                  <c:v>746.86410190403069</c:v>
                </c:pt>
                <c:pt idx="754">
                  <c:v>746.86410190403069</c:v>
                </c:pt>
                <c:pt idx="755">
                  <c:v>746.86410190403069</c:v>
                </c:pt>
                <c:pt idx="756">
                  <c:v>746.86410190403069</c:v>
                </c:pt>
                <c:pt idx="757">
                  <c:v>746.86410190403069</c:v>
                </c:pt>
                <c:pt idx="758">
                  <c:v>746.86410190403069</c:v>
                </c:pt>
                <c:pt idx="759">
                  <c:v>746.86410190403069</c:v>
                </c:pt>
                <c:pt idx="760">
                  <c:v>746.86410190403069</c:v>
                </c:pt>
                <c:pt idx="761">
                  <c:v>746.86410190403069</c:v>
                </c:pt>
                <c:pt idx="762">
                  <c:v>746.86410190403069</c:v>
                </c:pt>
                <c:pt idx="763">
                  <c:v>746.86410190403069</c:v>
                </c:pt>
                <c:pt idx="764">
                  <c:v>746.86410190403069</c:v>
                </c:pt>
                <c:pt idx="765">
                  <c:v>746.86410190403069</c:v>
                </c:pt>
                <c:pt idx="766">
                  <c:v>746.86410190403069</c:v>
                </c:pt>
                <c:pt idx="767">
                  <c:v>746.86410190403069</c:v>
                </c:pt>
                <c:pt idx="768">
                  <c:v>746.86410190403069</c:v>
                </c:pt>
                <c:pt idx="769">
                  <c:v>746.86410190403069</c:v>
                </c:pt>
                <c:pt idx="770">
                  <c:v>746.86410190403069</c:v>
                </c:pt>
                <c:pt idx="771">
                  <c:v>746.86410190403069</c:v>
                </c:pt>
                <c:pt idx="772">
                  <c:v>746.86410190403069</c:v>
                </c:pt>
                <c:pt idx="773">
                  <c:v>746.86410190403069</c:v>
                </c:pt>
                <c:pt idx="774">
                  <c:v>746.86410190403069</c:v>
                </c:pt>
                <c:pt idx="775">
                  <c:v>746.86410190403069</c:v>
                </c:pt>
                <c:pt idx="776">
                  <c:v>746.86410190403069</c:v>
                </c:pt>
                <c:pt idx="777">
                  <c:v>746.86410190403069</c:v>
                </c:pt>
                <c:pt idx="778">
                  <c:v>746.86410190403069</c:v>
                </c:pt>
                <c:pt idx="779">
                  <c:v>746.86410190403069</c:v>
                </c:pt>
                <c:pt idx="780">
                  <c:v>746.86410190403069</c:v>
                </c:pt>
                <c:pt idx="781">
                  <c:v>746.86410190403069</c:v>
                </c:pt>
                <c:pt idx="782">
                  <c:v>746.86410190403069</c:v>
                </c:pt>
                <c:pt idx="783">
                  <c:v>746.86410190403069</c:v>
                </c:pt>
                <c:pt idx="784">
                  <c:v>746.86410190403069</c:v>
                </c:pt>
                <c:pt idx="785">
                  <c:v>746.86410190403069</c:v>
                </c:pt>
                <c:pt idx="786">
                  <c:v>746.86410190403069</c:v>
                </c:pt>
                <c:pt idx="787">
                  <c:v>746.86410190403069</c:v>
                </c:pt>
                <c:pt idx="788">
                  <c:v>746.86410190403069</c:v>
                </c:pt>
                <c:pt idx="789">
                  <c:v>746.86410190403069</c:v>
                </c:pt>
                <c:pt idx="790">
                  <c:v>746.86410190403069</c:v>
                </c:pt>
                <c:pt idx="791">
                  <c:v>746.86410190403069</c:v>
                </c:pt>
                <c:pt idx="792">
                  <c:v>746.86410190403069</c:v>
                </c:pt>
                <c:pt idx="793">
                  <c:v>746.86410190403069</c:v>
                </c:pt>
                <c:pt idx="794">
                  <c:v>746.86410190403069</c:v>
                </c:pt>
                <c:pt idx="795">
                  <c:v>746.86410190403069</c:v>
                </c:pt>
                <c:pt idx="796">
                  <c:v>746.86410190403069</c:v>
                </c:pt>
                <c:pt idx="797">
                  <c:v>746.86410190403069</c:v>
                </c:pt>
                <c:pt idx="798">
                  <c:v>746.86410190403069</c:v>
                </c:pt>
                <c:pt idx="799">
                  <c:v>746.86410190403069</c:v>
                </c:pt>
                <c:pt idx="800">
                  <c:v>746.86410190403069</c:v>
                </c:pt>
                <c:pt idx="801">
                  <c:v>746.86410190403069</c:v>
                </c:pt>
                <c:pt idx="802">
                  <c:v>746.86410190403069</c:v>
                </c:pt>
                <c:pt idx="803">
                  <c:v>746.86410190403069</c:v>
                </c:pt>
                <c:pt idx="804">
                  <c:v>746.86410190403069</c:v>
                </c:pt>
                <c:pt idx="805">
                  <c:v>746.86410190403069</c:v>
                </c:pt>
                <c:pt idx="806">
                  <c:v>746.86410190403069</c:v>
                </c:pt>
                <c:pt idx="807">
                  <c:v>746.86410190403069</c:v>
                </c:pt>
                <c:pt idx="808">
                  <c:v>746.86410190403069</c:v>
                </c:pt>
                <c:pt idx="809">
                  <c:v>746.86410190403069</c:v>
                </c:pt>
                <c:pt idx="810">
                  <c:v>746.86410190403069</c:v>
                </c:pt>
                <c:pt idx="811">
                  <c:v>746.86410190403069</c:v>
                </c:pt>
                <c:pt idx="812">
                  <c:v>746.86410190403069</c:v>
                </c:pt>
                <c:pt idx="813">
                  <c:v>746.86410190403069</c:v>
                </c:pt>
                <c:pt idx="814">
                  <c:v>746.86410190403069</c:v>
                </c:pt>
                <c:pt idx="815">
                  <c:v>746.86410190403069</c:v>
                </c:pt>
                <c:pt idx="816">
                  <c:v>746.86410190403069</c:v>
                </c:pt>
                <c:pt idx="817">
                  <c:v>746.86410190403069</c:v>
                </c:pt>
                <c:pt idx="818">
                  <c:v>746.86410190403069</c:v>
                </c:pt>
                <c:pt idx="819">
                  <c:v>746.86410190403069</c:v>
                </c:pt>
                <c:pt idx="820">
                  <c:v>746.86410190403069</c:v>
                </c:pt>
                <c:pt idx="821">
                  <c:v>746.86410190403069</c:v>
                </c:pt>
                <c:pt idx="822">
                  <c:v>746.86410190403069</c:v>
                </c:pt>
                <c:pt idx="823">
                  <c:v>746.86410190403069</c:v>
                </c:pt>
                <c:pt idx="824">
                  <c:v>746.86410190403069</c:v>
                </c:pt>
                <c:pt idx="825">
                  <c:v>746.86410190403069</c:v>
                </c:pt>
                <c:pt idx="826">
                  <c:v>746.86410190403069</c:v>
                </c:pt>
                <c:pt idx="827">
                  <c:v>746.86410190403069</c:v>
                </c:pt>
                <c:pt idx="828">
                  <c:v>746.86410190403069</c:v>
                </c:pt>
                <c:pt idx="829">
                  <c:v>746.86410190403069</c:v>
                </c:pt>
                <c:pt idx="830">
                  <c:v>746.86410190403069</c:v>
                </c:pt>
                <c:pt idx="831">
                  <c:v>746.86410190403069</c:v>
                </c:pt>
                <c:pt idx="832">
                  <c:v>746.86410190403069</c:v>
                </c:pt>
                <c:pt idx="833">
                  <c:v>746.86410190403069</c:v>
                </c:pt>
                <c:pt idx="834">
                  <c:v>746.86410190403069</c:v>
                </c:pt>
                <c:pt idx="835">
                  <c:v>746.86410190403069</c:v>
                </c:pt>
                <c:pt idx="836">
                  <c:v>746.86410190403069</c:v>
                </c:pt>
                <c:pt idx="837">
                  <c:v>746.86410190403069</c:v>
                </c:pt>
                <c:pt idx="838">
                  <c:v>746.86410190403069</c:v>
                </c:pt>
                <c:pt idx="839">
                  <c:v>746.86410190403069</c:v>
                </c:pt>
                <c:pt idx="840">
                  <c:v>746.86410190403069</c:v>
                </c:pt>
                <c:pt idx="841">
                  <c:v>746.86410190403069</c:v>
                </c:pt>
                <c:pt idx="842">
                  <c:v>746.86410190403069</c:v>
                </c:pt>
                <c:pt idx="843">
                  <c:v>746.86410190403069</c:v>
                </c:pt>
                <c:pt idx="844">
                  <c:v>746.86410190403069</c:v>
                </c:pt>
                <c:pt idx="845">
                  <c:v>746.86410190403069</c:v>
                </c:pt>
                <c:pt idx="846">
                  <c:v>746.86410190403069</c:v>
                </c:pt>
                <c:pt idx="847">
                  <c:v>746.86410190403069</c:v>
                </c:pt>
                <c:pt idx="848">
                  <c:v>746.86410190403069</c:v>
                </c:pt>
                <c:pt idx="849">
                  <c:v>746.86410190403069</c:v>
                </c:pt>
                <c:pt idx="850">
                  <c:v>746.86410190403069</c:v>
                </c:pt>
                <c:pt idx="851">
                  <c:v>746.86410190403069</c:v>
                </c:pt>
                <c:pt idx="852">
                  <c:v>746.86410190403069</c:v>
                </c:pt>
                <c:pt idx="853">
                  <c:v>746.86410190403069</c:v>
                </c:pt>
                <c:pt idx="854">
                  <c:v>746.86410190403069</c:v>
                </c:pt>
                <c:pt idx="855">
                  <c:v>746.86410190403069</c:v>
                </c:pt>
                <c:pt idx="856">
                  <c:v>746.86410190403069</c:v>
                </c:pt>
                <c:pt idx="857">
                  <c:v>746.86410190403069</c:v>
                </c:pt>
                <c:pt idx="858">
                  <c:v>746.86410190403069</c:v>
                </c:pt>
                <c:pt idx="859">
                  <c:v>746.86410190403069</c:v>
                </c:pt>
                <c:pt idx="860">
                  <c:v>746.86410190403069</c:v>
                </c:pt>
                <c:pt idx="861">
                  <c:v>746.86410190403069</c:v>
                </c:pt>
                <c:pt idx="862">
                  <c:v>746.86410190403069</c:v>
                </c:pt>
                <c:pt idx="863">
                  <c:v>746.86410190403069</c:v>
                </c:pt>
                <c:pt idx="864">
                  <c:v>746.86410190403069</c:v>
                </c:pt>
                <c:pt idx="865">
                  <c:v>746.86410190403069</c:v>
                </c:pt>
                <c:pt idx="866">
                  <c:v>746.86410190403069</c:v>
                </c:pt>
                <c:pt idx="867">
                  <c:v>746.86410190403069</c:v>
                </c:pt>
                <c:pt idx="868">
                  <c:v>746.86410190403069</c:v>
                </c:pt>
                <c:pt idx="869">
                  <c:v>746.86410190403069</c:v>
                </c:pt>
                <c:pt idx="870">
                  <c:v>746.86410190403069</c:v>
                </c:pt>
                <c:pt idx="871">
                  <c:v>746.86410190403069</c:v>
                </c:pt>
                <c:pt idx="872">
                  <c:v>746.86410190403069</c:v>
                </c:pt>
                <c:pt idx="873">
                  <c:v>746.86410190403069</c:v>
                </c:pt>
                <c:pt idx="874">
                  <c:v>746.86410190403069</c:v>
                </c:pt>
                <c:pt idx="875">
                  <c:v>746.86410190403069</c:v>
                </c:pt>
                <c:pt idx="876">
                  <c:v>746.86410190403069</c:v>
                </c:pt>
                <c:pt idx="877">
                  <c:v>746.86410190403069</c:v>
                </c:pt>
                <c:pt idx="878">
                  <c:v>746.86410190403069</c:v>
                </c:pt>
                <c:pt idx="879">
                  <c:v>746.86410190403069</c:v>
                </c:pt>
                <c:pt idx="880">
                  <c:v>746.86410190403069</c:v>
                </c:pt>
                <c:pt idx="881">
                  <c:v>746.86410190403069</c:v>
                </c:pt>
                <c:pt idx="882">
                  <c:v>746.86410190403069</c:v>
                </c:pt>
                <c:pt idx="883">
                  <c:v>746.86410190403069</c:v>
                </c:pt>
                <c:pt idx="884">
                  <c:v>746.86410190403069</c:v>
                </c:pt>
                <c:pt idx="885">
                  <c:v>746.86410190403069</c:v>
                </c:pt>
                <c:pt idx="886">
                  <c:v>746.86410190403069</c:v>
                </c:pt>
                <c:pt idx="887">
                  <c:v>746.86410190403069</c:v>
                </c:pt>
                <c:pt idx="888">
                  <c:v>746.86410190403069</c:v>
                </c:pt>
                <c:pt idx="889">
                  <c:v>746.86410190403069</c:v>
                </c:pt>
                <c:pt idx="890">
                  <c:v>746.86410190403069</c:v>
                </c:pt>
                <c:pt idx="891">
                  <c:v>746.86410190403069</c:v>
                </c:pt>
                <c:pt idx="892">
                  <c:v>746.86410190403069</c:v>
                </c:pt>
                <c:pt idx="893">
                  <c:v>746.86410190403069</c:v>
                </c:pt>
                <c:pt idx="894">
                  <c:v>746.86410190403069</c:v>
                </c:pt>
                <c:pt idx="895">
                  <c:v>746.86410190403069</c:v>
                </c:pt>
                <c:pt idx="896">
                  <c:v>746.86410190403069</c:v>
                </c:pt>
                <c:pt idx="897">
                  <c:v>746.86410190403069</c:v>
                </c:pt>
                <c:pt idx="898">
                  <c:v>746.86410190403069</c:v>
                </c:pt>
                <c:pt idx="899">
                  <c:v>746.86410190403069</c:v>
                </c:pt>
                <c:pt idx="900">
                  <c:v>746.86410190403069</c:v>
                </c:pt>
                <c:pt idx="901">
                  <c:v>746.86410190403069</c:v>
                </c:pt>
                <c:pt idx="902">
                  <c:v>746.86410190403069</c:v>
                </c:pt>
                <c:pt idx="903">
                  <c:v>746.86410190403069</c:v>
                </c:pt>
                <c:pt idx="904">
                  <c:v>746.86410190403069</c:v>
                </c:pt>
                <c:pt idx="905">
                  <c:v>746.86410190403069</c:v>
                </c:pt>
                <c:pt idx="906">
                  <c:v>746.86410190403069</c:v>
                </c:pt>
                <c:pt idx="907">
                  <c:v>746.86410190403069</c:v>
                </c:pt>
                <c:pt idx="908">
                  <c:v>746.86410190403069</c:v>
                </c:pt>
                <c:pt idx="909">
                  <c:v>746.86410190403069</c:v>
                </c:pt>
                <c:pt idx="910">
                  <c:v>746.86410190403069</c:v>
                </c:pt>
                <c:pt idx="911">
                  <c:v>746.86410190403069</c:v>
                </c:pt>
                <c:pt idx="912">
                  <c:v>746.86410190403069</c:v>
                </c:pt>
                <c:pt idx="913">
                  <c:v>746.86410190403069</c:v>
                </c:pt>
                <c:pt idx="914">
                  <c:v>746.86410190403069</c:v>
                </c:pt>
                <c:pt idx="915">
                  <c:v>746.86410190403069</c:v>
                </c:pt>
                <c:pt idx="916">
                  <c:v>746.86410190403069</c:v>
                </c:pt>
                <c:pt idx="917">
                  <c:v>746.86410190403069</c:v>
                </c:pt>
                <c:pt idx="918">
                  <c:v>746.86410190403069</c:v>
                </c:pt>
                <c:pt idx="919">
                  <c:v>746.86410190403069</c:v>
                </c:pt>
                <c:pt idx="920">
                  <c:v>746.86410190403069</c:v>
                </c:pt>
                <c:pt idx="921">
                  <c:v>746.86410190403069</c:v>
                </c:pt>
                <c:pt idx="922">
                  <c:v>746.86410190403069</c:v>
                </c:pt>
                <c:pt idx="923">
                  <c:v>746.86410190403069</c:v>
                </c:pt>
                <c:pt idx="924">
                  <c:v>746.86410190403069</c:v>
                </c:pt>
                <c:pt idx="925">
                  <c:v>746.86410190403069</c:v>
                </c:pt>
                <c:pt idx="926">
                  <c:v>746.86410190403069</c:v>
                </c:pt>
                <c:pt idx="927">
                  <c:v>746.86410190403069</c:v>
                </c:pt>
                <c:pt idx="928">
                  <c:v>746.86410190403069</c:v>
                </c:pt>
                <c:pt idx="929">
                  <c:v>746.86410190403069</c:v>
                </c:pt>
                <c:pt idx="930">
                  <c:v>746.86410190403069</c:v>
                </c:pt>
                <c:pt idx="931">
                  <c:v>746.86410190403069</c:v>
                </c:pt>
                <c:pt idx="932">
                  <c:v>746.86410190403069</c:v>
                </c:pt>
                <c:pt idx="933">
                  <c:v>746.86410190403069</c:v>
                </c:pt>
                <c:pt idx="934">
                  <c:v>746.86410190403069</c:v>
                </c:pt>
                <c:pt idx="935">
                  <c:v>746.86410190403069</c:v>
                </c:pt>
                <c:pt idx="936">
                  <c:v>746.86410190403069</c:v>
                </c:pt>
                <c:pt idx="937">
                  <c:v>746.86410190403069</c:v>
                </c:pt>
                <c:pt idx="938">
                  <c:v>746.86410190403069</c:v>
                </c:pt>
                <c:pt idx="939">
                  <c:v>746.86410190403069</c:v>
                </c:pt>
                <c:pt idx="940">
                  <c:v>746.86410190403069</c:v>
                </c:pt>
                <c:pt idx="941">
                  <c:v>746.86410190403069</c:v>
                </c:pt>
                <c:pt idx="942">
                  <c:v>746.86410190403069</c:v>
                </c:pt>
                <c:pt idx="943">
                  <c:v>746.86410190403069</c:v>
                </c:pt>
                <c:pt idx="944">
                  <c:v>746.86410190403069</c:v>
                </c:pt>
                <c:pt idx="945">
                  <c:v>746.86410190403069</c:v>
                </c:pt>
                <c:pt idx="946">
                  <c:v>746.86410190403069</c:v>
                </c:pt>
                <c:pt idx="947">
                  <c:v>746.86410190403069</c:v>
                </c:pt>
                <c:pt idx="948">
                  <c:v>746.86410190403069</c:v>
                </c:pt>
                <c:pt idx="949">
                  <c:v>746.86410190403069</c:v>
                </c:pt>
                <c:pt idx="950">
                  <c:v>746.86410190403069</c:v>
                </c:pt>
                <c:pt idx="951">
                  <c:v>746.86410190403069</c:v>
                </c:pt>
                <c:pt idx="952">
                  <c:v>746.86410190403069</c:v>
                </c:pt>
                <c:pt idx="953">
                  <c:v>746.86410190403069</c:v>
                </c:pt>
                <c:pt idx="954">
                  <c:v>746.86410190403069</c:v>
                </c:pt>
                <c:pt idx="955">
                  <c:v>746.86410190403069</c:v>
                </c:pt>
                <c:pt idx="956">
                  <c:v>746.86410190403069</c:v>
                </c:pt>
                <c:pt idx="957">
                  <c:v>746.86410190403069</c:v>
                </c:pt>
                <c:pt idx="958">
                  <c:v>746.86410190403069</c:v>
                </c:pt>
                <c:pt idx="959">
                  <c:v>746.86410190403069</c:v>
                </c:pt>
                <c:pt idx="960">
                  <c:v>746.86410190403069</c:v>
                </c:pt>
                <c:pt idx="961">
                  <c:v>746.86410190403069</c:v>
                </c:pt>
                <c:pt idx="962">
                  <c:v>746.86410190403069</c:v>
                </c:pt>
                <c:pt idx="963">
                  <c:v>746.86410190403069</c:v>
                </c:pt>
                <c:pt idx="964">
                  <c:v>746.86410190403069</c:v>
                </c:pt>
                <c:pt idx="965">
                  <c:v>746.86410190403069</c:v>
                </c:pt>
                <c:pt idx="966">
                  <c:v>746.86410190403069</c:v>
                </c:pt>
                <c:pt idx="967">
                  <c:v>746.86410190403069</c:v>
                </c:pt>
                <c:pt idx="968">
                  <c:v>746.86410190403069</c:v>
                </c:pt>
                <c:pt idx="969">
                  <c:v>746.86410190403069</c:v>
                </c:pt>
                <c:pt idx="970">
                  <c:v>746.86410190403069</c:v>
                </c:pt>
                <c:pt idx="971">
                  <c:v>746.86410190403069</c:v>
                </c:pt>
                <c:pt idx="972">
                  <c:v>746.86410190403069</c:v>
                </c:pt>
                <c:pt idx="973">
                  <c:v>746.86410190403069</c:v>
                </c:pt>
                <c:pt idx="974">
                  <c:v>746.86410190403069</c:v>
                </c:pt>
                <c:pt idx="975">
                  <c:v>746.86410190403069</c:v>
                </c:pt>
                <c:pt idx="976">
                  <c:v>746.86410190403069</c:v>
                </c:pt>
                <c:pt idx="977">
                  <c:v>746.86410190403069</c:v>
                </c:pt>
                <c:pt idx="978">
                  <c:v>746.86410190403069</c:v>
                </c:pt>
                <c:pt idx="979">
                  <c:v>746.86410190403069</c:v>
                </c:pt>
                <c:pt idx="980">
                  <c:v>746.86410190403069</c:v>
                </c:pt>
                <c:pt idx="981">
                  <c:v>746.86410190403069</c:v>
                </c:pt>
                <c:pt idx="982">
                  <c:v>746.86410190403069</c:v>
                </c:pt>
                <c:pt idx="983">
                  <c:v>746.86410190403069</c:v>
                </c:pt>
                <c:pt idx="984">
                  <c:v>746.86410190403069</c:v>
                </c:pt>
                <c:pt idx="985">
                  <c:v>746.86410190403069</c:v>
                </c:pt>
                <c:pt idx="986">
                  <c:v>746.86410190403069</c:v>
                </c:pt>
                <c:pt idx="987">
                  <c:v>746.86410190403069</c:v>
                </c:pt>
                <c:pt idx="988">
                  <c:v>746.86410190403069</c:v>
                </c:pt>
                <c:pt idx="989">
                  <c:v>746.86410190403069</c:v>
                </c:pt>
                <c:pt idx="990">
                  <c:v>746.86410190403069</c:v>
                </c:pt>
                <c:pt idx="991">
                  <c:v>746.86410190403069</c:v>
                </c:pt>
                <c:pt idx="992">
                  <c:v>746.86410190403069</c:v>
                </c:pt>
                <c:pt idx="993">
                  <c:v>746.86410190403069</c:v>
                </c:pt>
                <c:pt idx="994">
                  <c:v>746.86410190403069</c:v>
                </c:pt>
                <c:pt idx="995">
                  <c:v>746.86410190403069</c:v>
                </c:pt>
                <c:pt idx="996">
                  <c:v>746.86410190403069</c:v>
                </c:pt>
                <c:pt idx="997">
                  <c:v>746.86410190403069</c:v>
                </c:pt>
                <c:pt idx="998">
                  <c:v>746.86410190403069</c:v>
                </c:pt>
                <c:pt idx="999">
                  <c:v>746.86410190403069</c:v>
                </c:pt>
                <c:pt idx="1000">
                  <c:v>746.86410190403069</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1.1000000000000008</c:v>
                </c:pt>
                <c:pt idx="102">
                  <c:v>1.2000000000000008</c:v>
                </c:pt>
                <c:pt idx="103">
                  <c:v>1.3000000000000009</c:v>
                </c:pt>
                <c:pt idx="104">
                  <c:v>1.400000000000001</c:v>
                </c:pt>
                <c:pt idx="105">
                  <c:v>1.5000000000000011</c:v>
                </c:pt>
                <c:pt idx="106">
                  <c:v>1.6000000000000012</c:v>
                </c:pt>
                <c:pt idx="107">
                  <c:v>1.7000000000000013</c:v>
                </c:pt>
                <c:pt idx="108">
                  <c:v>1.8000000000000014</c:v>
                </c:pt>
                <c:pt idx="109">
                  <c:v>1.9000000000000015</c:v>
                </c:pt>
                <c:pt idx="110">
                  <c:v>2.0000000000000013</c:v>
                </c:pt>
                <c:pt idx="111">
                  <c:v>2.1000000000000014</c:v>
                </c:pt>
                <c:pt idx="112">
                  <c:v>2.2000000000000015</c:v>
                </c:pt>
                <c:pt idx="113">
                  <c:v>2.3000000000000016</c:v>
                </c:pt>
                <c:pt idx="114">
                  <c:v>2.4000000000000017</c:v>
                </c:pt>
                <c:pt idx="115">
                  <c:v>2.5000000000000018</c:v>
                </c:pt>
                <c:pt idx="116">
                  <c:v>2.6000000000000019</c:v>
                </c:pt>
                <c:pt idx="117">
                  <c:v>2.700000000000002</c:v>
                </c:pt>
                <c:pt idx="118">
                  <c:v>2.800000000000002</c:v>
                </c:pt>
                <c:pt idx="119">
                  <c:v>2.9000000000000021</c:v>
                </c:pt>
                <c:pt idx="120">
                  <c:v>3.0000000000000022</c:v>
                </c:pt>
                <c:pt idx="121">
                  <c:v>3.1000000000000023</c:v>
                </c:pt>
                <c:pt idx="122">
                  <c:v>3.2000000000000024</c:v>
                </c:pt>
                <c:pt idx="123">
                  <c:v>3.3000000000000025</c:v>
                </c:pt>
                <c:pt idx="124">
                  <c:v>3.4000000000000026</c:v>
                </c:pt>
                <c:pt idx="125">
                  <c:v>3.5000000000000027</c:v>
                </c:pt>
                <c:pt idx="126">
                  <c:v>3.6000000000000028</c:v>
                </c:pt>
                <c:pt idx="127">
                  <c:v>3.7000000000000028</c:v>
                </c:pt>
                <c:pt idx="128">
                  <c:v>3.8000000000000029</c:v>
                </c:pt>
                <c:pt idx="129">
                  <c:v>3.900000000000003</c:v>
                </c:pt>
                <c:pt idx="130">
                  <c:v>4.0000000000000027</c:v>
                </c:pt>
                <c:pt idx="131">
                  <c:v>4.1000000000000023</c:v>
                </c:pt>
                <c:pt idx="132">
                  <c:v>4.200000000000002</c:v>
                </c:pt>
                <c:pt idx="133">
                  <c:v>4.3000000000000016</c:v>
                </c:pt>
                <c:pt idx="134">
                  <c:v>4.4000000000000012</c:v>
                </c:pt>
                <c:pt idx="135">
                  <c:v>4.5000000000000009</c:v>
                </c:pt>
                <c:pt idx="136">
                  <c:v>4.6000000000000005</c:v>
                </c:pt>
                <c:pt idx="137">
                  <c:v>4.7</c:v>
                </c:pt>
                <c:pt idx="138">
                  <c:v>4.8</c:v>
                </c:pt>
                <c:pt idx="139">
                  <c:v>4.8999999999999995</c:v>
                </c:pt>
                <c:pt idx="140">
                  <c:v>4.9999999999999991</c:v>
                </c:pt>
                <c:pt idx="141">
                  <c:v>5.0999999999999988</c:v>
                </c:pt>
                <c:pt idx="142">
                  <c:v>5.1999999999999984</c:v>
                </c:pt>
                <c:pt idx="143">
                  <c:v>5.299999999999998</c:v>
                </c:pt>
                <c:pt idx="144">
                  <c:v>5.3999999999999977</c:v>
                </c:pt>
                <c:pt idx="145">
                  <c:v>5.4999999999999973</c:v>
                </c:pt>
                <c:pt idx="146">
                  <c:v>5.599999999999997</c:v>
                </c:pt>
                <c:pt idx="147">
                  <c:v>5.6999999999999966</c:v>
                </c:pt>
                <c:pt idx="148">
                  <c:v>5.7999999999999963</c:v>
                </c:pt>
                <c:pt idx="149">
                  <c:v>5.8999999999999959</c:v>
                </c:pt>
                <c:pt idx="150">
                  <c:v>5.9999999999999956</c:v>
                </c:pt>
                <c:pt idx="151">
                  <c:v>6.0999999999999952</c:v>
                </c:pt>
                <c:pt idx="152">
                  <c:v>6.1999999999999948</c:v>
                </c:pt>
                <c:pt idx="153">
                  <c:v>6.2999999999999945</c:v>
                </c:pt>
                <c:pt idx="154">
                  <c:v>6.3999999999999941</c:v>
                </c:pt>
                <c:pt idx="155">
                  <c:v>6.4999999999999938</c:v>
                </c:pt>
                <c:pt idx="156">
                  <c:v>6.5999999999999934</c:v>
                </c:pt>
                <c:pt idx="157">
                  <c:v>6.6999999999999931</c:v>
                </c:pt>
                <c:pt idx="158">
                  <c:v>6.7999999999999927</c:v>
                </c:pt>
                <c:pt idx="159">
                  <c:v>6.8999999999999924</c:v>
                </c:pt>
                <c:pt idx="160">
                  <c:v>6.999999999999992</c:v>
                </c:pt>
                <c:pt idx="161">
                  <c:v>7.0999999999999917</c:v>
                </c:pt>
                <c:pt idx="162">
                  <c:v>7.1999999999999913</c:v>
                </c:pt>
                <c:pt idx="163">
                  <c:v>7.2999999999999909</c:v>
                </c:pt>
                <c:pt idx="164">
                  <c:v>7.3999999999999906</c:v>
                </c:pt>
                <c:pt idx="165">
                  <c:v>7.4999999999999902</c:v>
                </c:pt>
                <c:pt idx="166">
                  <c:v>7.5999999999999899</c:v>
                </c:pt>
                <c:pt idx="167">
                  <c:v>7.6999999999999895</c:v>
                </c:pt>
                <c:pt idx="168">
                  <c:v>7.7999999999999892</c:v>
                </c:pt>
                <c:pt idx="169">
                  <c:v>7.8999999999999888</c:v>
                </c:pt>
                <c:pt idx="170">
                  <c:v>7.9999999999999885</c:v>
                </c:pt>
                <c:pt idx="171">
                  <c:v>8.099999999999989</c:v>
                </c:pt>
                <c:pt idx="172">
                  <c:v>8.1999999999999886</c:v>
                </c:pt>
                <c:pt idx="173">
                  <c:v>8.2999999999999883</c:v>
                </c:pt>
                <c:pt idx="174">
                  <c:v>8.3999999999999879</c:v>
                </c:pt>
                <c:pt idx="175">
                  <c:v>8.4999999999999876</c:v>
                </c:pt>
                <c:pt idx="176">
                  <c:v>8.5999999999999872</c:v>
                </c:pt>
                <c:pt idx="177">
                  <c:v>8.6999999999999869</c:v>
                </c:pt>
                <c:pt idx="178">
                  <c:v>8.7999999999999865</c:v>
                </c:pt>
                <c:pt idx="179">
                  <c:v>8.8999999999999861</c:v>
                </c:pt>
                <c:pt idx="180">
                  <c:v>8.9999999999999858</c:v>
                </c:pt>
                <c:pt idx="181">
                  <c:v>9.0999999999999854</c:v>
                </c:pt>
                <c:pt idx="182">
                  <c:v>9.1999999999999851</c:v>
                </c:pt>
                <c:pt idx="183">
                  <c:v>9.2999999999999847</c:v>
                </c:pt>
                <c:pt idx="184">
                  <c:v>9.3999999999999844</c:v>
                </c:pt>
                <c:pt idx="185">
                  <c:v>9.499999999999984</c:v>
                </c:pt>
                <c:pt idx="186">
                  <c:v>9.5999999999999837</c:v>
                </c:pt>
                <c:pt idx="187">
                  <c:v>9.6999999999999833</c:v>
                </c:pt>
                <c:pt idx="188">
                  <c:v>9.7999999999999829</c:v>
                </c:pt>
                <c:pt idx="189">
                  <c:v>9.8999999999999826</c:v>
                </c:pt>
                <c:pt idx="190">
                  <c:v>9.9999999999999822</c:v>
                </c:pt>
                <c:pt idx="191">
                  <c:v>10.099999999999982</c:v>
                </c:pt>
                <c:pt idx="192">
                  <c:v>10.199999999999982</c:v>
                </c:pt>
                <c:pt idx="193">
                  <c:v>10.299999999999981</c:v>
                </c:pt>
                <c:pt idx="194">
                  <c:v>10.399999999999981</c:v>
                </c:pt>
                <c:pt idx="195">
                  <c:v>10.49999999999998</c:v>
                </c:pt>
                <c:pt idx="196">
                  <c:v>10.59999999999998</c:v>
                </c:pt>
                <c:pt idx="197">
                  <c:v>10.69999999999998</c:v>
                </c:pt>
                <c:pt idx="198">
                  <c:v>10.799999999999979</c:v>
                </c:pt>
                <c:pt idx="199">
                  <c:v>10.899999999999979</c:v>
                </c:pt>
                <c:pt idx="200">
                  <c:v>10.999999999999979</c:v>
                </c:pt>
                <c:pt idx="201">
                  <c:v>11.099999999999978</c:v>
                </c:pt>
                <c:pt idx="202">
                  <c:v>11.199999999999978</c:v>
                </c:pt>
                <c:pt idx="203">
                  <c:v>11.299999999999978</c:v>
                </c:pt>
                <c:pt idx="204">
                  <c:v>11.399999999999977</c:v>
                </c:pt>
                <c:pt idx="205">
                  <c:v>11.499999999999977</c:v>
                </c:pt>
                <c:pt idx="206">
                  <c:v>11.599999999999977</c:v>
                </c:pt>
                <c:pt idx="207">
                  <c:v>11.699999999999976</c:v>
                </c:pt>
                <c:pt idx="208">
                  <c:v>11.799999999999976</c:v>
                </c:pt>
                <c:pt idx="209">
                  <c:v>11.899999999999975</c:v>
                </c:pt>
                <c:pt idx="210">
                  <c:v>11.999999999999975</c:v>
                </c:pt>
                <c:pt idx="211">
                  <c:v>12.099999999999975</c:v>
                </c:pt>
                <c:pt idx="212">
                  <c:v>12.199999999999974</c:v>
                </c:pt>
                <c:pt idx="213">
                  <c:v>12.299999999999974</c:v>
                </c:pt>
                <c:pt idx="214">
                  <c:v>12.399999999999974</c:v>
                </c:pt>
                <c:pt idx="215">
                  <c:v>12.499999999999973</c:v>
                </c:pt>
                <c:pt idx="216">
                  <c:v>12.599999999999973</c:v>
                </c:pt>
                <c:pt idx="217">
                  <c:v>12.699999999999973</c:v>
                </c:pt>
                <c:pt idx="218">
                  <c:v>12.799999999999972</c:v>
                </c:pt>
                <c:pt idx="219">
                  <c:v>12.899999999999972</c:v>
                </c:pt>
                <c:pt idx="220">
                  <c:v>12.999999999999972</c:v>
                </c:pt>
                <c:pt idx="221">
                  <c:v>13.099999999999971</c:v>
                </c:pt>
                <c:pt idx="222">
                  <c:v>13.199999999999971</c:v>
                </c:pt>
                <c:pt idx="223">
                  <c:v>13.299999999999971</c:v>
                </c:pt>
                <c:pt idx="224">
                  <c:v>13.39999999999997</c:v>
                </c:pt>
                <c:pt idx="225">
                  <c:v>13.49999999999997</c:v>
                </c:pt>
                <c:pt idx="226">
                  <c:v>13.599999999999969</c:v>
                </c:pt>
                <c:pt idx="227">
                  <c:v>13.699999999999969</c:v>
                </c:pt>
                <c:pt idx="228">
                  <c:v>13.799999999999969</c:v>
                </c:pt>
                <c:pt idx="229">
                  <c:v>13.899999999999968</c:v>
                </c:pt>
                <c:pt idx="230">
                  <c:v>13.999999999999968</c:v>
                </c:pt>
                <c:pt idx="231">
                  <c:v>14.099999999999968</c:v>
                </c:pt>
                <c:pt idx="232">
                  <c:v>14.199999999999967</c:v>
                </c:pt>
                <c:pt idx="233">
                  <c:v>14.299999999999967</c:v>
                </c:pt>
                <c:pt idx="234">
                  <c:v>14.399999999999967</c:v>
                </c:pt>
                <c:pt idx="235">
                  <c:v>14.499999999999966</c:v>
                </c:pt>
                <c:pt idx="236">
                  <c:v>14.599999999999966</c:v>
                </c:pt>
                <c:pt idx="237">
                  <c:v>14.699999999999966</c:v>
                </c:pt>
                <c:pt idx="238">
                  <c:v>14.799999999999965</c:v>
                </c:pt>
                <c:pt idx="239">
                  <c:v>14.899999999999965</c:v>
                </c:pt>
                <c:pt idx="240">
                  <c:v>14.999999999999964</c:v>
                </c:pt>
                <c:pt idx="241">
                  <c:v>15.099999999999964</c:v>
                </c:pt>
                <c:pt idx="242">
                  <c:v>15.199999999999964</c:v>
                </c:pt>
                <c:pt idx="243">
                  <c:v>15.299999999999963</c:v>
                </c:pt>
                <c:pt idx="244">
                  <c:v>15.399999999999963</c:v>
                </c:pt>
                <c:pt idx="245">
                  <c:v>15.499999999999963</c:v>
                </c:pt>
                <c:pt idx="246">
                  <c:v>15.599999999999962</c:v>
                </c:pt>
                <c:pt idx="247">
                  <c:v>15.699999999999962</c:v>
                </c:pt>
                <c:pt idx="248">
                  <c:v>15.799999999999962</c:v>
                </c:pt>
                <c:pt idx="249">
                  <c:v>15.899999999999961</c:v>
                </c:pt>
                <c:pt idx="250">
                  <c:v>15.999999999999961</c:v>
                </c:pt>
                <c:pt idx="251">
                  <c:v>16.099999999999962</c:v>
                </c:pt>
                <c:pt idx="252">
                  <c:v>16.199999999999964</c:v>
                </c:pt>
                <c:pt idx="253">
                  <c:v>16.299999999999965</c:v>
                </c:pt>
                <c:pt idx="254">
                  <c:v>16.399999999999967</c:v>
                </c:pt>
                <c:pt idx="255">
                  <c:v>16.499999999999968</c:v>
                </c:pt>
                <c:pt idx="256">
                  <c:v>16.599999999999969</c:v>
                </c:pt>
                <c:pt idx="257">
                  <c:v>16.699999999999971</c:v>
                </c:pt>
                <c:pt idx="258">
                  <c:v>16.799999999999972</c:v>
                </c:pt>
                <c:pt idx="259">
                  <c:v>16.899999999999974</c:v>
                </c:pt>
                <c:pt idx="260">
                  <c:v>16.999999999999975</c:v>
                </c:pt>
                <c:pt idx="261">
                  <c:v>17.099999999999977</c:v>
                </c:pt>
                <c:pt idx="262">
                  <c:v>17.199999999999978</c:v>
                </c:pt>
                <c:pt idx="263">
                  <c:v>17.299999999999979</c:v>
                </c:pt>
                <c:pt idx="264">
                  <c:v>17.399999999999981</c:v>
                </c:pt>
                <c:pt idx="265">
                  <c:v>17.499999999999982</c:v>
                </c:pt>
                <c:pt idx="266">
                  <c:v>17.599999999999984</c:v>
                </c:pt>
                <c:pt idx="267">
                  <c:v>17.699999999999985</c:v>
                </c:pt>
                <c:pt idx="268">
                  <c:v>17.799999999999986</c:v>
                </c:pt>
                <c:pt idx="269">
                  <c:v>17.899999999999988</c:v>
                </c:pt>
                <c:pt idx="270">
                  <c:v>17.999999999999989</c:v>
                </c:pt>
                <c:pt idx="271">
                  <c:v>18.099999999999991</c:v>
                </c:pt>
                <c:pt idx="272">
                  <c:v>18.199999999999992</c:v>
                </c:pt>
                <c:pt idx="273">
                  <c:v>18.299999999999994</c:v>
                </c:pt>
                <c:pt idx="274">
                  <c:v>18.399999999999995</c:v>
                </c:pt>
                <c:pt idx="275">
                  <c:v>18.499999999999996</c:v>
                </c:pt>
                <c:pt idx="276">
                  <c:v>18.599999999999998</c:v>
                </c:pt>
                <c:pt idx="277">
                  <c:v>18.7</c:v>
                </c:pt>
                <c:pt idx="278">
                  <c:v>18.8</c:v>
                </c:pt>
                <c:pt idx="279">
                  <c:v>18.900000000000002</c:v>
                </c:pt>
                <c:pt idx="280">
                  <c:v>19.000000000000004</c:v>
                </c:pt>
                <c:pt idx="281">
                  <c:v>19.100000000000005</c:v>
                </c:pt>
                <c:pt idx="282">
                  <c:v>19.200000000000006</c:v>
                </c:pt>
                <c:pt idx="283">
                  <c:v>19.300000000000008</c:v>
                </c:pt>
                <c:pt idx="284">
                  <c:v>19.400000000000009</c:v>
                </c:pt>
                <c:pt idx="285">
                  <c:v>19.500000000000011</c:v>
                </c:pt>
                <c:pt idx="286">
                  <c:v>19.600000000000012</c:v>
                </c:pt>
                <c:pt idx="287">
                  <c:v>19.700000000000014</c:v>
                </c:pt>
                <c:pt idx="288">
                  <c:v>19.800000000000015</c:v>
                </c:pt>
                <c:pt idx="289">
                  <c:v>19.900000000000016</c:v>
                </c:pt>
                <c:pt idx="290">
                  <c:v>20.000000000000018</c:v>
                </c:pt>
                <c:pt idx="291">
                  <c:v>20.100000000000019</c:v>
                </c:pt>
                <c:pt idx="292">
                  <c:v>20.200000000000021</c:v>
                </c:pt>
                <c:pt idx="293">
                  <c:v>20.300000000000022</c:v>
                </c:pt>
                <c:pt idx="294">
                  <c:v>20.400000000000023</c:v>
                </c:pt>
                <c:pt idx="295">
                  <c:v>20.500000000000025</c:v>
                </c:pt>
                <c:pt idx="296">
                  <c:v>20.600000000000026</c:v>
                </c:pt>
                <c:pt idx="297">
                  <c:v>20.700000000000028</c:v>
                </c:pt>
                <c:pt idx="298">
                  <c:v>20.800000000000029</c:v>
                </c:pt>
                <c:pt idx="299">
                  <c:v>20.900000000000031</c:v>
                </c:pt>
                <c:pt idx="300">
                  <c:v>21.000000000000032</c:v>
                </c:pt>
                <c:pt idx="301">
                  <c:v>21.100000000000033</c:v>
                </c:pt>
                <c:pt idx="302">
                  <c:v>21.200000000000035</c:v>
                </c:pt>
                <c:pt idx="303">
                  <c:v>21.300000000000036</c:v>
                </c:pt>
                <c:pt idx="304">
                  <c:v>21.400000000000038</c:v>
                </c:pt>
                <c:pt idx="305">
                  <c:v>21.500000000000039</c:v>
                </c:pt>
                <c:pt idx="306">
                  <c:v>21.600000000000041</c:v>
                </c:pt>
                <c:pt idx="307">
                  <c:v>21.700000000000042</c:v>
                </c:pt>
                <c:pt idx="308">
                  <c:v>21.800000000000043</c:v>
                </c:pt>
                <c:pt idx="309">
                  <c:v>21.900000000000045</c:v>
                </c:pt>
                <c:pt idx="310">
                  <c:v>22.000000000000046</c:v>
                </c:pt>
                <c:pt idx="311">
                  <c:v>22.100000000000048</c:v>
                </c:pt>
                <c:pt idx="312">
                  <c:v>22.200000000000049</c:v>
                </c:pt>
                <c:pt idx="313">
                  <c:v>22.30000000000005</c:v>
                </c:pt>
                <c:pt idx="314">
                  <c:v>22.400000000000052</c:v>
                </c:pt>
                <c:pt idx="315">
                  <c:v>22.500000000000053</c:v>
                </c:pt>
                <c:pt idx="316">
                  <c:v>22.600000000000055</c:v>
                </c:pt>
                <c:pt idx="317">
                  <c:v>22.700000000000056</c:v>
                </c:pt>
                <c:pt idx="318">
                  <c:v>22.800000000000058</c:v>
                </c:pt>
                <c:pt idx="319">
                  <c:v>22.900000000000059</c:v>
                </c:pt>
                <c:pt idx="320">
                  <c:v>23.00000000000006</c:v>
                </c:pt>
                <c:pt idx="321">
                  <c:v>23.100000000000062</c:v>
                </c:pt>
                <c:pt idx="322">
                  <c:v>23.200000000000063</c:v>
                </c:pt>
                <c:pt idx="323">
                  <c:v>23.300000000000065</c:v>
                </c:pt>
                <c:pt idx="324">
                  <c:v>23.400000000000066</c:v>
                </c:pt>
                <c:pt idx="325">
                  <c:v>23.500000000000068</c:v>
                </c:pt>
                <c:pt idx="326">
                  <c:v>23.600000000000069</c:v>
                </c:pt>
                <c:pt idx="327">
                  <c:v>23.70000000000007</c:v>
                </c:pt>
                <c:pt idx="328">
                  <c:v>23.800000000000072</c:v>
                </c:pt>
                <c:pt idx="329">
                  <c:v>23.900000000000073</c:v>
                </c:pt>
                <c:pt idx="330">
                  <c:v>24.000000000000075</c:v>
                </c:pt>
                <c:pt idx="331">
                  <c:v>24.100000000000076</c:v>
                </c:pt>
                <c:pt idx="332">
                  <c:v>24.200000000000077</c:v>
                </c:pt>
                <c:pt idx="333">
                  <c:v>24.300000000000079</c:v>
                </c:pt>
                <c:pt idx="334">
                  <c:v>24.40000000000008</c:v>
                </c:pt>
                <c:pt idx="335">
                  <c:v>24.500000000000082</c:v>
                </c:pt>
                <c:pt idx="336">
                  <c:v>24.600000000000083</c:v>
                </c:pt>
                <c:pt idx="337">
                  <c:v>24.700000000000085</c:v>
                </c:pt>
                <c:pt idx="338">
                  <c:v>24.800000000000086</c:v>
                </c:pt>
                <c:pt idx="339">
                  <c:v>24.900000000000087</c:v>
                </c:pt>
                <c:pt idx="340">
                  <c:v>25.000000000000089</c:v>
                </c:pt>
                <c:pt idx="341">
                  <c:v>25.10000000000009</c:v>
                </c:pt>
                <c:pt idx="342">
                  <c:v>25.200000000000092</c:v>
                </c:pt>
                <c:pt idx="343">
                  <c:v>25.300000000000093</c:v>
                </c:pt>
                <c:pt idx="344">
                  <c:v>25.400000000000095</c:v>
                </c:pt>
                <c:pt idx="345">
                  <c:v>25.500000000000096</c:v>
                </c:pt>
                <c:pt idx="346">
                  <c:v>25.600000000000097</c:v>
                </c:pt>
                <c:pt idx="347">
                  <c:v>25.700000000000099</c:v>
                </c:pt>
                <c:pt idx="348">
                  <c:v>25.8000000000001</c:v>
                </c:pt>
                <c:pt idx="349">
                  <c:v>25.900000000000102</c:v>
                </c:pt>
                <c:pt idx="350">
                  <c:v>26.000000000000103</c:v>
                </c:pt>
                <c:pt idx="351">
                  <c:v>26.100000000000104</c:v>
                </c:pt>
                <c:pt idx="352">
                  <c:v>26.200000000000106</c:v>
                </c:pt>
                <c:pt idx="353">
                  <c:v>26.300000000000107</c:v>
                </c:pt>
                <c:pt idx="354">
                  <c:v>26.400000000000109</c:v>
                </c:pt>
                <c:pt idx="355">
                  <c:v>26.50000000000011</c:v>
                </c:pt>
                <c:pt idx="356">
                  <c:v>26.600000000000112</c:v>
                </c:pt>
                <c:pt idx="357">
                  <c:v>26.700000000000113</c:v>
                </c:pt>
                <c:pt idx="358">
                  <c:v>26.800000000000114</c:v>
                </c:pt>
                <c:pt idx="359">
                  <c:v>26.900000000000116</c:v>
                </c:pt>
                <c:pt idx="360">
                  <c:v>27.000000000000117</c:v>
                </c:pt>
                <c:pt idx="361">
                  <c:v>27.100000000000119</c:v>
                </c:pt>
                <c:pt idx="362">
                  <c:v>27.20000000000012</c:v>
                </c:pt>
                <c:pt idx="363">
                  <c:v>27.300000000000122</c:v>
                </c:pt>
                <c:pt idx="364">
                  <c:v>27.400000000000123</c:v>
                </c:pt>
                <c:pt idx="365">
                  <c:v>27.500000000000124</c:v>
                </c:pt>
                <c:pt idx="366">
                  <c:v>27.600000000000126</c:v>
                </c:pt>
                <c:pt idx="367">
                  <c:v>27.700000000000127</c:v>
                </c:pt>
                <c:pt idx="368">
                  <c:v>27.800000000000129</c:v>
                </c:pt>
                <c:pt idx="369">
                  <c:v>27.90000000000013</c:v>
                </c:pt>
                <c:pt idx="370">
                  <c:v>28.000000000000131</c:v>
                </c:pt>
                <c:pt idx="371">
                  <c:v>28.100000000000133</c:v>
                </c:pt>
                <c:pt idx="372">
                  <c:v>28.200000000000134</c:v>
                </c:pt>
                <c:pt idx="373">
                  <c:v>28.300000000000136</c:v>
                </c:pt>
                <c:pt idx="374">
                  <c:v>28.400000000000137</c:v>
                </c:pt>
                <c:pt idx="375">
                  <c:v>28.500000000000139</c:v>
                </c:pt>
                <c:pt idx="376">
                  <c:v>28.60000000000014</c:v>
                </c:pt>
                <c:pt idx="377">
                  <c:v>28.700000000000141</c:v>
                </c:pt>
                <c:pt idx="378">
                  <c:v>28.800000000000143</c:v>
                </c:pt>
                <c:pt idx="379">
                  <c:v>28.900000000000144</c:v>
                </c:pt>
                <c:pt idx="380">
                  <c:v>29.000000000000146</c:v>
                </c:pt>
                <c:pt idx="381">
                  <c:v>29.100000000000147</c:v>
                </c:pt>
                <c:pt idx="382">
                  <c:v>29.200000000000149</c:v>
                </c:pt>
                <c:pt idx="383">
                  <c:v>29.200100000000148</c:v>
                </c:pt>
                <c:pt idx="384">
                  <c:v>29.200200000000148</c:v>
                </c:pt>
                <c:pt idx="385">
                  <c:v>29.200300000000148</c:v>
                </c:pt>
                <c:pt idx="386">
                  <c:v>29.200400000000148</c:v>
                </c:pt>
                <c:pt idx="387">
                  <c:v>29.200500000000147</c:v>
                </c:pt>
                <c:pt idx="388">
                  <c:v>29.200600000000147</c:v>
                </c:pt>
                <c:pt idx="389">
                  <c:v>29.200700000000147</c:v>
                </c:pt>
                <c:pt idx="390">
                  <c:v>29.200800000000147</c:v>
                </c:pt>
                <c:pt idx="391">
                  <c:v>29.200900000000146</c:v>
                </c:pt>
                <c:pt idx="392">
                  <c:v>29.201000000000146</c:v>
                </c:pt>
                <c:pt idx="393">
                  <c:v>29.201100000000146</c:v>
                </c:pt>
                <c:pt idx="394">
                  <c:v>29.201200000000146</c:v>
                </c:pt>
                <c:pt idx="395">
                  <c:v>29.201300000000145</c:v>
                </c:pt>
                <c:pt idx="396">
                  <c:v>29.201400000000145</c:v>
                </c:pt>
                <c:pt idx="397">
                  <c:v>29.201500000000145</c:v>
                </c:pt>
                <c:pt idx="398">
                  <c:v>29.201600000000145</c:v>
                </c:pt>
                <c:pt idx="399">
                  <c:v>29.201700000000145</c:v>
                </c:pt>
                <c:pt idx="400">
                  <c:v>29.201800000000144</c:v>
                </c:pt>
                <c:pt idx="401">
                  <c:v>29.201900000000144</c:v>
                </c:pt>
                <c:pt idx="402">
                  <c:v>29.202000000000144</c:v>
                </c:pt>
                <c:pt idx="403">
                  <c:v>29.202100000000144</c:v>
                </c:pt>
                <c:pt idx="404">
                  <c:v>29.202200000000143</c:v>
                </c:pt>
                <c:pt idx="405">
                  <c:v>29.202300000000143</c:v>
                </c:pt>
                <c:pt idx="406">
                  <c:v>29.202400000000143</c:v>
                </c:pt>
                <c:pt idx="407">
                  <c:v>29.202500000000143</c:v>
                </c:pt>
                <c:pt idx="408">
                  <c:v>29.202600000000142</c:v>
                </c:pt>
                <c:pt idx="409">
                  <c:v>29.202700000000142</c:v>
                </c:pt>
                <c:pt idx="410">
                  <c:v>29.202800000000142</c:v>
                </c:pt>
                <c:pt idx="411">
                  <c:v>29.202900000000142</c:v>
                </c:pt>
                <c:pt idx="412">
                  <c:v>29.203000000000142</c:v>
                </c:pt>
                <c:pt idx="413">
                  <c:v>29.203100000000141</c:v>
                </c:pt>
                <c:pt idx="414">
                  <c:v>29.203200000000141</c:v>
                </c:pt>
                <c:pt idx="415">
                  <c:v>29.203300000000141</c:v>
                </c:pt>
                <c:pt idx="416">
                  <c:v>29.203400000000141</c:v>
                </c:pt>
                <c:pt idx="417">
                  <c:v>29.20350000000014</c:v>
                </c:pt>
                <c:pt idx="418">
                  <c:v>29.20360000000014</c:v>
                </c:pt>
                <c:pt idx="419">
                  <c:v>29.20370000000014</c:v>
                </c:pt>
                <c:pt idx="420">
                  <c:v>29.20380000000014</c:v>
                </c:pt>
                <c:pt idx="421">
                  <c:v>29.203900000000139</c:v>
                </c:pt>
                <c:pt idx="422">
                  <c:v>29.204000000000139</c:v>
                </c:pt>
                <c:pt idx="423">
                  <c:v>29.204100000000139</c:v>
                </c:pt>
                <c:pt idx="424">
                  <c:v>29.204200000000139</c:v>
                </c:pt>
                <c:pt idx="425">
                  <c:v>29.204300000000138</c:v>
                </c:pt>
                <c:pt idx="426">
                  <c:v>29.204400000000138</c:v>
                </c:pt>
                <c:pt idx="427">
                  <c:v>29.204500000000138</c:v>
                </c:pt>
                <c:pt idx="428">
                  <c:v>29.204600000000138</c:v>
                </c:pt>
                <c:pt idx="429">
                  <c:v>29.204700000000138</c:v>
                </c:pt>
                <c:pt idx="430">
                  <c:v>29.204800000000137</c:v>
                </c:pt>
                <c:pt idx="431">
                  <c:v>29.204900000000137</c:v>
                </c:pt>
                <c:pt idx="432">
                  <c:v>29.205000000000137</c:v>
                </c:pt>
                <c:pt idx="433">
                  <c:v>29.205100000000137</c:v>
                </c:pt>
                <c:pt idx="434">
                  <c:v>29.205200000000136</c:v>
                </c:pt>
                <c:pt idx="435">
                  <c:v>29.205300000000136</c:v>
                </c:pt>
                <c:pt idx="436">
                  <c:v>29.205400000000136</c:v>
                </c:pt>
                <c:pt idx="437">
                  <c:v>29.205500000000136</c:v>
                </c:pt>
                <c:pt idx="438">
                  <c:v>29.205600000000135</c:v>
                </c:pt>
                <c:pt idx="439">
                  <c:v>29.205700000000135</c:v>
                </c:pt>
                <c:pt idx="440">
                  <c:v>29.205800000000135</c:v>
                </c:pt>
                <c:pt idx="441">
                  <c:v>29.205900000000135</c:v>
                </c:pt>
                <c:pt idx="442">
                  <c:v>29.206000000000135</c:v>
                </c:pt>
                <c:pt idx="443">
                  <c:v>29.206100000000134</c:v>
                </c:pt>
                <c:pt idx="444">
                  <c:v>29.206200000000134</c:v>
                </c:pt>
                <c:pt idx="445">
                  <c:v>29.206300000000134</c:v>
                </c:pt>
                <c:pt idx="446">
                  <c:v>29.206400000000134</c:v>
                </c:pt>
                <c:pt idx="447">
                  <c:v>29.206500000000133</c:v>
                </c:pt>
                <c:pt idx="448">
                  <c:v>29.206600000000133</c:v>
                </c:pt>
                <c:pt idx="449">
                  <c:v>29.206700000000133</c:v>
                </c:pt>
                <c:pt idx="450">
                  <c:v>29.206800000000133</c:v>
                </c:pt>
                <c:pt idx="451">
                  <c:v>29.206900000000132</c:v>
                </c:pt>
                <c:pt idx="452">
                  <c:v>29.207000000000132</c:v>
                </c:pt>
                <c:pt idx="453">
                  <c:v>29.207100000000132</c:v>
                </c:pt>
                <c:pt idx="454">
                  <c:v>29.207200000000132</c:v>
                </c:pt>
                <c:pt idx="455">
                  <c:v>29.207300000000131</c:v>
                </c:pt>
                <c:pt idx="456">
                  <c:v>29.207400000000131</c:v>
                </c:pt>
                <c:pt idx="457">
                  <c:v>29.207500000000131</c:v>
                </c:pt>
                <c:pt idx="458">
                  <c:v>29.207600000000131</c:v>
                </c:pt>
                <c:pt idx="459">
                  <c:v>29.207700000000131</c:v>
                </c:pt>
                <c:pt idx="460">
                  <c:v>29.20780000000013</c:v>
                </c:pt>
                <c:pt idx="461">
                  <c:v>29.20790000000013</c:v>
                </c:pt>
                <c:pt idx="462">
                  <c:v>29.20800000000013</c:v>
                </c:pt>
                <c:pt idx="463">
                  <c:v>29.20810000000013</c:v>
                </c:pt>
                <c:pt idx="464">
                  <c:v>29.208200000000129</c:v>
                </c:pt>
                <c:pt idx="465">
                  <c:v>29.208300000000129</c:v>
                </c:pt>
                <c:pt idx="466">
                  <c:v>29.208400000000129</c:v>
                </c:pt>
                <c:pt idx="467">
                  <c:v>29.208500000000129</c:v>
                </c:pt>
                <c:pt idx="468">
                  <c:v>29.208600000000128</c:v>
                </c:pt>
                <c:pt idx="469">
                  <c:v>29.208700000000128</c:v>
                </c:pt>
                <c:pt idx="470">
                  <c:v>29.208800000000128</c:v>
                </c:pt>
                <c:pt idx="471">
                  <c:v>29.208900000000128</c:v>
                </c:pt>
                <c:pt idx="472">
                  <c:v>29.209000000000128</c:v>
                </c:pt>
                <c:pt idx="473">
                  <c:v>29.209100000000127</c:v>
                </c:pt>
                <c:pt idx="474">
                  <c:v>29.209200000000127</c:v>
                </c:pt>
                <c:pt idx="475">
                  <c:v>29.209300000000127</c:v>
                </c:pt>
                <c:pt idx="476">
                  <c:v>29.209400000000127</c:v>
                </c:pt>
                <c:pt idx="477">
                  <c:v>29.209500000000126</c:v>
                </c:pt>
                <c:pt idx="478">
                  <c:v>29.209600000000126</c:v>
                </c:pt>
                <c:pt idx="479">
                  <c:v>29.209700000000126</c:v>
                </c:pt>
                <c:pt idx="480">
                  <c:v>29.209800000000126</c:v>
                </c:pt>
                <c:pt idx="481">
                  <c:v>29.209900000000125</c:v>
                </c:pt>
                <c:pt idx="482">
                  <c:v>29.210000000000125</c:v>
                </c:pt>
                <c:pt idx="483">
                  <c:v>29.210100000000125</c:v>
                </c:pt>
                <c:pt idx="484">
                  <c:v>29.210200000000125</c:v>
                </c:pt>
                <c:pt idx="485">
                  <c:v>29.210300000000124</c:v>
                </c:pt>
                <c:pt idx="486">
                  <c:v>29.210400000000124</c:v>
                </c:pt>
                <c:pt idx="487">
                  <c:v>29.210500000000124</c:v>
                </c:pt>
                <c:pt idx="488">
                  <c:v>29.210600000000124</c:v>
                </c:pt>
                <c:pt idx="489">
                  <c:v>29.210700000000124</c:v>
                </c:pt>
                <c:pt idx="490">
                  <c:v>29.210800000000123</c:v>
                </c:pt>
                <c:pt idx="491">
                  <c:v>29.210900000000123</c:v>
                </c:pt>
                <c:pt idx="492">
                  <c:v>29.211000000000123</c:v>
                </c:pt>
                <c:pt idx="493">
                  <c:v>29.211100000000123</c:v>
                </c:pt>
                <c:pt idx="494">
                  <c:v>29.211200000000122</c:v>
                </c:pt>
                <c:pt idx="495">
                  <c:v>29.211300000000122</c:v>
                </c:pt>
                <c:pt idx="496">
                  <c:v>29.211400000000122</c:v>
                </c:pt>
                <c:pt idx="497">
                  <c:v>29.211500000000122</c:v>
                </c:pt>
                <c:pt idx="498">
                  <c:v>29.211600000000121</c:v>
                </c:pt>
                <c:pt idx="499">
                  <c:v>29.211700000000121</c:v>
                </c:pt>
                <c:pt idx="500">
                  <c:v>29.211800000000121</c:v>
                </c:pt>
                <c:pt idx="501">
                  <c:v>29.211900000000121</c:v>
                </c:pt>
                <c:pt idx="502">
                  <c:v>29.212000000000121</c:v>
                </c:pt>
                <c:pt idx="503">
                  <c:v>29.21210000000012</c:v>
                </c:pt>
                <c:pt idx="504">
                  <c:v>29.21220000000012</c:v>
                </c:pt>
                <c:pt idx="505">
                  <c:v>29.21230000000012</c:v>
                </c:pt>
                <c:pt idx="506">
                  <c:v>29.21240000000012</c:v>
                </c:pt>
                <c:pt idx="507">
                  <c:v>29.212500000000119</c:v>
                </c:pt>
                <c:pt idx="508">
                  <c:v>29.212600000000119</c:v>
                </c:pt>
                <c:pt idx="509">
                  <c:v>29.212700000000119</c:v>
                </c:pt>
                <c:pt idx="510">
                  <c:v>29.212800000000119</c:v>
                </c:pt>
                <c:pt idx="511">
                  <c:v>29.212900000000118</c:v>
                </c:pt>
                <c:pt idx="512">
                  <c:v>29.213000000000118</c:v>
                </c:pt>
                <c:pt idx="513">
                  <c:v>29.213100000000118</c:v>
                </c:pt>
                <c:pt idx="514">
                  <c:v>29.213200000000118</c:v>
                </c:pt>
                <c:pt idx="515">
                  <c:v>29.213300000000118</c:v>
                </c:pt>
                <c:pt idx="516">
                  <c:v>29.213400000000117</c:v>
                </c:pt>
                <c:pt idx="517">
                  <c:v>29.213500000000117</c:v>
                </c:pt>
                <c:pt idx="518">
                  <c:v>29.213600000000117</c:v>
                </c:pt>
                <c:pt idx="519">
                  <c:v>29.213700000000117</c:v>
                </c:pt>
                <c:pt idx="520">
                  <c:v>29.213800000000116</c:v>
                </c:pt>
                <c:pt idx="521">
                  <c:v>29.213900000000116</c:v>
                </c:pt>
                <c:pt idx="522">
                  <c:v>29.214000000000116</c:v>
                </c:pt>
                <c:pt idx="523">
                  <c:v>29.214100000000116</c:v>
                </c:pt>
                <c:pt idx="524">
                  <c:v>29.214200000000115</c:v>
                </c:pt>
                <c:pt idx="525">
                  <c:v>29.214300000000115</c:v>
                </c:pt>
                <c:pt idx="526">
                  <c:v>29.214400000000115</c:v>
                </c:pt>
                <c:pt idx="527">
                  <c:v>29.214500000000115</c:v>
                </c:pt>
                <c:pt idx="528">
                  <c:v>29.214600000000114</c:v>
                </c:pt>
                <c:pt idx="529">
                  <c:v>29.214700000000114</c:v>
                </c:pt>
                <c:pt idx="530">
                  <c:v>29.214800000000114</c:v>
                </c:pt>
                <c:pt idx="531">
                  <c:v>29.214900000000114</c:v>
                </c:pt>
                <c:pt idx="532">
                  <c:v>29.215000000000114</c:v>
                </c:pt>
                <c:pt idx="533">
                  <c:v>29.215100000000113</c:v>
                </c:pt>
                <c:pt idx="534">
                  <c:v>29.215200000000113</c:v>
                </c:pt>
                <c:pt idx="535">
                  <c:v>29.215300000000113</c:v>
                </c:pt>
                <c:pt idx="536">
                  <c:v>29.215400000000113</c:v>
                </c:pt>
                <c:pt idx="537">
                  <c:v>29.215500000000112</c:v>
                </c:pt>
                <c:pt idx="538">
                  <c:v>29.215600000000112</c:v>
                </c:pt>
                <c:pt idx="539">
                  <c:v>29.215700000000112</c:v>
                </c:pt>
                <c:pt idx="540">
                  <c:v>29.215800000000112</c:v>
                </c:pt>
                <c:pt idx="541">
                  <c:v>29.215900000000111</c:v>
                </c:pt>
                <c:pt idx="542">
                  <c:v>29.216000000000111</c:v>
                </c:pt>
                <c:pt idx="543">
                  <c:v>29.216100000000111</c:v>
                </c:pt>
                <c:pt idx="544">
                  <c:v>29.216200000000111</c:v>
                </c:pt>
                <c:pt idx="545">
                  <c:v>29.216300000000111</c:v>
                </c:pt>
                <c:pt idx="546">
                  <c:v>29.21640000000011</c:v>
                </c:pt>
                <c:pt idx="547">
                  <c:v>29.21650000000011</c:v>
                </c:pt>
                <c:pt idx="548">
                  <c:v>29.21660000000011</c:v>
                </c:pt>
                <c:pt idx="549">
                  <c:v>29.21670000000011</c:v>
                </c:pt>
                <c:pt idx="550">
                  <c:v>29.216800000000109</c:v>
                </c:pt>
                <c:pt idx="551">
                  <c:v>29.216900000000109</c:v>
                </c:pt>
                <c:pt idx="552">
                  <c:v>29.217000000000109</c:v>
                </c:pt>
                <c:pt idx="553">
                  <c:v>29.217100000000109</c:v>
                </c:pt>
                <c:pt idx="554">
                  <c:v>29.217200000000108</c:v>
                </c:pt>
                <c:pt idx="555">
                  <c:v>29.217300000000108</c:v>
                </c:pt>
                <c:pt idx="556">
                  <c:v>29.217400000000108</c:v>
                </c:pt>
                <c:pt idx="557">
                  <c:v>29.217500000000108</c:v>
                </c:pt>
                <c:pt idx="558">
                  <c:v>29.217600000000107</c:v>
                </c:pt>
                <c:pt idx="559">
                  <c:v>29.217700000000107</c:v>
                </c:pt>
                <c:pt idx="560">
                  <c:v>29.217800000000107</c:v>
                </c:pt>
                <c:pt idx="561">
                  <c:v>29.217900000000107</c:v>
                </c:pt>
                <c:pt idx="562">
                  <c:v>29.218000000000107</c:v>
                </c:pt>
                <c:pt idx="563">
                  <c:v>29.218100000000106</c:v>
                </c:pt>
                <c:pt idx="564">
                  <c:v>29.218200000000106</c:v>
                </c:pt>
                <c:pt idx="565">
                  <c:v>29.218300000000106</c:v>
                </c:pt>
                <c:pt idx="566">
                  <c:v>29.218400000000106</c:v>
                </c:pt>
                <c:pt idx="567">
                  <c:v>29.218500000000105</c:v>
                </c:pt>
                <c:pt idx="568">
                  <c:v>29.218600000000105</c:v>
                </c:pt>
                <c:pt idx="569">
                  <c:v>29.218700000000105</c:v>
                </c:pt>
                <c:pt idx="570">
                  <c:v>29.218800000000105</c:v>
                </c:pt>
                <c:pt idx="571">
                  <c:v>29.218900000000104</c:v>
                </c:pt>
                <c:pt idx="572">
                  <c:v>29.219000000000104</c:v>
                </c:pt>
                <c:pt idx="573">
                  <c:v>29.219100000000104</c:v>
                </c:pt>
                <c:pt idx="574">
                  <c:v>29.219200000000104</c:v>
                </c:pt>
                <c:pt idx="575">
                  <c:v>29.219300000000104</c:v>
                </c:pt>
                <c:pt idx="576">
                  <c:v>29.219400000000103</c:v>
                </c:pt>
                <c:pt idx="577">
                  <c:v>29.219500000000103</c:v>
                </c:pt>
                <c:pt idx="578">
                  <c:v>29.219600000000103</c:v>
                </c:pt>
                <c:pt idx="579">
                  <c:v>29.219700000000103</c:v>
                </c:pt>
                <c:pt idx="580">
                  <c:v>29.219800000000102</c:v>
                </c:pt>
                <c:pt idx="581">
                  <c:v>29.219900000000102</c:v>
                </c:pt>
                <c:pt idx="582">
                  <c:v>29.220000000000102</c:v>
                </c:pt>
                <c:pt idx="583">
                  <c:v>29.220100000000102</c:v>
                </c:pt>
                <c:pt idx="584">
                  <c:v>29.220200000000101</c:v>
                </c:pt>
                <c:pt idx="585">
                  <c:v>29.220300000000101</c:v>
                </c:pt>
                <c:pt idx="586">
                  <c:v>29.220400000000101</c:v>
                </c:pt>
                <c:pt idx="587">
                  <c:v>29.220500000000101</c:v>
                </c:pt>
                <c:pt idx="588">
                  <c:v>29.2206000000001</c:v>
                </c:pt>
                <c:pt idx="589">
                  <c:v>29.2207000000001</c:v>
                </c:pt>
                <c:pt idx="590">
                  <c:v>29.2208000000001</c:v>
                </c:pt>
                <c:pt idx="591">
                  <c:v>29.2209000000001</c:v>
                </c:pt>
                <c:pt idx="592">
                  <c:v>29.2210000000001</c:v>
                </c:pt>
                <c:pt idx="593">
                  <c:v>29.221100000000099</c:v>
                </c:pt>
                <c:pt idx="594">
                  <c:v>29.221200000000099</c:v>
                </c:pt>
                <c:pt idx="595">
                  <c:v>29.221300000000099</c:v>
                </c:pt>
                <c:pt idx="596">
                  <c:v>29.221400000000099</c:v>
                </c:pt>
                <c:pt idx="597">
                  <c:v>29.221500000000098</c:v>
                </c:pt>
                <c:pt idx="598">
                  <c:v>29.221600000000098</c:v>
                </c:pt>
                <c:pt idx="599">
                  <c:v>29.221700000000098</c:v>
                </c:pt>
                <c:pt idx="600">
                  <c:v>29.221800000000098</c:v>
                </c:pt>
                <c:pt idx="601">
                  <c:v>29.221900000000097</c:v>
                </c:pt>
                <c:pt idx="602">
                  <c:v>29.222000000000097</c:v>
                </c:pt>
                <c:pt idx="603">
                  <c:v>29.222100000000097</c:v>
                </c:pt>
                <c:pt idx="604">
                  <c:v>29.222200000000097</c:v>
                </c:pt>
                <c:pt idx="605">
                  <c:v>29.222300000000097</c:v>
                </c:pt>
                <c:pt idx="606">
                  <c:v>29.222400000000096</c:v>
                </c:pt>
                <c:pt idx="607">
                  <c:v>29.222500000000096</c:v>
                </c:pt>
                <c:pt idx="608">
                  <c:v>29.222600000000096</c:v>
                </c:pt>
                <c:pt idx="609">
                  <c:v>29.222700000000096</c:v>
                </c:pt>
                <c:pt idx="610">
                  <c:v>29.222800000000095</c:v>
                </c:pt>
                <c:pt idx="611">
                  <c:v>29.222900000000095</c:v>
                </c:pt>
                <c:pt idx="612">
                  <c:v>29.223000000000095</c:v>
                </c:pt>
                <c:pt idx="613">
                  <c:v>29.223100000000095</c:v>
                </c:pt>
                <c:pt idx="614">
                  <c:v>29.223200000000094</c:v>
                </c:pt>
                <c:pt idx="615">
                  <c:v>29.223300000000094</c:v>
                </c:pt>
                <c:pt idx="616">
                  <c:v>29.223400000000094</c:v>
                </c:pt>
                <c:pt idx="617">
                  <c:v>29.223500000000094</c:v>
                </c:pt>
                <c:pt idx="618">
                  <c:v>29.223600000000094</c:v>
                </c:pt>
                <c:pt idx="619">
                  <c:v>29.223700000000093</c:v>
                </c:pt>
                <c:pt idx="620">
                  <c:v>29.223800000000093</c:v>
                </c:pt>
                <c:pt idx="621">
                  <c:v>29.223900000000093</c:v>
                </c:pt>
                <c:pt idx="622">
                  <c:v>29.224000000000093</c:v>
                </c:pt>
                <c:pt idx="623">
                  <c:v>29.224100000000092</c:v>
                </c:pt>
                <c:pt idx="624">
                  <c:v>29.224200000000092</c:v>
                </c:pt>
                <c:pt idx="625">
                  <c:v>29.224300000000092</c:v>
                </c:pt>
                <c:pt idx="626">
                  <c:v>29.224400000000092</c:v>
                </c:pt>
                <c:pt idx="627">
                  <c:v>29.224500000000091</c:v>
                </c:pt>
                <c:pt idx="628">
                  <c:v>29.224600000000091</c:v>
                </c:pt>
                <c:pt idx="629">
                  <c:v>29.224700000000091</c:v>
                </c:pt>
                <c:pt idx="630">
                  <c:v>29.224800000000091</c:v>
                </c:pt>
                <c:pt idx="631">
                  <c:v>29.22490000000009</c:v>
                </c:pt>
                <c:pt idx="632">
                  <c:v>29.22500000000009</c:v>
                </c:pt>
                <c:pt idx="633">
                  <c:v>29.22510000000009</c:v>
                </c:pt>
                <c:pt idx="634">
                  <c:v>29.22520000000009</c:v>
                </c:pt>
                <c:pt idx="635">
                  <c:v>29.22530000000009</c:v>
                </c:pt>
                <c:pt idx="636">
                  <c:v>29.225400000000089</c:v>
                </c:pt>
                <c:pt idx="637">
                  <c:v>29.225500000000089</c:v>
                </c:pt>
                <c:pt idx="638">
                  <c:v>29.225600000000089</c:v>
                </c:pt>
                <c:pt idx="639">
                  <c:v>29.225700000000089</c:v>
                </c:pt>
                <c:pt idx="640">
                  <c:v>29.225800000000088</c:v>
                </c:pt>
                <c:pt idx="641">
                  <c:v>29.225900000000088</c:v>
                </c:pt>
                <c:pt idx="642">
                  <c:v>29.226000000000088</c:v>
                </c:pt>
                <c:pt idx="643">
                  <c:v>29.226100000000088</c:v>
                </c:pt>
                <c:pt idx="644">
                  <c:v>29.226200000000087</c:v>
                </c:pt>
                <c:pt idx="645">
                  <c:v>29.226300000000087</c:v>
                </c:pt>
                <c:pt idx="646">
                  <c:v>29.226400000000087</c:v>
                </c:pt>
                <c:pt idx="647">
                  <c:v>29.226500000000087</c:v>
                </c:pt>
                <c:pt idx="648">
                  <c:v>29.226600000000087</c:v>
                </c:pt>
                <c:pt idx="649">
                  <c:v>29.226700000000086</c:v>
                </c:pt>
                <c:pt idx="650">
                  <c:v>29.226800000000086</c:v>
                </c:pt>
                <c:pt idx="651">
                  <c:v>29.226900000000086</c:v>
                </c:pt>
                <c:pt idx="652">
                  <c:v>29.227000000000086</c:v>
                </c:pt>
                <c:pt idx="653">
                  <c:v>29.227100000000085</c:v>
                </c:pt>
                <c:pt idx="654">
                  <c:v>29.227200000000085</c:v>
                </c:pt>
                <c:pt idx="655">
                  <c:v>29.227300000000085</c:v>
                </c:pt>
                <c:pt idx="656">
                  <c:v>29.227400000000085</c:v>
                </c:pt>
                <c:pt idx="657">
                  <c:v>29.227500000000084</c:v>
                </c:pt>
                <c:pt idx="658">
                  <c:v>29.227600000000084</c:v>
                </c:pt>
                <c:pt idx="659">
                  <c:v>29.227700000000084</c:v>
                </c:pt>
                <c:pt idx="660">
                  <c:v>29.227800000000084</c:v>
                </c:pt>
                <c:pt idx="661">
                  <c:v>29.227900000000083</c:v>
                </c:pt>
                <c:pt idx="662">
                  <c:v>29.228000000000083</c:v>
                </c:pt>
                <c:pt idx="663">
                  <c:v>29.228100000000083</c:v>
                </c:pt>
                <c:pt idx="664">
                  <c:v>29.228200000000083</c:v>
                </c:pt>
                <c:pt idx="665">
                  <c:v>29.228300000000083</c:v>
                </c:pt>
                <c:pt idx="666">
                  <c:v>29.228400000000082</c:v>
                </c:pt>
                <c:pt idx="667">
                  <c:v>29.228500000000082</c:v>
                </c:pt>
                <c:pt idx="668">
                  <c:v>29.228600000000082</c:v>
                </c:pt>
                <c:pt idx="669">
                  <c:v>29.228700000000082</c:v>
                </c:pt>
                <c:pt idx="670">
                  <c:v>29.228800000000081</c:v>
                </c:pt>
                <c:pt idx="671">
                  <c:v>29.228900000000081</c:v>
                </c:pt>
                <c:pt idx="672">
                  <c:v>29.229000000000081</c:v>
                </c:pt>
                <c:pt idx="673">
                  <c:v>29.229100000000081</c:v>
                </c:pt>
                <c:pt idx="674">
                  <c:v>29.22920000000008</c:v>
                </c:pt>
                <c:pt idx="675">
                  <c:v>29.22930000000008</c:v>
                </c:pt>
                <c:pt idx="676">
                  <c:v>29.22940000000008</c:v>
                </c:pt>
                <c:pt idx="677">
                  <c:v>29.22950000000008</c:v>
                </c:pt>
                <c:pt idx="678">
                  <c:v>29.22960000000008</c:v>
                </c:pt>
                <c:pt idx="679">
                  <c:v>29.229700000000079</c:v>
                </c:pt>
                <c:pt idx="680">
                  <c:v>29.229800000000079</c:v>
                </c:pt>
                <c:pt idx="681">
                  <c:v>29.229900000000079</c:v>
                </c:pt>
                <c:pt idx="682">
                  <c:v>29.230000000000079</c:v>
                </c:pt>
                <c:pt idx="683">
                  <c:v>29.230100000000078</c:v>
                </c:pt>
                <c:pt idx="684">
                  <c:v>29.230200000000078</c:v>
                </c:pt>
                <c:pt idx="685">
                  <c:v>29.230300000000078</c:v>
                </c:pt>
                <c:pt idx="686">
                  <c:v>29.230400000000078</c:v>
                </c:pt>
                <c:pt idx="687">
                  <c:v>29.230500000000077</c:v>
                </c:pt>
                <c:pt idx="688">
                  <c:v>29.230600000000077</c:v>
                </c:pt>
                <c:pt idx="689">
                  <c:v>29.230700000000077</c:v>
                </c:pt>
                <c:pt idx="690">
                  <c:v>29.230800000000077</c:v>
                </c:pt>
                <c:pt idx="691">
                  <c:v>29.230900000000076</c:v>
                </c:pt>
                <c:pt idx="692">
                  <c:v>29.231000000000076</c:v>
                </c:pt>
                <c:pt idx="693">
                  <c:v>29.231100000000076</c:v>
                </c:pt>
                <c:pt idx="694">
                  <c:v>29.231200000000076</c:v>
                </c:pt>
                <c:pt idx="695">
                  <c:v>29.231300000000076</c:v>
                </c:pt>
                <c:pt idx="696">
                  <c:v>29.231400000000075</c:v>
                </c:pt>
                <c:pt idx="697">
                  <c:v>29.231500000000075</c:v>
                </c:pt>
                <c:pt idx="698">
                  <c:v>29.231600000000075</c:v>
                </c:pt>
                <c:pt idx="699">
                  <c:v>29.231700000000075</c:v>
                </c:pt>
                <c:pt idx="700">
                  <c:v>29.231800000000074</c:v>
                </c:pt>
                <c:pt idx="701">
                  <c:v>29.231900000000074</c:v>
                </c:pt>
                <c:pt idx="702">
                  <c:v>29.232000000000074</c:v>
                </c:pt>
                <c:pt idx="703">
                  <c:v>29.232100000000074</c:v>
                </c:pt>
                <c:pt idx="704">
                  <c:v>29.232200000000073</c:v>
                </c:pt>
                <c:pt idx="705">
                  <c:v>29.232300000000073</c:v>
                </c:pt>
                <c:pt idx="706">
                  <c:v>29.232400000000073</c:v>
                </c:pt>
                <c:pt idx="707">
                  <c:v>29.232500000000073</c:v>
                </c:pt>
                <c:pt idx="708">
                  <c:v>29.232600000000073</c:v>
                </c:pt>
                <c:pt idx="709">
                  <c:v>29.232700000000072</c:v>
                </c:pt>
                <c:pt idx="710">
                  <c:v>29.232800000000072</c:v>
                </c:pt>
                <c:pt idx="711">
                  <c:v>29.232900000000072</c:v>
                </c:pt>
                <c:pt idx="712">
                  <c:v>29.233000000000072</c:v>
                </c:pt>
                <c:pt idx="713">
                  <c:v>29.233100000000071</c:v>
                </c:pt>
                <c:pt idx="714">
                  <c:v>29.233200000000071</c:v>
                </c:pt>
                <c:pt idx="715">
                  <c:v>29.233300000000071</c:v>
                </c:pt>
                <c:pt idx="716">
                  <c:v>29.233400000000071</c:v>
                </c:pt>
                <c:pt idx="717">
                  <c:v>29.23350000000007</c:v>
                </c:pt>
                <c:pt idx="718">
                  <c:v>29.23360000000007</c:v>
                </c:pt>
                <c:pt idx="719">
                  <c:v>29.23370000000007</c:v>
                </c:pt>
                <c:pt idx="720">
                  <c:v>29.23380000000007</c:v>
                </c:pt>
                <c:pt idx="721">
                  <c:v>29.233900000000069</c:v>
                </c:pt>
                <c:pt idx="722">
                  <c:v>29.234000000000069</c:v>
                </c:pt>
                <c:pt idx="723">
                  <c:v>29.234100000000069</c:v>
                </c:pt>
                <c:pt idx="724">
                  <c:v>29.234200000000069</c:v>
                </c:pt>
                <c:pt idx="725">
                  <c:v>29.234300000000069</c:v>
                </c:pt>
                <c:pt idx="726">
                  <c:v>29.234400000000068</c:v>
                </c:pt>
                <c:pt idx="727">
                  <c:v>29.234500000000068</c:v>
                </c:pt>
                <c:pt idx="728">
                  <c:v>29.234600000000068</c:v>
                </c:pt>
                <c:pt idx="729">
                  <c:v>29.234700000000068</c:v>
                </c:pt>
                <c:pt idx="730">
                  <c:v>29.234800000000067</c:v>
                </c:pt>
                <c:pt idx="731">
                  <c:v>29.234900000000067</c:v>
                </c:pt>
                <c:pt idx="732">
                  <c:v>29.235000000000067</c:v>
                </c:pt>
                <c:pt idx="733">
                  <c:v>29.235100000000067</c:v>
                </c:pt>
                <c:pt idx="734">
                  <c:v>29.235200000000066</c:v>
                </c:pt>
                <c:pt idx="735">
                  <c:v>29.235300000000066</c:v>
                </c:pt>
                <c:pt idx="736">
                  <c:v>29.235400000000066</c:v>
                </c:pt>
                <c:pt idx="737">
                  <c:v>29.235500000000066</c:v>
                </c:pt>
                <c:pt idx="738">
                  <c:v>29.235600000000066</c:v>
                </c:pt>
                <c:pt idx="739">
                  <c:v>29.235700000000065</c:v>
                </c:pt>
                <c:pt idx="740">
                  <c:v>29.235800000000065</c:v>
                </c:pt>
                <c:pt idx="741">
                  <c:v>29.235900000000065</c:v>
                </c:pt>
                <c:pt idx="742">
                  <c:v>29.236000000000065</c:v>
                </c:pt>
                <c:pt idx="743">
                  <c:v>29.236100000000064</c:v>
                </c:pt>
                <c:pt idx="744">
                  <c:v>29.236200000000064</c:v>
                </c:pt>
                <c:pt idx="745">
                  <c:v>29.236300000000064</c:v>
                </c:pt>
                <c:pt idx="746">
                  <c:v>29.236400000000064</c:v>
                </c:pt>
                <c:pt idx="747">
                  <c:v>29.236500000000063</c:v>
                </c:pt>
                <c:pt idx="748">
                  <c:v>29.236600000000063</c:v>
                </c:pt>
                <c:pt idx="749">
                  <c:v>29.236700000000063</c:v>
                </c:pt>
                <c:pt idx="750">
                  <c:v>29.236800000000063</c:v>
                </c:pt>
                <c:pt idx="751">
                  <c:v>29.236900000000063</c:v>
                </c:pt>
                <c:pt idx="752">
                  <c:v>29.237000000000062</c:v>
                </c:pt>
                <c:pt idx="753">
                  <c:v>29.237100000000062</c:v>
                </c:pt>
                <c:pt idx="754">
                  <c:v>29.237200000000062</c:v>
                </c:pt>
                <c:pt idx="755">
                  <c:v>29.237300000000062</c:v>
                </c:pt>
                <c:pt idx="756">
                  <c:v>29.237400000000061</c:v>
                </c:pt>
                <c:pt idx="757">
                  <c:v>29.237500000000061</c:v>
                </c:pt>
                <c:pt idx="758">
                  <c:v>29.237600000000061</c:v>
                </c:pt>
                <c:pt idx="759">
                  <c:v>29.237700000000061</c:v>
                </c:pt>
                <c:pt idx="760">
                  <c:v>29.23780000000006</c:v>
                </c:pt>
                <c:pt idx="761">
                  <c:v>29.23790000000006</c:v>
                </c:pt>
                <c:pt idx="762">
                  <c:v>29.23800000000006</c:v>
                </c:pt>
                <c:pt idx="763">
                  <c:v>29.23810000000006</c:v>
                </c:pt>
                <c:pt idx="764">
                  <c:v>29.238200000000059</c:v>
                </c:pt>
                <c:pt idx="765">
                  <c:v>29.238300000000059</c:v>
                </c:pt>
                <c:pt idx="766">
                  <c:v>29.238400000000059</c:v>
                </c:pt>
                <c:pt idx="767">
                  <c:v>29.238500000000059</c:v>
                </c:pt>
                <c:pt idx="768">
                  <c:v>29.238600000000059</c:v>
                </c:pt>
                <c:pt idx="769">
                  <c:v>29.238700000000058</c:v>
                </c:pt>
                <c:pt idx="770">
                  <c:v>29.238800000000058</c:v>
                </c:pt>
                <c:pt idx="771">
                  <c:v>29.238900000000058</c:v>
                </c:pt>
                <c:pt idx="772">
                  <c:v>29.239000000000058</c:v>
                </c:pt>
                <c:pt idx="773">
                  <c:v>29.239100000000057</c:v>
                </c:pt>
                <c:pt idx="774">
                  <c:v>29.239200000000057</c:v>
                </c:pt>
                <c:pt idx="775">
                  <c:v>29.239300000000057</c:v>
                </c:pt>
                <c:pt idx="776">
                  <c:v>29.239400000000057</c:v>
                </c:pt>
                <c:pt idx="777">
                  <c:v>29.239500000000056</c:v>
                </c:pt>
                <c:pt idx="778">
                  <c:v>29.239600000000056</c:v>
                </c:pt>
                <c:pt idx="779">
                  <c:v>29.239700000000056</c:v>
                </c:pt>
                <c:pt idx="780">
                  <c:v>29.239800000000056</c:v>
                </c:pt>
                <c:pt idx="781">
                  <c:v>29.239900000000056</c:v>
                </c:pt>
                <c:pt idx="782">
                  <c:v>29.240000000000055</c:v>
                </c:pt>
                <c:pt idx="783">
                  <c:v>29.240100000000055</c:v>
                </c:pt>
                <c:pt idx="784">
                  <c:v>29.240200000000055</c:v>
                </c:pt>
                <c:pt idx="785">
                  <c:v>29.240300000000055</c:v>
                </c:pt>
                <c:pt idx="786">
                  <c:v>29.240400000000054</c:v>
                </c:pt>
                <c:pt idx="787">
                  <c:v>29.240500000000054</c:v>
                </c:pt>
                <c:pt idx="788">
                  <c:v>29.240600000000054</c:v>
                </c:pt>
                <c:pt idx="789">
                  <c:v>29.240700000000054</c:v>
                </c:pt>
                <c:pt idx="790">
                  <c:v>29.240800000000053</c:v>
                </c:pt>
                <c:pt idx="791">
                  <c:v>29.240900000000053</c:v>
                </c:pt>
                <c:pt idx="792">
                  <c:v>29.241000000000053</c:v>
                </c:pt>
                <c:pt idx="793">
                  <c:v>29.241100000000053</c:v>
                </c:pt>
                <c:pt idx="794">
                  <c:v>29.241200000000052</c:v>
                </c:pt>
                <c:pt idx="795">
                  <c:v>29.241300000000052</c:v>
                </c:pt>
                <c:pt idx="796">
                  <c:v>29.241400000000052</c:v>
                </c:pt>
                <c:pt idx="797">
                  <c:v>29.241500000000052</c:v>
                </c:pt>
                <c:pt idx="798">
                  <c:v>29.241600000000052</c:v>
                </c:pt>
                <c:pt idx="799">
                  <c:v>29.241700000000051</c:v>
                </c:pt>
                <c:pt idx="800">
                  <c:v>29.241800000000051</c:v>
                </c:pt>
                <c:pt idx="801">
                  <c:v>29.241900000000051</c:v>
                </c:pt>
                <c:pt idx="802">
                  <c:v>29.242000000000051</c:v>
                </c:pt>
                <c:pt idx="803">
                  <c:v>29.24210000000005</c:v>
                </c:pt>
                <c:pt idx="804">
                  <c:v>29.24220000000005</c:v>
                </c:pt>
                <c:pt idx="805">
                  <c:v>29.24230000000005</c:v>
                </c:pt>
                <c:pt idx="806">
                  <c:v>29.24240000000005</c:v>
                </c:pt>
                <c:pt idx="807">
                  <c:v>29.242500000000049</c:v>
                </c:pt>
                <c:pt idx="808">
                  <c:v>29.242600000000049</c:v>
                </c:pt>
                <c:pt idx="809">
                  <c:v>29.242700000000049</c:v>
                </c:pt>
                <c:pt idx="810">
                  <c:v>29.242800000000049</c:v>
                </c:pt>
                <c:pt idx="811">
                  <c:v>29.242900000000049</c:v>
                </c:pt>
                <c:pt idx="812">
                  <c:v>29.243000000000048</c:v>
                </c:pt>
                <c:pt idx="813">
                  <c:v>29.243100000000048</c:v>
                </c:pt>
                <c:pt idx="814">
                  <c:v>29.243200000000048</c:v>
                </c:pt>
                <c:pt idx="815">
                  <c:v>29.243300000000048</c:v>
                </c:pt>
                <c:pt idx="816">
                  <c:v>29.243400000000047</c:v>
                </c:pt>
                <c:pt idx="817">
                  <c:v>29.243500000000047</c:v>
                </c:pt>
                <c:pt idx="818">
                  <c:v>29.243600000000047</c:v>
                </c:pt>
                <c:pt idx="819">
                  <c:v>29.243700000000047</c:v>
                </c:pt>
                <c:pt idx="820">
                  <c:v>29.243800000000046</c:v>
                </c:pt>
                <c:pt idx="821">
                  <c:v>29.243900000000046</c:v>
                </c:pt>
                <c:pt idx="822">
                  <c:v>29.244000000000046</c:v>
                </c:pt>
                <c:pt idx="823">
                  <c:v>29.244100000000046</c:v>
                </c:pt>
                <c:pt idx="824">
                  <c:v>29.244200000000045</c:v>
                </c:pt>
                <c:pt idx="825">
                  <c:v>29.244300000000045</c:v>
                </c:pt>
                <c:pt idx="826">
                  <c:v>29.244400000000045</c:v>
                </c:pt>
                <c:pt idx="827">
                  <c:v>29.244500000000045</c:v>
                </c:pt>
                <c:pt idx="828">
                  <c:v>29.244600000000045</c:v>
                </c:pt>
                <c:pt idx="829">
                  <c:v>29.244700000000044</c:v>
                </c:pt>
                <c:pt idx="830">
                  <c:v>29.244800000000044</c:v>
                </c:pt>
                <c:pt idx="831">
                  <c:v>29.244900000000044</c:v>
                </c:pt>
                <c:pt idx="832">
                  <c:v>29.245000000000044</c:v>
                </c:pt>
                <c:pt idx="833">
                  <c:v>29.245100000000043</c:v>
                </c:pt>
                <c:pt idx="834">
                  <c:v>29.245200000000043</c:v>
                </c:pt>
                <c:pt idx="835">
                  <c:v>29.245300000000043</c:v>
                </c:pt>
                <c:pt idx="836">
                  <c:v>29.245400000000043</c:v>
                </c:pt>
                <c:pt idx="837">
                  <c:v>29.245500000000042</c:v>
                </c:pt>
                <c:pt idx="838">
                  <c:v>29.245600000000042</c:v>
                </c:pt>
                <c:pt idx="839">
                  <c:v>29.245700000000042</c:v>
                </c:pt>
                <c:pt idx="840">
                  <c:v>29.245800000000042</c:v>
                </c:pt>
                <c:pt idx="841">
                  <c:v>29.245900000000042</c:v>
                </c:pt>
                <c:pt idx="842">
                  <c:v>29.246000000000041</c:v>
                </c:pt>
                <c:pt idx="843">
                  <c:v>29.246100000000041</c:v>
                </c:pt>
                <c:pt idx="844">
                  <c:v>29.246200000000041</c:v>
                </c:pt>
                <c:pt idx="845">
                  <c:v>29.246300000000041</c:v>
                </c:pt>
                <c:pt idx="846">
                  <c:v>29.24640000000004</c:v>
                </c:pt>
                <c:pt idx="847">
                  <c:v>29.24650000000004</c:v>
                </c:pt>
                <c:pt idx="848">
                  <c:v>29.24660000000004</c:v>
                </c:pt>
                <c:pt idx="849">
                  <c:v>29.24670000000004</c:v>
                </c:pt>
                <c:pt idx="850">
                  <c:v>29.246800000000039</c:v>
                </c:pt>
                <c:pt idx="851">
                  <c:v>29.246900000000039</c:v>
                </c:pt>
                <c:pt idx="852">
                  <c:v>29.247000000000039</c:v>
                </c:pt>
                <c:pt idx="853">
                  <c:v>29.247100000000039</c:v>
                </c:pt>
                <c:pt idx="854">
                  <c:v>29.247200000000039</c:v>
                </c:pt>
                <c:pt idx="855">
                  <c:v>29.247300000000038</c:v>
                </c:pt>
                <c:pt idx="856">
                  <c:v>29.247400000000038</c:v>
                </c:pt>
                <c:pt idx="857">
                  <c:v>29.247500000000038</c:v>
                </c:pt>
                <c:pt idx="858">
                  <c:v>29.247600000000038</c:v>
                </c:pt>
                <c:pt idx="859">
                  <c:v>29.247700000000037</c:v>
                </c:pt>
                <c:pt idx="860">
                  <c:v>29.247800000000037</c:v>
                </c:pt>
                <c:pt idx="861">
                  <c:v>29.247900000000037</c:v>
                </c:pt>
                <c:pt idx="862">
                  <c:v>29.248000000000037</c:v>
                </c:pt>
                <c:pt idx="863">
                  <c:v>29.248100000000036</c:v>
                </c:pt>
                <c:pt idx="864">
                  <c:v>29.248200000000036</c:v>
                </c:pt>
                <c:pt idx="865">
                  <c:v>29.248300000000036</c:v>
                </c:pt>
                <c:pt idx="866">
                  <c:v>29.248400000000036</c:v>
                </c:pt>
                <c:pt idx="867">
                  <c:v>29.248500000000035</c:v>
                </c:pt>
                <c:pt idx="868">
                  <c:v>29.248600000000035</c:v>
                </c:pt>
                <c:pt idx="869">
                  <c:v>29.248700000000035</c:v>
                </c:pt>
                <c:pt idx="870">
                  <c:v>29.248800000000035</c:v>
                </c:pt>
                <c:pt idx="871">
                  <c:v>29.248900000000035</c:v>
                </c:pt>
                <c:pt idx="872">
                  <c:v>29.249000000000034</c:v>
                </c:pt>
                <c:pt idx="873">
                  <c:v>29.249100000000034</c:v>
                </c:pt>
                <c:pt idx="874">
                  <c:v>29.249200000000034</c:v>
                </c:pt>
                <c:pt idx="875">
                  <c:v>29.249300000000034</c:v>
                </c:pt>
                <c:pt idx="876">
                  <c:v>29.249400000000033</c:v>
                </c:pt>
                <c:pt idx="877">
                  <c:v>29.249500000000033</c:v>
                </c:pt>
                <c:pt idx="878">
                  <c:v>29.249600000000033</c:v>
                </c:pt>
                <c:pt idx="879">
                  <c:v>29.249700000000033</c:v>
                </c:pt>
                <c:pt idx="880">
                  <c:v>29.249800000000032</c:v>
                </c:pt>
                <c:pt idx="881">
                  <c:v>29.249900000000032</c:v>
                </c:pt>
                <c:pt idx="882">
                  <c:v>29.250000000000032</c:v>
                </c:pt>
                <c:pt idx="883">
                  <c:v>29.250100000000032</c:v>
                </c:pt>
                <c:pt idx="884">
                  <c:v>29.250200000000032</c:v>
                </c:pt>
                <c:pt idx="885">
                  <c:v>29.250300000000031</c:v>
                </c:pt>
                <c:pt idx="886">
                  <c:v>29.250400000000031</c:v>
                </c:pt>
                <c:pt idx="887">
                  <c:v>29.250500000000031</c:v>
                </c:pt>
                <c:pt idx="888">
                  <c:v>29.250600000000031</c:v>
                </c:pt>
                <c:pt idx="889">
                  <c:v>29.25070000000003</c:v>
                </c:pt>
                <c:pt idx="890">
                  <c:v>29.25080000000003</c:v>
                </c:pt>
                <c:pt idx="891">
                  <c:v>29.25090000000003</c:v>
                </c:pt>
                <c:pt idx="892">
                  <c:v>29.25100000000003</c:v>
                </c:pt>
                <c:pt idx="893">
                  <c:v>29.251100000000029</c:v>
                </c:pt>
                <c:pt idx="894">
                  <c:v>29.251200000000029</c:v>
                </c:pt>
                <c:pt idx="895">
                  <c:v>29.251300000000029</c:v>
                </c:pt>
                <c:pt idx="896">
                  <c:v>29.251400000000029</c:v>
                </c:pt>
                <c:pt idx="897">
                  <c:v>29.251500000000028</c:v>
                </c:pt>
                <c:pt idx="898">
                  <c:v>29.251600000000028</c:v>
                </c:pt>
                <c:pt idx="899">
                  <c:v>29.251700000000028</c:v>
                </c:pt>
                <c:pt idx="900">
                  <c:v>29.251800000000028</c:v>
                </c:pt>
                <c:pt idx="901">
                  <c:v>29.251900000000028</c:v>
                </c:pt>
                <c:pt idx="902">
                  <c:v>29.252000000000027</c:v>
                </c:pt>
                <c:pt idx="903">
                  <c:v>29.252100000000027</c:v>
                </c:pt>
                <c:pt idx="904">
                  <c:v>29.252200000000027</c:v>
                </c:pt>
                <c:pt idx="905">
                  <c:v>29.252300000000027</c:v>
                </c:pt>
                <c:pt idx="906">
                  <c:v>29.252400000000026</c:v>
                </c:pt>
                <c:pt idx="907">
                  <c:v>29.252500000000026</c:v>
                </c:pt>
                <c:pt idx="908">
                  <c:v>29.252600000000026</c:v>
                </c:pt>
                <c:pt idx="909">
                  <c:v>29.252700000000026</c:v>
                </c:pt>
                <c:pt idx="910">
                  <c:v>29.252800000000025</c:v>
                </c:pt>
                <c:pt idx="911">
                  <c:v>29.252900000000025</c:v>
                </c:pt>
                <c:pt idx="912">
                  <c:v>29.253000000000025</c:v>
                </c:pt>
                <c:pt idx="913">
                  <c:v>29.253100000000025</c:v>
                </c:pt>
                <c:pt idx="914">
                  <c:v>29.253200000000025</c:v>
                </c:pt>
                <c:pt idx="915">
                  <c:v>29.253300000000024</c:v>
                </c:pt>
                <c:pt idx="916">
                  <c:v>29.253400000000024</c:v>
                </c:pt>
                <c:pt idx="917">
                  <c:v>29.253500000000024</c:v>
                </c:pt>
                <c:pt idx="918">
                  <c:v>29.253600000000024</c:v>
                </c:pt>
                <c:pt idx="919">
                  <c:v>29.253700000000023</c:v>
                </c:pt>
                <c:pt idx="920">
                  <c:v>29.253800000000023</c:v>
                </c:pt>
                <c:pt idx="921">
                  <c:v>29.253900000000023</c:v>
                </c:pt>
                <c:pt idx="922">
                  <c:v>29.254000000000023</c:v>
                </c:pt>
                <c:pt idx="923">
                  <c:v>29.254100000000022</c:v>
                </c:pt>
                <c:pt idx="924">
                  <c:v>29.254200000000022</c:v>
                </c:pt>
                <c:pt idx="925">
                  <c:v>29.254300000000022</c:v>
                </c:pt>
                <c:pt idx="926">
                  <c:v>29.254400000000022</c:v>
                </c:pt>
                <c:pt idx="927">
                  <c:v>29.254500000000021</c:v>
                </c:pt>
                <c:pt idx="928">
                  <c:v>29.254600000000021</c:v>
                </c:pt>
                <c:pt idx="929">
                  <c:v>29.254700000000021</c:v>
                </c:pt>
                <c:pt idx="930">
                  <c:v>29.254800000000021</c:v>
                </c:pt>
                <c:pt idx="931">
                  <c:v>29.254900000000021</c:v>
                </c:pt>
                <c:pt idx="932">
                  <c:v>29.25500000000002</c:v>
                </c:pt>
                <c:pt idx="933">
                  <c:v>29.25510000000002</c:v>
                </c:pt>
                <c:pt idx="934">
                  <c:v>29.25520000000002</c:v>
                </c:pt>
                <c:pt idx="935">
                  <c:v>29.25530000000002</c:v>
                </c:pt>
                <c:pt idx="936">
                  <c:v>29.255400000000019</c:v>
                </c:pt>
                <c:pt idx="937">
                  <c:v>29.255500000000019</c:v>
                </c:pt>
                <c:pt idx="938">
                  <c:v>29.255600000000019</c:v>
                </c:pt>
                <c:pt idx="939">
                  <c:v>29.255700000000019</c:v>
                </c:pt>
                <c:pt idx="940">
                  <c:v>29.255800000000018</c:v>
                </c:pt>
                <c:pt idx="941">
                  <c:v>29.255900000000018</c:v>
                </c:pt>
                <c:pt idx="942">
                  <c:v>29.256000000000018</c:v>
                </c:pt>
                <c:pt idx="943">
                  <c:v>29.256100000000018</c:v>
                </c:pt>
                <c:pt idx="944">
                  <c:v>29.256200000000018</c:v>
                </c:pt>
                <c:pt idx="945">
                  <c:v>29.256300000000017</c:v>
                </c:pt>
                <c:pt idx="946">
                  <c:v>29.256400000000017</c:v>
                </c:pt>
                <c:pt idx="947">
                  <c:v>29.256500000000017</c:v>
                </c:pt>
                <c:pt idx="948">
                  <c:v>29.256600000000017</c:v>
                </c:pt>
                <c:pt idx="949">
                  <c:v>29.256700000000016</c:v>
                </c:pt>
                <c:pt idx="950">
                  <c:v>29.256800000000016</c:v>
                </c:pt>
                <c:pt idx="951">
                  <c:v>29.256900000000016</c:v>
                </c:pt>
                <c:pt idx="952">
                  <c:v>29.257000000000016</c:v>
                </c:pt>
                <c:pt idx="953">
                  <c:v>29.257100000000015</c:v>
                </c:pt>
                <c:pt idx="954">
                  <c:v>29.257200000000015</c:v>
                </c:pt>
                <c:pt idx="955">
                  <c:v>29.257300000000015</c:v>
                </c:pt>
                <c:pt idx="956">
                  <c:v>29.257400000000015</c:v>
                </c:pt>
                <c:pt idx="957">
                  <c:v>29.257500000000014</c:v>
                </c:pt>
                <c:pt idx="958">
                  <c:v>29.257600000000014</c:v>
                </c:pt>
                <c:pt idx="959">
                  <c:v>29.257700000000014</c:v>
                </c:pt>
                <c:pt idx="960">
                  <c:v>29.257800000000014</c:v>
                </c:pt>
                <c:pt idx="961">
                  <c:v>29.257900000000014</c:v>
                </c:pt>
                <c:pt idx="962">
                  <c:v>29.258000000000013</c:v>
                </c:pt>
                <c:pt idx="963">
                  <c:v>29.258100000000013</c:v>
                </c:pt>
                <c:pt idx="964">
                  <c:v>29.258200000000013</c:v>
                </c:pt>
                <c:pt idx="965">
                  <c:v>29.258300000000013</c:v>
                </c:pt>
                <c:pt idx="966">
                  <c:v>29.258400000000012</c:v>
                </c:pt>
                <c:pt idx="967">
                  <c:v>29.258500000000012</c:v>
                </c:pt>
                <c:pt idx="968">
                  <c:v>29.258600000000012</c:v>
                </c:pt>
                <c:pt idx="969">
                  <c:v>29.258700000000012</c:v>
                </c:pt>
                <c:pt idx="970">
                  <c:v>29.258800000000011</c:v>
                </c:pt>
                <c:pt idx="971">
                  <c:v>29.258900000000011</c:v>
                </c:pt>
                <c:pt idx="972">
                  <c:v>29.259000000000011</c:v>
                </c:pt>
                <c:pt idx="973">
                  <c:v>29.259100000000011</c:v>
                </c:pt>
                <c:pt idx="974">
                  <c:v>29.259200000000011</c:v>
                </c:pt>
                <c:pt idx="975">
                  <c:v>29.25930000000001</c:v>
                </c:pt>
                <c:pt idx="976">
                  <c:v>29.25940000000001</c:v>
                </c:pt>
                <c:pt idx="977">
                  <c:v>29.25950000000001</c:v>
                </c:pt>
                <c:pt idx="978">
                  <c:v>29.25960000000001</c:v>
                </c:pt>
                <c:pt idx="979">
                  <c:v>29.259700000000009</c:v>
                </c:pt>
                <c:pt idx="980">
                  <c:v>29.259800000000009</c:v>
                </c:pt>
                <c:pt idx="981">
                  <c:v>29.259900000000009</c:v>
                </c:pt>
                <c:pt idx="982">
                  <c:v>29.260000000000009</c:v>
                </c:pt>
                <c:pt idx="983">
                  <c:v>29.260100000000008</c:v>
                </c:pt>
                <c:pt idx="984">
                  <c:v>29.260200000000008</c:v>
                </c:pt>
                <c:pt idx="985">
                  <c:v>29.260300000000008</c:v>
                </c:pt>
                <c:pt idx="986">
                  <c:v>29.260400000000008</c:v>
                </c:pt>
                <c:pt idx="987">
                  <c:v>29.260500000000008</c:v>
                </c:pt>
                <c:pt idx="988">
                  <c:v>29.260600000000007</c:v>
                </c:pt>
                <c:pt idx="989">
                  <c:v>29.260700000000007</c:v>
                </c:pt>
                <c:pt idx="990">
                  <c:v>29.260800000000007</c:v>
                </c:pt>
                <c:pt idx="991">
                  <c:v>29.260900000000007</c:v>
                </c:pt>
                <c:pt idx="992">
                  <c:v>29.261000000000006</c:v>
                </c:pt>
                <c:pt idx="993">
                  <c:v>29.261100000000006</c:v>
                </c:pt>
                <c:pt idx="994">
                  <c:v>29.261200000000006</c:v>
                </c:pt>
                <c:pt idx="995">
                  <c:v>29.261300000000006</c:v>
                </c:pt>
                <c:pt idx="996">
                  <c:v>29.261400000000005</c:v>
                </c:pt>
                <c:pt idx="997">
                  <c:v>29.261500000000005</c:v>
                </c:pt>
                <c:pt idx="998">
                  <c:v>29.261600000000005</c:v>
                </c:pt>
                <c:pt idx="999">
                  <c:v>29.261700000000005</c:v>
                </c:pt>
                <c:pt idx="1000">
                  <c:v>29.261800000000004</c:v>
                </c:pt>
              </c:numCache>
            </c:numRef>
          </c:xVal>
          <c:yVal>
            <c:numRef>
              <c:f>Calculs!$K$4:$K$1004</c:f>
              <c:numCache>
                <c:formatCode>0.00</c:formatCode>
                <c:ptCount val="1001"/>
                <c:pt idx="0">
                  <c:v>574.95818926659933</c:v>
                </c:pt>
                <c:pt idx="1">
                  <c:v>576.4607643084081</c:v>
                </c:pt>
                <c:pt idx="2">
                  <c:v>577.96072910699593</c:v>
                </c:pt>
                <c:pt idx="3">
                  <c:v>579.45808951357935</c:v>
                </c:pt>
                <c:pt idx="4">
                  <c:v>580.95285135471443</c:v>
                </c:pt>
                <c:pt idx="5">
                  <c:v>582.44502043243335</c:v>
                </c:pt>
                <c:pt idx="6">
                  <c:v>583.93460252438092</c:v>
                </c:pt>
                <c:pt idx="7">
                  <c:v>585.42160338394922</c:v>
                </c:pt>
                <c:pt idx="8">
                  <c:v>586.90602874041213</c:v>
                </c:pt>
                <c:pt idx="9">
                  <c:v>588.38788429905833</c:v>
                </c:pt>
                <c:pt idx="10">
                  <c:v>589.86717574132354</c:v>
                </c:pt>
                <c:pt idx="11">
                  <c:v>591.34390871555877</c:v>
                </c:pt>
                <c:pt idx="12">
                  <c:v>592.81808882797088</c:v>
                </c:pt>
                <c:pt idx="13">
                  <c:v>594.28972165246091</c:v>
                </c:pt>
                <c:pt idx="14">
                  <c:v>595.75881274028313</c:v>
                </c:pt>
                <c:pt idx="15">
                  <c:v>597.22536762016443</c:v>
                </c:pt>
                <c:pt idx="16">
                  <c:v>598.68939179842289</c:v>
                </c:pt>
                <c:pt idx="17">
                  <c:v>600.15089075908588</c:v>
                </c:pt>
                <c:pt idx="18">
                  <c:v>601.60986996400663</c:v>
                </c:pt>
                <c:pt idx="19">
                  <c:v>603.06633485298096</c:v>
                </c:pt>
                <c:pt idx="20">
                  <c:v>604.52029084386231</c:v>
                </c:pt>
                <c:pt idx="21">
                  <c:v>605.97174333735904</c:v>
                </c:pt>
                <c:pt idx="22">
                  <c:v>607.42069772174682</c:v>
                </c:pt>
                <c:pt idx="23">
                  <c:v>608.86715936813198</c:v>
                </c:pt>
                <c:pt idx="24">
                  <c:v>610.31113362580095</c:v>
                </c:pt>
                <c:pt idx="25">
                  <c:v>611.75262582233609</c:v>
                </c:pt>
                <c:pt idx="26">
                  <c:v>613.19164126373039</c:v>
                </c:pt>
                <c:pt idx="27">
                  <c:v>614.62818523450153</c:v>
                </c:pt>
                <c:pt idx="28">
                  <c:v>616.06226299780565</c:v>
                </c:pt>
                <c:pt idx="29">
                  <c:v>617.49387979554967</c:v>
                </c:pt>
                <c:pt idx="30">
                  <c:v>618.92304084850332</c:v>
                </c:pt>
                <c:pt idx="31">
                  <c:v>620.34975135641002</c:v>
                </c:pt>
                <c:pt idx="32">
                  <c:v>621.77401649809769</c:v>
                </c:pt>
                <c:pt idx="33">
                  <c:v>623.19584143158795</c:v>
                </c:pt>
                <c:pt idx="34">
                  <c:v>624.6152312942055</c:v>
                </c:pt>
                <c:pt idx="35">
                  <c:v>626.03219120268602</c:v>
                </c:pt>
                <c:pt idx="36">
                  <c:v>627.44672625328383</c:v>
                </c:pt>
                <c:pt idx="37">
                  <c:v>628.8588415218785</c:v>
                </c:pt>
                <c:pt idx="38">
                  <c:v>630.26854206408109</c:v>
                </c:pt>
                <c:pt idx="39">
                  <c:v>631.67583291533936</c:v>
                </c:pt>
                <c:pt idx="40">
                  <c:v>633.08071909104274</c:v>
                </c:pt>
                <c:pt idx="41">
                  <c:v>634.48320558662613</c:v>
                </c:pt>
                <c:pt idx="42">
                  <c:v>635.8832973776731</c:v>
                </c:pt>
                <c:pt idx="43">
                  <c:v>637.2809994200187</c:v>
                </c:pt>
                <c:pt idx="44">
                  <c:v>638.6763166498514</c:v>
                </c:pt>
                <c:pt idx="45">
                  <c:v>640.06925398381429</c:v>
                </c:pt>
                <c:pt idx="46">
                  <c:v>641.45981631910593</c:v>
                </c:pt>
                <c:pt idx="47">
                  <c:v>642.84800853358001</c:v>
                </c:pt>
                <c:pt idx="48">
                  <c:v>644.23383548584502</c:v>
                </c:pt>
                <c:pt idx="49">
                  <c:v>645.61730201536272</c:v>
                </c:pt>
                <c:pt idx="50">
                  <c:v>646.998412942546</c:v>
                </c:pt>
                <c:pt idx="51">
                  <c:v>648.37717306885679</c:v>
                </c:pt>
                <c:pt idx="52">
                  <c:v>649.75358717690233</c:v>
                </c:pt>
                <c:pt idx="53">
                  <c:v>651.12766003053162</c:v>
                </c:pt>
                <c:pt idx="54">
                  <c:v>652.49939637493071</c:v>
                </c:pt>
                <c:pt idx="55">
                  <c:v>653.86880093671789</c:v>
                </c:pt>
                <c:pt idx="56">
                  <c:v>655.23587842403765</c:v>
                </c:pt>
                <c:pt idx="57">
                  <c:v>656.60063352665475</c:v>
                </c:pt>
                <c:pt idx="58">
                  <c:v>657.96307091604695</c:v>
                </c:pt>
                <c:pt idx="59">
                  <c:v>659.32319524549769</c:v>
                </c:pt>
                <c:pt idx="60">
                  <c:v>660.68101115018783</c:v>
                </c:pt>
                <c:pt idx="61">
                  <c:v>662.03652324728705</c:v>
                </c:pt>
                <c:pt idx="62">
                  <c:v>663.3897361360448</c:v>
                </c:pt>
                <c:pt idx="63">
                  <c:v>664.74065439787989</c:v>
                </c:pt>
                <c:pt idx="64">
                  <c:v>666.08928259647064</c:v>
                </c:pt>
                <c:pt idx="65">
                  <c:v>667.43562527784343</c:v>
                </c:pt>
                <c:pt idx="66">
                  <c:v>668.7796869704614</c:v>
                </c:pt>
                <c:pt idx="67">
                  <c:v>670.12147218531209</c:v>
                </c:pt>
                <c:pt idx="68">
                  <c:v>671.46098541599486</c:v>
                </c:pt>
                <c:pt idx="69">
                  <c:v>672.79823113880786</c:v>
                </c:pt>
                <c:pt idx="70">
                  <c:v>674.13321381283379</c:v>
                </c:pt>
                <c:pt idx="71">
                  <c:v>675.46593788002588</c:v>
                </c:pt>
                <c:pt idx="72">
                  <c:v>676.796407765293</c:v>
                </c:pt>
                <c:pt idx="73">
                  <c:v>678.12462787658399</c:v>
                </c:pt>
                <c:pt idx="74">
                  <c:v>679.45060260497189</c:v>
                </c:pt>
                <c:pt idx="75">
                  <c:v>680.77433632473753</c:v>
                </c:pt>
                <c:pt idx="76">
                  <c:v>682.09583339345238</c:v>
                </c:pt>
                <c:pt idx="77">
                  <c:v>683.41509815206109</c:v>
                </c:pt>
                <c:pt idx="78">
                  <c:v>684.73213492496325</c:v>
                </c:pt>
                <c:pt idx="79">
                  <c:v>686.04694802009521</c:v>
                </c:pt>
                <c:pt idx="80">
                  <c:v>687.35954172901086</c:v>
                </c:pt>
                <c:pt idx="81">
                  <c:v>688.66992032696169</c:v>
                </c:pt>
                <c:pt idx="82">
                  <c:v>689.97808807297724</c:v>
                </c:pt>
                <c:pt idx="83">
                  <c:v>691.28404920994433</c:v>
                </c:pt>
                <c:pt idx="84">
                  <c:v>692.58780796468591</c:v>
                </c:pt>
                <c:pt idx="85">
                  <c:v>693.88936854803956</c:v>
                </c:pt>
                <c:pt idx="86">
                  <c:v>695.18873515493533</c:v>
                </c:pt>
                <c:pt idx="87">
                  <c:v>696.48591196447353</c:v>
                </c:pt>
                <c:pt idx="88">
                  <c:v>697.78090314000133</c:v>
                </c:pt>
                <c:pt idx="89">
                  <c:v>699.07371282918962</c:v>
                </c:pt>
                <c:pt idx="90">
                  <c:v>700.36434516410873</c:v>
                </c:pt>
                <c:pt idx="91">
                  <c:v>701.65280426130437</c:v>
                </c:pt>
                <c:pt idx="92">
                  <c:v>702.93909422187232</c:v>
                </c:pt>
                <c:pt idx="93">
                  <c:v>704.22321913153348</c:v>
                </c:pt>
                <c:pt idx="94">
                  <c:v>705.50518306070762</c:v>
                </c:pt>
                <c:pt idx="95">
                  <c:v>706.78499006458765</c:v>
                </c:pt>
                <c:pt idx="96">
                  <c:v>708.06264418321234</c:v>
                </c:pt>
                <c:pt idx="97">
                  <c:v>709.3381494415396</c:v>
                </c:pt>
                <c:pt idx="98">
                  <c:v>710.6115098495186</c:v>
                </c:pt>
                <c:pt idx="99">
                  <c:v>711.88272940216177</c:v>
                </c:pt>
                <c:pt idx="100">
                  <c:v>713.15181207961643</c:v>
                </c:pt>
                <c:pt idx="101">
                  <c:v>725.72541786762235</c:v>
                </c:pt>
                <c:pt idx="102">
                  <c:v>738.08788525748264</c:v>
                </c:pt>
                <c:pt idx="103">
                  <c:v>750.2430521902437</c:v>
                </c:pt>
                <c:pt idx="104">
                  <c:v>762.1946170601999</c:v>
                </c:pt>
                <c:pt idx="105">
                  <c:v>773.94614515619912</c:v>
                </c:pt>
                <c:pt idx="106">
                  <c:v>785.50107472710852</c:v>
                </c:pt>
                <c:pt idx="107">
                  <c:v>796.8627226974711</c:v>
                </c:pt>
                <c:pt idx="108">
                  <c:v>808.03429005729367</c:v>
                </c:pt>
                <c:pt idx="109">
                  <c:v>819.01886694800919</c:v>
                </c:pt>
                <c:pt idx="110">
                  <c:v>829.81943746492709</c:v>
                </c:pt>
                <c:pt idx="111">
                  <c:v>840.43888419490906</c:v>
                </c:pt>
                <c:pt idx="112">
                  <c:v>850.87999250657367</c:v>
                </c:pt>
                <c:pt idx="113">
                  <c:v>861.14545460901888</c:v>
                </c:pt>
                <c:pt idx="114">
                  <c:v>871.2378733938541</c:v>
                </c:pt>
                <c:pt idx="115">
                  <c:v>881.15976607423579</c:v>
                </c:pt>
                <c:pt idx="116">
                  <c:v>890.91356763359624</c:v>
                </c:pt>
                <c:pt idx="117">
                  <c:v>900.50163409583297</c:v>
                </c:pt>
                <c:pt idx="118">
                  <c:v>909.92624562788183</c:v>
                </c:pt>
                <c:pt idx="119">
                  <c:v>919.18960948482049</c:v>
                </c:pt>
                <c:pt idx="120">
                  <c:v>928.29386280693427</c:v>
                </c:pt>
                <c:pt idx="121">
                  <c:v>937.24107527751994</c:v>
                </c:pt>
                <c:pt idx="122">
                  <c:v>946.0332516495987</c:v>
                </c:pt>
                <c:pt idx="123">
                  <c:v>954.67233414915154</c:v>
                </c:pt>
                <c:pt idx="124">
                  <c:v>963.16020476197571</c:v>
                </c:pt>
                <c:pt idx="125">
                  <c:v>971.49868741078672</c:v>
                </c:pt>
                <c:pt idx="126">
                  <c:v>979.689550028751</c:v>
                </c:pt>
                <c:pt idx="127">
                  <c:v>987.73450653522946</c:v>
                </c:pt>
                <c:pt idx="128">
                  <c:v>995.63521871913645</c:v>
                </c:pt>
                <c:pt idx="129">
                  <c:v>1003.3932980349711</c:v>
                </c:pt>
                <c:pt idx="130">
                  <c:v>1011.0103073162556</c:v>
                </c:pt>
                <c:pt idx="131">
                  <c:v>1018.4877624108186</c:v>
                </c:pt>
                <c:pt idx="132">
                  <c:v>1025.8271337420806</c:v>
                </c:pt>
                <c:pt idx="133">
                  <c:v>1033.0298478002455</c:v>
                </c:pt>
                <c:pt idx="134">
                  <c:v>1040.0972885670628</c:v>
                </c:pt>
                <c:pt idx="135">
                  <c:v>1047.0307988775985</c:v>
                </c:pt>
                <c:pt idx="136">
                  <c:v>1053.8316817222535</c:v>
                </c:pt>
                <c:pt idx="137">
                  <c:v>1060.5012014920705</c:v>
                </c:pt>
                <c:pt idx="138">
                  <c:v>1067.040585170196</c:v>
                </c:pt>
                <c:pt idx="139">
                  <c:v>1073.451023472192</c:v>
                </c:pt>
                <c:pt idx="140">
                  <c:v>1079.7336719377458</c:v>
                </c:pt>
                <c:pt idx="141">
                  <c:v>1085.8896519761738</c:v>
                </c:pt>
                <c:pt idx="142">
                  <c:v>1091.9200518679845</c:v>
                </c:pt>
                <c:pt idx="143">
                  <c:v>1097.825927724643</c:v>
                </c:pt>
                <c:pt idx="144">
                  <c:v>1103.6083044085585</c:v>
                </c:pt>
                <c:pt idx="145">
                  <c:v>1109.2681764152117</c:v>
                </c:pt>
                <c:pt idx="146">
                  <c:v>1114.8065087192344</c:v>
                </c:pt>
                <c:pt idx="147">
                  <c:v>1120.2242375861679</c:v>
                </c:pt>
                <c:pt idx="148">
                  <c:v>1125.5222713515259</c:v>
                </c:pt>
                <c:pt idx="149">
                  <c:v>1130.7014911687254</c:v>
                </c:pt>
                <c:pt idx="150">
                  <c:v>1135.7627517273568</c:v>
                </c:pt>
                <c:pt idx="151">
                  <c:v>1140.7068819432088</c:v>
                </c:pt>
                <c:pt idx="152">
                  <c:v>1145.5346856213951</c:v>
                </c:pt>
                <c:pt idx="153">
                  <c:v>1150.2469420938705</c:v>
                </c:pt>
                <c:pt idx="154">
                  <c:v>1154.8444068325782</c:v>
                </c:pt>
                <c:pt idx="155">
                  <c:v>1159.3278120394136</c:v>
                </c:pt>
                <c:pt idx="156">
                  <c:v>1163.6978672141579</c:v>
                </c:pt>
                <c:pt idx="157">
                  <c:v>1167.9552597014863</c:v>
                </c:pt>
                <c:pt idx="158">
                  <c:v>1172.100655218135</c:v>
                </c:pt>
                <c:pt idx="159">
                  <c:v>1176.1346983612727</c:v>
                </c:pt>
                <c:pt idx="160">
                  <c:v>1180.0580130991107</c:v>
                </c:pt>
                <c:pt idx="161">
                  <c:v>1183.8712032447586</c:v>
                </c:pt>
                <c:pt idx="162">
                  <c:v>1187.574852914332</c:v>
                </c:pt>
                <c:pt idx="163">
                  <c:v>1191.1695269703032</c:v>
                </c:pt>
                <c:pt idx="164">
                  <c:v>1194.6557714510941</c:v>
                </c:pt>
                <c:pt idx="165">
                  <c:v>1198.0341139879129</c:v>
                </c:pt>
                <c:pt idx="166">
                  <c:v>1201.3050642098508</c:v>
                </c:pt>
                <c:pt idx="167">
                  <c:v>1204.469114138278</c:v>
                </c:pt>
                <c:pt idx="168">
                  <c:v>1207.5267385716029</c:v>
                </c:pt>
                <c:pt idx="169">
                  <c:v>1210.4783954614975</c:v>
                </c:pt>
                <c:pt idx="170">
                  <c:v>1213.3245262817375</c:v>
                </c:pt>
                <c:pt idx="171">
                  <c:v>1216.0655563908572</c:v>
                </c:pt>
                <c:pt idx="172">
                  <c:v>1218.7018953898848</c:v>
                </c:pt>
                <c:pt idx="173">
                  <c:v>1221.2339374764977</c:v>
                </c:pt>
                <c:pt idx="174">
                  <c:v>1223.6620617970166</c:v>
                </c:pt>
                <c:pt idx="175">
                  <c:v>1225.986632797755</c:v>
                </c:pt>
                <c:pt idx="176">
                  <c:v>1228.2080005773382</c:v>
                </c:pt>
                <c:pt idx="177">
                  <c:v>1230.3265012417176</c:v>
                </c:pt>
                <c:pt idx="178">
                  <c:v>1232.3424572637227</c:v>
                </c:pt>
                <c:pt idx="179">
                  <c:v>1234.2561778491124</c:v>
                </c:pt>
                <c:pt idx="180">
                  <c:v>1236.0679593112077</c:v>
                </c:pt>
                <c:pt idx="181">
                  <c:v>1237.7780854563041</c:v>
                </c:pt>
                <c:pt idx="182">
                  <c:v>1239.3868279821681</c:v>
                </c:pt>
                <c:pt idx="183">
                  <c:v>1240.894446892004</c:v>
                </c:pt>
                <c:pt idx="184">
                  <c:v>1242.30119092634</c:v>
                </c:pt>
                <c:pt idx="185">
                  <c:v>1243.607298015294</c:v>
                </c:pt>
                <c:pt idx="186">
                  <c:v>1244.8129957536416</c:v>
                </c:pt>
                <c:pt idx="187">
                  <c:v>1245.9185019010076</c:v>
                </c:pt>
                <c:pt idx="188">
                  <c:v>1246.9240249093009</c:v>
                </c:pt>
                <c:pt idx="189">
                  <c:v>1247.8297644792301</c:v>
                </c:pt>
                <c:pt idx="190">
                  <c:v>1248.6359121473317</c:v>
                </c:pt>
                <c:pt idx="191">
                  <c:v>1249.3426519044181</c:v>
                </c:pt>
                <c:pt idx="192">
                  <c:v>1249.9501608457081</c:v>
                </c:pt>
                <c:pt idx="193">
                  <c:v>1250.4586098521379</c:v>
                </c:pt>
                <c:pt idx="194">
                  <c:v>1250.8681643014875</c:v>
                </c:pt>
                <c:pt idx="195">
                  <c:v>1251.1789848070164</c:v>
                </c:pt>
                <c:pt idx="196">
                  <c:v>1251.3912279803328</c:v>
                </c:pt>
                <c:pt idx="197">
                  <c:v>1251.5050472142614</c:v>
                </c:pt>
                <c:pt idx="198">
                  <c:v>1251.5205934805861</c:v>
                </c:pt>
                <c:pt idx="199">
                  <c:v>1251.4380161367837</c:v>
                </c:pt>
                <c:pt idx="200">
                  <c:v>1251.2574637352866</c:v>
                </c:pt>
                <c:pt idx="201">
                  <c:v>1250.9790848284513</c:v>
                </c:pt>
                <c:pt idx="202">
                  <c:v>1250.6030287623121</c:v>
                </c:pt>
                <c:pt idx="203">
                  <c:v>1250.1294464523469</c:v>
                </c:pt>
                <c:pt idx="204">
                  <c:v>1249.5584911348919</c:v>
                </c:pt>
                <c:pt idx="205">
                  <c:v>1248.8903190884614</c:v>
                </c:pt>
                <c:pt idx="206">
                  <c:v>1248.1250903200237</c:v>
                </c:pt>
                <c:pt idx="207">
                  <c:v>1247.2629692121948</c:v>
                </c:pt>
                <c:pt idx="208">
                  <c:v>1246.304125128288</c:v>
                </c:pt>
                <c:pt idx="209">
                  <c:v>1245.2487329731259</c:v>
                </c:pt>
                <c:pt idx="210">
                  <c:v>1244.0969737084629</c:v>
                </c:pt>
                <c:pt idx="211">
                  <c:v>1242.8490348227042</c:v>
                </c:pt>
                <c:pt idx="212">
                  <c:v>1241.5051107553631</c:v>
                </c:pt>
                <c:pt idx="213">
                  <c:v>1240.0654032773039</c:v>
                </c:pt>
                <c:pt idx="214">
                  <c:v>1238.5301218283196</c:v>
                </c:pt>
                <c:pt idx="215">
                  <c:v>1236.8994838139611</c:v>
                </c:pt>
                <c:pt idx="216">
                  <c:v>1235.1737148637885</c:v>
                </c:pt>
                <c:pt idx="217">
                  <c:v>1233.3530490533772</c:v>
                </c:pt>
                <c:pt idx="218">
                  <c:v>1231.4377290924838</c:v>
                </c:pt>
                <c:pt idx="219">
                  <c:v>1229.4280064817851</c:v>
                </c:pt>
                <c:pt idx="220">
                  <c:v>1227.3241416405558</c:v>
                </c:pt>
                <c:pt idx="221">
                  <c:v>1225.1264040075689</c:v>
                </c:pt>
                <c:pt idx="222">
                  <c:v>1222.8350721173897</c:v>
                </c:pt>
                <c:pt idx="223">
                  <c:v>1220.4504336541058</c:v>
                </c:pt>
                <c:pt idx="224">
                  <c:v>1217.9727854843968</c:v>
                </c:pt>
                <c:pt idx="225">
                  <c:v>1215.4024336717055</c:v>
                </c:pt>
                <c:pt idx="226">
                  <c:v>1212.7396934731328</c:v>
                </c:pt>
                <c:pt idx="227">
                  <c:v>1209.9848893205415</c:v>
                </c:pt>
                <c:pt idx="228">
                  <c:v>1207.1383547872249</c:v>
                </c:pt>
                <c:pt idx="229">
                  <c:v>1204.2004325413748</c:v>
                </c:pt>
                <c:pt idx="230">
                  <c:v>1201.1714742874713</c:v>
                </c:pt>
                <c:pt idx="231">
                  <c:v>1198.0518406966148</c:v>
                </c:pt>
                <c:pt idx="232">
                  <c:v>1194.8419013267237</c:v>
                </c:pt>
                <c:pt idx="233">
                  <c:v>1191.5420345334394</c:v>
                </c:pt>
                <c:pt idx="234">
                  <c:v>1188.1526273725015</c:v>
                </c:pt>
                <c:pt idx="235">
                  <c:v>1184.6740754942884</c:v>
                </c:pt>
                <c:pt idx="236">
                  <c:v>1181.1067830311554</c:v>
                </c:pt>
                <c:pt idx="237">
                  <c:v>1177.4511624781483</c:v>
                </c:pt>
                <c:pt idx="238">
                  <c:v>1173.7076345676226</c:v>
                </c:pt>
                <c:pt idx="239">
                  <c:v>1169.8766281382507</c:v>
                </c:pt>
                <c:pt idx="240">
                  <c:v>1165.9585799988668</c:v>
                </c:pt>
                <c:pt idx="241">
                  <c:v>1161.9539347875575</c:v>
                </c:pt>
                <c:pt idx="242">
                  <c:v>1157.8631448263832</c:v>
                </c:pt>
                <c:pt idx="243">
                  <c:v>1153.6866699720788</c:v>
                </c:pt>
                <c:pt idx="244">
                  <c:v>1149.4249774630684</c:v>
                </c:pt>
                <c:pt idx="245">
                  <c:v>1145.0785417630982</c:v>
                </c:pt>
                <c:pt idx="246">
                  <c:v>1140.6478444017757</c:v>
                </c:pt>
                <c:pt idx="247">
                  <c:v>1136.1333738122892</c:v>
                </c:pt>
                <c:pt idx="248">
                  <c:v>1131.5356251665596</c:v>
                </c:pt>
                <c:pt idx="249">
                  <c:v>1126.8551002080681</c:v>
                </c:pt>
                <c:pt idx="250">
                  <c:v>1122.0923070825875</c:v>
                </c:pt>
                <c:pt idx="251">
                  <c:v>1117.2477601670366</c:v>
                </c:pt>
                <c:pt idx="252">
                  <c:v>1112.3219798966618</c:v>
                </c:pt>
                <c:pt idx="253">
                  <c:v>1107.3154925907465</c:v>
                </c:pt>
                <c:pt idx="254">
                  <c:v>1102.2288302770373</c:v>
                </c:pt>
                <c:pt idx="255">
                  <c:v>1097.0625305150661</c:v>
                </c:pt>
                <c:pt idx="256">
                  <c:v>1091.8171362185449</c:v>
                </c:pt>
                <c:pt idx="257">
                  <c:v>1086.4931954769988</c:v>
                </c:pt>
                <c:pt idx="258">
                  <c:v>1081.0912613767996</c:v>
                </c:pt>
                <c:pt idx="259">
                  <c:v>1075.6118918217528</c:v>
                </c:pt>
                <c:pt idx="260">
                  <c:v>1070.0556493533909</c:v>
                </c:pt>
                <c:pt idx="261">
                  <c:v>1064.4231009711141</c:v>
                </c:pt>
                <c:pt idx="262">
                  <c:v>1058.714817952319</c:v>
                </c:pt>
                <c:pt idx="263">
                  <c:v>1052.9313756726506</c:v>
                </c:pt>
                <c:pt idx="264">
                  <c:v>1047.0733534265064</c:v>
                </c:pt>
                <c:pt idx="265">
                  <c:v>1041.1413342479179</c:v>
                </c:pt>
                <c:pt idx="266">
                  <c:v>1035.135904731932</c:v>
                </c:pt>
                <c:pt idx="267">
                  <c:v>1029.0576548566089</c:v>
                </c:pt>
                <c:pt idx="268">
                  <c:v>1022.9071778057489</c:v>
                </c:pt>
                <c:pt idx="269">
                  <c:v>1016.685069792459</c:v>
                </c:pt>
                <c:pt idx="270">
                  <c:v>1010.3919298836631</c:v>
                </c:pt>
                <c:pt idx="271">
                  <c:v>1004.0283598256586</c:v>
                </c:pt>
                <c:pt idx="272">
                  <c:v>997.59496387081708</c:v>
                </c:pt>
                <c:pt idx="273">
                  <c:v>991.09234860552283</c:v>
                </c:pt>
                <c:pt idx="274">
                  <c:v>984.52112277944161</c:v>
                </c:pt>
                <c:pt idx="275">
                  <c:v>977.88189713620557</c:v>
                </c:pt>
                <c:pt idx="276">
                  <c:v>971.17528424559862</c:v>
                </c:pt>
                <c:pt idx="277">
                  <c:v>964.40189833732336</c:v>
                </c:pt>
                <c:pt idx="278">
                  <c:v>957.56235513642582</c:v>
                </c:pt>
                <c:pt idx="279">
                  <c:v>950.65727170045216</c:v>
                </c:pt>
                <c:pt idx="280">
                  <c:v>943.68726625840804</c:v>
                </c:pt>
                <c:pt idx="281">
                  <c:v>936.65295805158758</c:v>
                </c:pt>
                <c:pt idx="282">
                  <c:v>929.55496717633605</c:v>
                </c:pt>
                <c:pt idx="283">
                  <c:v>922.39391442880708</c:v>
                </c:pt>
                <c:pt idx="284">
                  <c:v>915.17042115177196</c:v>
                </c:pt>
                <c:pt idx="285">
                  <c:v>907.88510908353646</c:v>
                </c:pt>
                <c:pt idx="286">
                  <c:v>900.53860020901504</c:v>
                </c:pt>
                <c:pt idx="287">
                  <c:v>893.13151661301288</c:v>
                </c:pt>
                <c:pt idx="288">
                  <c:v>885.66448033575966</c:v>
                </c:pt>
                <c:pt idx="289">
                  <c:v>878.13811323073867</c:v>
                </c:pt>
                <c:pt idx="290">
                  <c:v>870.55303682485089</c:v>
                </c:pt>
                <c:pt idx="291">
                  <c:v>862.90987218094995</c:v>
                </c:pt>
                <c:pt idx="292">
                  <c:v>855.20923976278334</c:v>
                </c:pt>
                <c:pt idx="293">
                  <c:v>847.45175930237019</c:v>
                </c:pt>
                <c:pt idx="294">
                  <c:v>839.63804966984435</c:v>
                </c:pt>
                <c:pt idx="295">
                  <c:v>831.7687287457893</c:v>
                </c:pt>
                <c:pt idx="296">
                  <c:v>823.84441329608705</c:v>
                </c:pt>
                <c:pt idx="297">
                  <c:v>815.86571884930288</c:v>
                </c:pt>
                <c:pt idx="298">
                  <c:v>807.83325957662373</c:v>
                </c:pt>
                <c:pt idx="299">
                  <c:v>799.74764817436551</c:v>
                </c:pt>
                <c:pt idx="300">
                  <c:v>791.60949574906363</c:v>
                </c:pt>
                <c:pt idx="301">
                  <c:v>783.41941170515702</c:v>
                </c:pt>
                <c:pt idx="302">
                  <c:v>775.17800363527499</c:v>
                </c:pt>
                <c:pt idx="303">
                  <c:v>766.88587721313297</c:v>
                </c:pt>
                <c:pt idx="304">
                  <c:v>758.54363608904168</c:v>
                </c:pt>
                <c:pt idx="305">
                  <c:v>750.15188178803203</c:v>
                </c:pt>
                <c:pt idx="306">
                  <c:v>741.71121361059613</c:v>
                </c:pt>
                <c:pt idx="307">
                  <c:v>733.22222853604183</c:v>
                </c:pt>
                <c:pt idx="308">
                  <c:v>724.68552112845816</c:v>
                </c:pt>
                <c:pt idx="309">
                  <c:v>716.10168344528552</c:v>
                </c:pt>
                <c:pt idx="310">
                  <c:v>707.47130494848273</c:v>
                </c:pt>
                <c:pt idx="311">
                  <c:v>698.79497241828267</c:v>
                </c:pt>
                <c:pt idx="312">
                  <c:v>690.07326986952512</c:v>
                </c:pt>
                <c:pt idx="313">
                  <c:v>681.30677847055483</c:v>
                </c:pt>
                <c:pt idx="314">
                  <c:v>672.49607646466973</c:v>
                </c:pt>
                <c:pt idx="315">
                  <c:v>663.64173909410499</c:v>
                </c:pt>
                <c:pt idx="316">
                  <c:v>654.7443385265351</c:v>
                </c:pt>
                <c:pt idx="317">
                  <c:v>645.80444378407583</c:v>
                </c:pt>
                <c:pt idx="318">
                  <c:v>636.82262067476665</c:v>
                </c:pt>
                <c:pt idx="319">
                  <c:v>627.7994317265119</c:v>
                </c:pt>
                <c:pt idx="320">
                  <c:v>618.73543612345918</c:v>
                </c:pt>
                <c:pt idx="321">
                  <c:v>609.63118964479133</c:v>
                </c:pt>
                <c:pt idx="322">
                  <c:v>600.4872446059079</c:v>
                </c:pt>
                <c:pt idx="323">
                  <c:v>591.30414980196986</c:v>
                </c:pt>
                <c:pt idx="324">
                  <c:v>582.0824504537818</c:v>
                </c:pt>
                <c:pt idx="325">
                  <c:v>572.822688155984</c:v>
                </c:pt>
                <c:pt idx="326">
                  <c:v>563.52540082752614</c:v>
                </c:pt>
                <c:pt idx="327">
                  <c:v>554.19112266439345</c:v>
                </c:pt>
                <c:pt idx="328">
                  <c:v>544.82038409455527</c:v>
                </c:pt>
                <c:pt idx="329">
                  <c:v>535.41371173510618</c:v>
                </c:pt>
                <c:pt idx="330">
                  <c:v>525.97162835156757</c:v>
                </c:pt>
                <c:pt idx="331">
                  <c:v>516.49465281931816</c:v>
                </c:pt>
                <c:pt idx="332">
                  <c:v>506.98330008712117</c:v>
                </c:pt>
                <c:pt idx="333">
                  <c:v>497.43808114271519</c:v>
                </c:pt>
                <c:pt idx="334">
                  <c:v>487.85950298043497</c:v>
                </c:pt>
                <c:pt idx="335">
                  <c:v>478.24806857082871</c:v>
                </c:pt>
                <c:pt idx="336">
                  <c:v>468.60427683223708</c:v>
                </c:pt>
                <c:pt idx="337">
                  <c:v>458.92862260430007</c:v>
                </c:pt>
                <c:pt idx="338">
                  <c:v>449.22159662335622</c:v>
                </c:pt>
                <c:pt idx="339">
                  <c:v>439.48368549969922</c:v>
                </c:pt>
                <c:pt idx="340">
                  <c:v>429.71537169665658</c:v>
                </c:pt>
                <c:pt idx="341">
                  <c:v>419.91713351145478</c:v>
                </c:pt>
                <c:pt idx="342">
                  <c:v>410.08944505783529</c:v>
                </c:pt>
                <c:pt idx="343">
                  <c:v>400.23277625038526</c:v>
                </c:pt>
                <c:pt idx="344">
                  <c:v>390.34759279054737</c:v>
                </c:pt>
                <c:pt idx="345">
                  <c:v>380.4343561542729</c:v>
                </c:pt>
                <c:pt idx="346">
                  <c:v>370.49352358128175</c:v>
                </c:pt>
                <c:pt idx="347">
                  <c:v>360.52554806589353</c:v>
                </c:pt>
                <c:pt idx="348">
                  <c:v>350.5308783493943</c:v>
                </c:pt>
                <c:pt idx="349">
                  <c:v>340.50995891390244</c:v>
                </c:pt>
                <c:pt idx="350">
                  <c:v>330.4632299776984</c:v>
                </c:pt>
                <c:pt idx="351">
                  <c:v>320.39112749198267</c:v>
                </c:pt>
                <c:pt idx="352">
                  <c:v>310.29408313902638</c:v>
                </c:pt>
                <c:pt idx="353">
                  <c:v>300.1725243316796</c:v>
                </c:pt>
                <c:pt idx="354">
                  <c:v>290.02687421420183</c:v>
                </c:pt>
                <c:pt idx="355">
                  <c:v>279.85755166438025</c:v>
                </c:pt>
                <c:pt idx="356">
                  <c:v>269.66497129690117</c:v>
                </c:pt>
                <c:pt idx="357">
                  <c:v>259.44954346793992</c:v>
                </c:pt>
                <c:pt idx="358">
                  <c:v>249.21167428093585</c:v>
                </c:pt>
                <c:pt idx="359">
                  <c:v>238.95176559351791</c:v>
                </c:pt>
                <c:pt idx="360">
                  <c:v>228.67021502554812</c:v>
                </c:pt>
                <c:pt idx="361">
                  <c:v>218.36741596824947</c:v>
                </c:pt>
                <c:pt idx="362">
                  <c:v>208.04375759438562</c:v>
                </c:pt>
                <c:pt idx="363">
                  <c:v>197.69962486946</c:v>
                </c:pt>
                <c:pt idx="364">
                  <c:v>187.3353985639024</c:v>
                </c:pt>
                <c:pt idx="365">
                  <c:v>176.95145526621147</c:v>
                </c:pt>
                <c:pt idx="366">
                  <c:v>166.54816739702179</c:v>
                </c:pt>
                <c:pt idx="367">
                  <c:v>156.12590322406481</c:v>
                </c:pt>
                <c:pt idx="368">
                  <c:v>145.68502687799347</c:v>
                </c:pt>
                <c:pt idx="369">
                  <c:v>135.2258983690401</c:v>
                </c:pt>
                <c:pt idx="370">
                  <c:v>124.74887360447867</c:v>
                </c:pt>
                <c:pt idx="371">
                  <c:v>114.25430440686191</c:v>
                </c:pt>
                <c:pt idx="372">
                  <c:v>103.74253853300476</c:v>
                </c:pt>
                <c:pt idx="373">
                  <c:v>93.213919693686307</c:v>
                </c:pt>
                <c:pt idx="374">
                  <c:v>82.668787574042028</c:v>
                </c:pt>
                <c:pt idx="375">
                  <c:v>72.107477854619532</c:v>
                </c:pt>
                <c:pt idx="376">
                  <c:v>61.530322233070812</c:v>
                </c:pt>
                <c:pt idx="377">
                  <c:v>50.937648446454865</c:v>
                </c:pt>
                <c:pt idx="378">
                  <c:v>40.329780294124731</c:v>
                </c:pt>
                <c:pt idx="379">
                  <c:v>29.7070376611738</c:v>
                </c:pt>
                <c:pt idx="380">
                  <c:v>19.069736542416365</c:v>
                </c:pt>
                <c:pt idx="381">
                  <c:v>8.418189066878238</c:v>
                </c:pt>
                <c:pt idx="382">
                  <c:v>-2.247296477226616</c:v>
                </c:pt>
                <c:pt idx="383">
                  <c:v>-2.2579688619526315</c:v>
                </c:pt>
                <c:pt idx="384">
                  <c:v>-2.2686412601608077</c:v>
                </c:pt>
                <c:pt idx="385">
                  <c:v>-2.2793136718508462</c:v>
                </c:pt>
                <c:pt idx="386">
                  <c:v>-2.289986097022449</c:v>
                </c:pt>
                <c:pt idx="387">
                  <c:v>-2.3006585356753178</c:v>
                </c:pt>
                <c:pt idx="388">
                  <c:v>-2.3113309878091539</c:v>
                </c:pt>
                <c:pt idx="389">
                  <c:v>-2.3220034534236591</c:v>
                </c:pt>
                <c:pt idx="390">
                  <c:v>-2.3326759325185353</c:v>
                </c:pt>
                <c:pt idx="391">
                  <c:v>-2.3433484250934842</c:v>
                </c:pt>
                <c:pt idx="392">
                  <c:v>-2.3540209311482077</c:v>
                </c:pt>
                <c:pt idx="393">
                  <c:v>-2.3646934506824073</c:v>
                </c:pt>
                <c:pt idx="394">
                  <c:v>-2.3753659836957848</c:v>
                </c:pt>
                <c:pt idx="395">
                  <c:v>-2.3860385301880416</c:v>
                </c:pt>
                <c:pt idx="396">
                  <c:v>-2.3967110901588797</c:v>
                </c:pt>
                <c:pt idx="397">
                  <c:v>-2.4073836636080008</c:v>
                </c:pt>
                <c:pt idx="398">
                  <c:v>-2.4180562505351069</c:v>
                </c:pt>
                <c:pt idx="399">
                  <c:v>-2.4287288509398994</c:v>
                </c:pt>
                <c:pt idx="400">
                  <c:v>-2.4394014648220801</c:v>
                </c:pt>
                <c:pt idx="401">
                  <c:v>-2.4500740921813509</c:v>
                </c:pt>
                <c:pt idx="402">
                  <c:v>-2.4607467330174133</c:v>
                </c:pt>
                <c:pt idx="403">
                  <c:v>-2.4714193873299695</c:v>
                </c:pt>
                <c:pt idx="404">
                  <c:v>-2.4820920551187209</c:v>
                </c:pt>
                <c:pt idx="405">
                  <c:v>-2.4927647363833692</c:v>
                </c:pt>
                <c:pt idx="406">
                  <c:v>-2.5034374311236163</c:v>
                </c:pt>
                <c:pt idx="407">
                  <c:v>-2.5141101393391638</c:v>
                </c:pt>
                <c:pt idx="408">
                  <c:v>-2.5247828610297138</c:v>
                </c:pt>
                <c:pt idx="409">
                  <c:v>-2.5354555961949679</c:v>
                </c:pt>
                <c:pt idx="410">
                  <c:v>-2.5461283448346279</c:v>
                </c:pt>
                <c:pt idx="411">
                  <c:v>-2.5568011069483956</c:v>
                </c:pt>
                <c:pt idx="412">
                  <c:v>-2.5674738825359724</c:v>
                </c:pt>
                <c:pt idx="413">
                  <c:v>-2.5781466715970605</c:v>
                </c:pt>
                <c:pt idx="414">
                  <c:v>-2.5888194741313617</c:v>
                </c:pt>
                <c:pt idx="415">
                  <c:v>-2.5994922901385777</c:v>
                </c:pt>
                <c:pt idx="416">
                  <c:v>-2.6101651196184106</c:v>
                </c:pt>
                <c:pt idx="417">
                  <c:v>-2.6208379625705618</c:v>
                </c:pt>
                <c:pt idx="418">
                  <c:v>-2.6315108189947334</c:v>
                </c:pt>
                <c:pt idx="419">
                  <c:v>-2.6421836888906269</c:v>
                </c:pt>
                <c:pt idx="420">
                  <c:v>-2.6528565722579445</c:v>
                </c:pt>
                <c:pt idx="421">
                  <c:v>-2.6635294690963875</c:v>
                </c:pt>
                <c:pt idx="422">
                  <c:v>-2.6742023794056582</c:v>
                </c:pt>
                <c:pt idx="423">
                  <c:v>-2.6848753031854584</c:v>
                </c:pt>
                <c:pt idx="424">
                  <c:v>-2.6955482404354898</c:v>
                </c:pt>
                <c:pt idx="425">
                  <c:v>-2.7062211911554543</c:v>
                </c:pt>
                <c:pt idx="426">
                  <c:v>-2.7168941553450536</c:v>
                </c:pt>
                <c:pt idx="427">
                  <c:v>-2.7275671330039897</c:v>
                </c:pt>
                <c:pt idx="428">
                  <c:v>-2.738240124131964</c:v>
                </c:pt>
                <c:pt idx="429">
                  <c:v>-2.7489131287286792</c:v>
                </c:pt>
                <c:pt idx="430">
                  <c:v>-2.7595861467938367</c:v>
                </c:pt>
                <c:pt idx="431">
                  <c:v>-2.7702591783271382</c:v>
                </c:pt>
                <c:pt idx="432">
                  <c:v>-2.7809322233282856</c:v>
                </c:pt>
                <c:pt idx="433">
                  <c:v>-2.791605281796981</c:v>
                </c:pt>
                <c:pt idx="434">
                  <c:v>-2.8022783537329259</c:v>
                </c:pt>
                <c:pt idx="435">
                  <c:v>-2.8129514391358228</c:v>
                </c:pt>
                <c:pt idx="436">
                  <c:v>-2.8236245380053728</c:v>
                </c:pt>
                <c:pt idx="437">
                  <c:v>-2.8342976503412785</c:v>
                </c:pt>
                <c:pt idx="438">
                  <c:v>-2.8449707761432412</c:v>
                </c:pt>
                <c:pt idx="439">
                  <c:v>-2.8556439154109632</c:v>
                </c:pt>
                <c:pt idx="440">
                  <c:v>-2.8663170681441463</c:v>
                </c:pt>
                <c:pt idx="441">
                  <c:v>-2.8769902343424922</c:v>
                </c:pt>
                <c:pt idx="442">
                  <c:v>-2.8876634140057029</c:v>
                </c:pt>
                <c:pt idx="443">
                  <c:v>-2.8983366071334804</c:v>
                </c:pt>
                <c:pt idx="444">
                  <c:v>-2.9090098137255267</c:v>
                </c:pt>
                <c:pt idx="445">
                  <c:v>-2.9196830337815434</c:v>
                </c:pt>
                <c:pt idx="446">
                  <c:v>-2.9303562673012329</c:v>
                </c:pt>
                <c:pt idx="447">
                  <c:v>-2.9410295142842968</c:v>
                </c:pt>
                <c:pt idx="448">
                  <c:v>-2.9517027747304367</c:v>
                </c:pt>
                <c:pt idx="449">
                  <c:v>-2.9623760486393551</c:v>
                </c:pt>
                <c:pt idx="450">
                  <c:v>-2.9730493360107535</c:v>
                </c:pt>
                <c:pt idx="451">
                  <c:v>-2.9837226368443339</c:v>
                </c:pt>
                <c:pt idx="452">
                  <c:v>-2.9943959511397984</c:v>
                </c:pt>
                <c:pt idx="453">
                  <c:v>-3.0050692788968489</c:v>
                </c:pt>
                <c:pt idx="454">
                  <c:v>-3.0157426201151876</c:v>
                </c:pt>
                <c:pt idx="455">
                  <c:v>-3.0264159747945159</c:v>
                </c:pt>
                <c:pt idx="456">
                  <c:v>-3.0370893429345363</c:v>
                </c:pt>
                <c:pt idx="457">
                  <c:v>-3.0477627245349503</c:v>
                </c:pt>
                <c:pt idx="458">
                  <c:v>-3.0584361195954601</c:v>
                </c:pt>
                <c:pt idx="459">
                  <c:v>-3.0691095281157676</c:v>
                </c:pt>
                <c:pt idx="460">
                  <c:v>-3.0797829500955749</c:v>
                </c:pt>
                <c:pt idx="461">
                  <c:v>-3.0904563855345839</c:v>
                </c:pt>
                <c:pt idx="462">
                  <c:v>-3.1011298344324962</c:v>
                </c:pt>
                <c:pt idx="463">
                  <c:v>-3.1118032967890144</c:v>
                </c:pt>
                <c:pt idx="464">
                  <c:v>-3.1224767726038403</c:v>
                </c:pt>
                <c:pt idx="465">
                  <c:v>-3.1331502618766756</c:v>
                </c:pt>
                <c:pt idx="466">
                  <c:v>-3.1438237646072222</c:v>
                </c:pt>
                <c:pt idx="467">
                  <c:v>-3.1544972807951828</c:v>
                </c:pt>
                <c:pt idx="468">
                  <c:v>-3.1651708104402587</c:v>
                </c:pt>
                <c:pt idx="469">
                  <c:v>-3.1758443535421521</c:v>
                </c:pt>
                <c:pt idx="470">
                  <c:v>-3.1865179101005654</c:v>
                </c:pt>
                <c:pt idx="471">
                  <c:v>-3.1971914801152002</c:v>
                </c:pt>
                <c:pt idx="472">
                  <c:v>-3.2078650635857584</c:v>
                </c:pt>
                <c:pt idx="473">
                  <c:v>-3.2185386605119422</c:v>
                </c:pt>
                <c:pt idx="474">
                  <c:v>-3.2292122708934539</c:v>
                </c:pt>
                <c:pt idx="475">
                  <c:v>-3.2398858947299951</c:v>
                </c:pt>
                <c:pt idx="476">
                  <c:v>-3.2505595320212679</c:v>
                </c:pt>
                <c:pt idx="477">
                  <c:v>-3.2612331827669743</c:v>
                </c:pt>
                <c:pt idx="478">
                  <c:v>-3.2719068469668167</c:v>
                </c:pt>
                <c:pt idx="479">
                  <c:v>-3.2825805246204967</c:v>
                </c:pt>
                <c:pt idx="480">
                  <c:v>-3.2932542157277163</c:v>
                </c:pt>
                <c:pt idx="481">
                  <c:v>-3.3039279202881779</c:v>
                </c:pt>
                <c:pt idx="482">
                  <c:v>-3.3146016383015837</c:v>
                </c:pt>
                <c:pt idx="483">
                  <c:v>-3.3252753697676352</c:v>
                </c:pt>
                <c:pt idx="484">
                  <c:v>-3.3359491146860347</c:v>
                </c:pt>
                <c:pt idx="485">
                  <c:v>-3.3466228730564844</c:v>
                </c:pt>
                <c:pt idx="486">
                  <c:v>-3.3572966448786863</c:v>
                </c:pt>
                <c:pt idx="487">
                  <c:v>-3.3679704301523423</c:v>
                </c:pt>
                <c:pt idx="488">
                  <c:v>-3.3786442288771545</c:v>
                </c:pt>
                <c:pt idx="489">
                  <c:v>-3.389318041052825</c:v>
                </c:pt>
                <c:pt idx="490">
                  <c:v>-3.3999918666790561</c:v>
                </c:pt>
                <c:pt idx="491">
                  <c:v>-3.4106657057555494</c:v>
                </c:pt>
                <c:pt idx="492">
                  <c:v>-3.4213395582820074</c:v>
                </c:pt>
                <c:pt idx="493">
                  <c:v>-3.4320134242581322</c:v>
                </c:pt>
                <c:pt idx="494">
                  <c:v>-3.4426873036836256</c:v>
                </c:pt>
                <c:pt idx="495">
                  <c:v>-3.4533611965581903</c:v>
                </c:pt>
                <c:pt idx="496">
                  <c:v>-3.4640351028815277</c:v>
                </c:pt>
                <c:pt idx="497">
                  <c:v>-3.4747090226533404</c:v>
                </c:pt>
                <c:pt idx="498">
                  <c:v>-3.4853829558733302</c:v>
                </c:pt>
                <c:pt idx="499">
                  <c:v>-3.4960569025411994</c:v>
                </c:pt>
                <c:pt idx="500">
                  <c:v>-3.5067308626566498</c:v>
                </c:pt>
                <c:pt idx="501">
                  <c:v>-3.5174048362193839</c:v>
                </c:pt>
                <c:pt idx="502">
                  <c:v>-3.5280788232291038</c:v>
                </c:pt>
                <c:pt idx="503">
                  <c:v>-3.5387528236855115</c:v>
                </c:pt>
                <c:pt idx="504">
                  <c:v>-3.5494268375883089</c:v>
                </c:pt>
                <c:pt idx="505">
                  <c:v>-3.5601008649371986</c:v>
                </c:pt>
                <c:pt idx="506">
                  <c:v>-3.5707749057318821</c:v>
                </c:pt>
                <c:pt idx="507">
                  <c:v>-3.5814489599720623</c:v>
                </c:pt>
                <c:pt idx="508">
                  <c:v>-3.5921230276574407</c:v>
                </c:pt>
                <c:pt idx="509">
                  <c:v>-3.60279710878772</c:v>
                </c:pt>
                <c:pt idx="510">
                  <c:v>-3.613471203362602</c:v>
                </c:pt>
                <c:pt idx="511">
                  <c:v>-3.6241453113817887</c:v>
                </c:pt>
                <c:pt idx="512">
                  <c:v>-3.6348194328449828</c:v>
                </c:pt>
                <c:pt idx="513">
                  <c:v>-3.645493567751886</c:v>
                </c:pt>
                <c:pt idx="514">
                  <c:v>-3.6561677161022006</c:v>
                </c:pt>
                <c:pt idx="515">
                  <c:v>-3.6668418778956289</c:v>
                </c:pt>
                <c:pt idx="516">
                  <c:v>-3.6775160531318729</c:v>
                </c:pt>
                <c:pt idx="517">
                  <c:v>-3.6881902418106352</c:v>
                </c:pt>
                <c:pt idx="518">
                  <c:v>-3.6988644439316172</c:v>
                </c:pt>
                <c:pt idx="519">
                  <c:v>-3.7095386594945219</c:v>
                </c:pt>
                <c:pt idx="520">
                  <c:v>-3.7202128884990509</c:v>
                </c:pt>
                <c:pt idx="521">
                  <c:v>-3.7308871309449065</c:v>
                </c:pt>
                <c:pt idx="522">
                  <c:v>-3.7415613868317914</c:v>
                </c:pt>
                <c:pt idx="523">
                  <c:v>-3.752235656159407</c:v>
                </c:pt>
                <c:pt idx="524">
                  <c:v>-3.7629099389274563</c:v>
                </c:pt>
                <c:pt idx="525">
                  <c:v>-3.7735842351356408</c:v>
                </c:pt>
                <c:pt idx="526">
                  <c:v>-3.784258544783663</c:v>
                </c:pt>
                <c:pt idx="527">
                  <c:v>-3.7949328678712253</c:v>
                </c:pt>
                <c:pt idx="528">
                  <c:v>-3.8056072043980298</c:v>
                </c:pt>
                <c:pt idx="529">
                  <c:v>-3.8162815543637789</c:v>
                </c:pt>
                <c:pt idx="530">
                  <c:v>-3.8269559177681747</c:v>
                </c:pt>
                <c:pt idx="531">
                  <c:v>-3.8376302946109191</c:v>
                </c:pt>
                <c:pt idx="532">
                  <c:v>-3.8483046848917146</c:v>
                </c:pt>
                <c:pt idx="533">
                  <c:v>-3.8589790886102633</c:v>
                </c:pt>
                <c:pt idx="534">
                  <c:v>-3.8696535057662675</c:v>
                </c:pt>
                <c:pt idx="535">
                  <c:v>-3.8803279363594299</c:v>
                </c:pt>
                <c:pt idx="536">
                  <c:v>-3.8910023803894522</c:v>
                </c:pt>
                <c:pt idx="537">
                  <c:v>-3.9016768378560367</c:v>
                </c:pt>
                <c:pt idx="538">
                  <c:v>-3.9123513087588861</c:v>
                </c:pt>
                <c:pt idx="539">
                  <c:v>-3.9230257930977022</c:v>
                </c:pt>
                <c:pt idx="540">
                  <c:v>-3.9337002908721872</c:v>
                </c:pt>
                <c:pt idx="541">
                  <c:v>-3.9443748020820437</c:v>
                </c:pt>
                <c:pt idx="542">
                  <c:v>-3.9550493267269742</c:v>
                </c:pt>
                <c:pt idx="543">
                  <c:v>-3.9657238648066802</c:v>
                </c:pt>
                <c:pt idx="544">
                  <c:v>-3.9763984163208645</c:v>
                </c:pt>
                <c:pt idx="545">
                  <c:v>-3.9870729812692294</c:v>
                </c:pt>
                <c:pt idx="546">
                  <c:v>-3.9977475596514771</c:v>
                </c:pt>
                <c:pt idx="547">
                  <c:v>-4.0084221514673102</c:v>
                </c:pt>
                <c:pt idx="548">
                  <c:v>-4.0190967567164302</c:v>
                </c:pt>
                <c:pt idx="549">
                  <c:v>-4.02977137539854</c:v>
                </c:pt>
                <c:pt idx="550">
                  <c:v>-4.0404460075133422</c:v>
                </c:pt>
                <c:pt idx="551">
                  <c:v>-4.0511206530605381</c:v>
                </c:pt>
                <c:pt idx="552">
                  <c:v>-4.0617953120398305</c:v>
                </c:pt>
                <c:pt idx="553">
                  <c:v>-4.0724699844509216</c:v>
                </c:pt>
                <c:pt idx="554">
                  <c:v>-4.0831446702935139</c:v>
                </c:pt>
                <c:pt idx="555">
                  <c:v>-4.09381936956731</c:v>
                </c:pt>
                <c:pt idx="556">
                  <c:v>-4.1044940822720122</c:v>
                </c:pt>
                <c:pt idx="557">
                  <c:v>-4.1151688084073221</c:v>
                </c:pt>
                <c:pt idx="558">
                  <c:v>-4.1258435479729432</c:v>
                </c:pt>
                <c:pt idx="559">
                  <c:v>-4.1365183009685769</c:v>
                </c:pt>
                <c:pt idx="560">
                  <c:v>-4.1471930673939257</c:v>
                </c:pt>
                <c:pt idx="561">
                  <c:v>-4.1578678472486921</c:v>
                </c:pt>
                <c:pt idx="562">
                  <c:v>-4.1685426405325785</c:v>
                </c:pt>
                <c:pt idx="563">
                  <c:v>-4.1792174472452865</c:v>
                </c:pt>
                <c:pt idx="564">
                  <c:v>-4.1898922673865195</c:v>
                </c:pt>
                <c:pt idx="565">
                  <c:v>-4.2005671009559791</c:v>
                </c:pt>
                <c:pt idx="566">
                  <c:v>-4.2112419479533685</c:v>
                </c:pt>
                <c:pt idx="567">
                  <c:v>-4.2219168083783893</c:v>
                </c:pt>
                <c:pt idx="568">
                  <c:v>-4.2325916822307441</c:v>
                </c:pt>
                <c:pt idx="569">
                  <c:v>-4.2432665695101353</c:v>
                </c:pt>
                <c:pt idx="570">
                  <c:v>-4.2539414702162652</c:v>
                </c:pt>
                <c:pt idx="571">
                  <c:v>-4.2646163843488365</c:v>
                </c:pt>
                <c:pt idx="572">
                  <c:v>-4.2752913119075515</c:v>
                </c:pt>
                <c:pt idx="573">
                  <c:v>-4.2859662528921119</c:v>
                </c:pt>
                <c:pt idx="574">
                  <c:v>-4.2966412073022209</c:v>
                </c:pt>
                <c:pt idx="575">
                  <c:v>-4.307316175137581</c:v>
                </c:pt>
                <c:pt idx="576">
                  <c:v>-4.3179911563978939</c:v>
                </c:pt>
                <c:pt idx="577">
                  <c:v>-4.3286661510828619</c:v>
                </c:pt>
                <c:pt idx="578">
                  <c:v>-4.3393411591921884</c:v>
                </c:pt>
                <c:pt idx="579">
                  <c:v>-4.3500161807255751</c:v>
                </c:pt>
                <c:pt idx="580">
                  <c:v>-4.3606912156827242</c:v>
                </c:pt>
                <c:pt idx="581">
                  <c:v>-4.3713662640633384</c:v>
                </c:pt>
                <c:pt idx="582">
                  <c:v>-4.3820413258671209</c:v>
                </c:pt>
                <c:pt idx="583">
                  <c:v>-4.3927164010937734</c:v>
                </c:pt>
                <c:pt idx="584">
                  <c:v>-4.4033914897429982</c:v>
                </c:pt>
                <c:pt idx="585">
                  <c:v>-4.4140665918144979</c:v>
                </c:pt>
                <c:pt idx="586">
                  <c:v>-4.4247417073079749</c:v>
                </c:pt>
                <c:pt idx="587">
                  <c:v>-4.4354168362231317</c:v>
                </c:pt>
                <c:pt idx="588">
                  <c:v>-4.4460919785596706</c:v>
                </c:pt>
                <c:pt idx="589">
                  <c:v>-4.4567671343172943</c:v>
                </c:pt>
                <c:pt idx="590">
                  <c:v>-4.4674423034957051</c:v>
                </c:pt>
                <c:pt idx="591">
                  <c:v>-4.4781174860946056</c:v>
                </c:pt>
                <c:pt idx="592">
                  <c:v>-4.4887926821136972</c:v>
                </c:pt>
                <c:pt idx="593">
                  <c:v>-4.4994678915526833</c:v>
                </c:pt>
                <c:pt idx="594">
                  <c:v>-4.5101431144112665</c:v>
                </c:pt>
                <c:pt idx="595">
                  <c:v>-4.5208183506891491</c:v>
                </c:pt>
                <c:pt idx="596">
                  <c:v>-4.5314936003860335</c:v>
                </c:pt>
                <c:pt idx="597">
                  <c:v>-4.5421688635016224</c:v>
                </c:pt>
                <c:pt idx="598">
                  <c:v>-4.5528441400356181</c:v>
                </c:pt>
                <c:pt idx="599">
                  <c:v>-4.5635194299877231</c:v>
                </c:pt>
                <c:pt idx="600">
                  <c:v>-4.5741947333576398</c:v>
                </c:pt>
                <c:pt idx="601">
                  <c:v>-4.5848700501450708</c:v>
                </c:pt>
                <c:pt idx="602">
                  <c:v>-4.5955453803497184</c:v>
                </c:pt>
                <c:pt idx="603">
                  <c:v>-4.606220723971286</c:v>
                </c:pt>
                <c:pt idx="604">
                  <c:v>-4.6168960810094752</c:v>
                </c:pt>
                <c:pt idx="605">
                  <c:v>-4.6275714514639885</c:v>
                </c:pt>
                <c:pt idx="606">
                  <c:v>-4.6382468353345283</c:v>
                </c:pt>
                <c:pt idx="607">
                  <c:v>-4.648922232620798</c:v>
                </c:pt>
                <c:pt idx="608">
                  <c:v>-4.659597643322499</c:v>
                </c:pt>
                <c:pt idx="609">
                  <c:v>-4.6702730674393349</c:v>
                </c:pt>
                <c:pt idx="610">
                  <c:v>-4.6809485049710071</c:v>
                </c:pt>
                <c:pt idx="611">
                  <c:v>-4.691623955917219</c:v>
                </c:pt>
                <c:pt idx="612">
                  <c:v>-4.7022994202776731</c:v>
                </c:pt>
                <c:pt idx="613">
                  <c:v>-4.7129748980520718</c:v>
                </c:pt>
                <c:pt idx="614">
                  <c:v>-4.7236503892401176</c:v>
                </c:pt>
                <c:pt idx="615">
                  <c:v>-4.7343258938415129</c:v>
                </c:pt>
                <c:pt idx="616">
                  <c:v>-4.7450014118559602</c:v>
                </c:pt>
                <c:pt idx="617">
                  <c:v>-4.755676943283162</c:v>
                </c:pt>
                <c:pt idx="618">
                  <c:v>-4.7663524881228208</c:v>
                </c:pt>
                <c:pt idx="619">
                  <c:v>-4.7770280463746397</c:v>
                </c:pt>
                <c:pt idx="620">
                  <c:v>-4.7877036180383206</c:v>
                </c:pt>
                <c:pt idx="621">
                  <c:v>-4.7983792031135666</c:v>
                </c:pt>
                <c:pt idx="622">
                  <c:v>-4.8090548016000803</c:v>
                </c:pt>
                <c:pt idx="623">
                  <c:v>-4.819730413497564</c:v>
                </c:pt>
                <c:pt idx="624">
                  <c:v>-4.8304060388057204</c:v>
                </c:pt>
                <c:pt idx="625">
                  <c:v>-4.8410816775242518</c:v>
                </c:pt>
                <c:pt idx="626">
                  <c:v>-4.8517573296528607</c:v>
                </c:pt>
                <c:pt idx="627">
                  <c:v>-4.8624329951912504</c:v>
                </c:pt>
                <c:pt idx="628">
                  <c:v>-4.8731086741391225</c:v>
                </c:pt>
                <c:pt idx="629">
                  <c:v>-4.8837843664961804</c:v>
                </c:pt>
                <c:pt idx="630">
                  <c:v>-4.8944600722621265</c:v>
                </c:pt>
                <c:pt idx="631">
                  <c:v>-4.9051357914366633</c:v>
                </c:pt>
                <c:pt idx="632">
                  <c:v>-4.9158115240194933</c:v>
                </c:pt>
                <c:pt idx="633">
                  <c:v>-4.9264872700103197</c:v>
                </c:pt>
                <c:pt idx="634">
                  <c:v>-4.9371630294088442</c:v>
                </c:pt>
                <c:pt idx="635">
                  <c:v>-4.9478388022147701</c:v>
                </c:pt>
                <c:pt idx="636">
                  <c:v>-4.9585145884277999</c:v>
                </c:pt>
                <c:pt idx="637">
                  <c:v>-4.969190388047636</c:v>
                </c:pt>
                <c:pt idx="638">
                  <c:v>-4.9798662010739809</c:v>
                </c:pt>
                <c:pt idx="639">
                  <c:v>-4.990542027506538</c:v>
                </c:pt>
                <c:pt idx="640">
                  <c:v>-5.0012178673450096</c:v>
                </c:pt>
                <c:pt idx="641">
                  <c:v>-5.0118937205890983</c:v>
                </c:pt>
                <c:pt idx="642">
                  <c:v>-5.0225695872385065</c:v>
                </c:pt>
                <c:pt idx="643">
                  <c:v>-5.0332454672929368</c:v>
                </c:pt>
                <c:pt idx="644">
                  <c:v>-5.0439213607520923</c:v>
                </c:pt>
                <c:pt idx="645">
                  <c:v>-5.0545972676156747</c:v>
                </c:pt>
                <c:pt idx="646">
                  <c:v>-5.0652731878833874</c:v>
                </c:pt>
                <c:pt idx="647">
                  <c:v>-5.0759491215549337</c:v>
                </c:pt>
                <c:pt idx="648">
                  <c:v>-5.0866250686300152</c:v>
                </c:pt>
                <c:pt idx="649">
                  <c:v>-5.0973010291083352</c:v>
                </c:pt>
                <c:pt idx="650">
                  <c:v>-5.1079770029895961</c:v>
                </c:pt>
                <c:pt idx="651">
                  <c:v>-5.1186529902735005</c:v>
                </c:pt>
                <c:pt idx="652">
                  <c:v>-5.1293289909597508</c:v>
                </c:pt>
                <c:pt idx="653">
                  <c:v>-5.1400050050480504</c:v>
                </c:pt>
                <c:pt idx="654">
                  <c:v>-5.1506810325381016</c:v>
                </c:pt>
                <c:pt idx="655">
                  <c:v>-5.161357073429607</c:v>
                </c:pt>
                <c:pt idx="656">
                  <c:v>-5.17203312772227</c:v>
                </c:pt>
                <c:pt idx="657">
                  <c:v>-5.182709195415792</c:v>
                </c:pt>
                <c:pt idx="658">
                  <c:v>-5.1933852765098765</c:v>
                </c:pt>
                <c:pt idx="659">
                  <c:v>-5.2040613710042267</c:v>
                </c:pt>
                <c:pt idx="660">
                  <c:v>-5.2147374788985443</c:v>
                </c:pt>
                <c:pt idx="661">
                  <c:v>-5.2254136001925326</c:v>
                </c:pt>
                <c:pt idx="662">
                  <c:v>-5.2360897348858941</c:v>
                </c:pt>
                <c:pt idx="663">
                  <c:v>-5.2467658829783321</c:v>
                </c:pt>
                <c:pt idx="664">
                  <c:v>-5.2574420444695482</c:v>
                </c:pt>
                <c:pt idx="665">
                  <c:v>-5.2681182193592457</c:v>
                </c:pt>
                <c:pt idx="666">
                  <c:v>-5.278794407647128</c:v>
                </c:pt>
                <c:pt idx="667">
                  <c:v>-5.2894706093328967</c:v>
                </c:pt>
                <c:pt idx="668">
                  <c:v>-5.3001468244162551</c:v>
                </c:pt>
                <c:pt idx="669">
                  <c:v>-5.3108230528969065</c:v>
                </c:pt>
                <c:pt idx="670">
                  <c:v>-5.3214992947745525</c:v>
                </c:pt>
                <c:pt idx="671">
                  <c:v>-5.3321755500488965</c:v>
                </c:pt>
                <c:pt idx="672">
                  <c:v>-5.3428518187196419</c:v>
                </c:pt>
                <c:pt idx="673">
                  <c:v>-5.3535281007864901</c:v>
                </c:pt>
                <c:pt idx="674">
                  <c:v>-5.3642043962491446</c:v>
                </c:pt>
                <c:pt idx="675">
                  <c:v>-5.3748807051073078</c:v>
                </c:pt>
                <c:pt idx="676">
                  <c:v>-5.385557027360683</c:v>
                </c:pt>
                <c:pt idx="677">
                  <c:v>-5.3962333630089727</c:v>
                </c:pt>
                <c:pt idx="678">
                  <c:v>-5.4069097120518794</c:v>
                </c:pt>
                <c:pt idx="679">
                  <c:v>-5.4175860744891065</c:v>
                </c:pt>
                <c:pt idx="680">
                  <c:v>-5.4282624503203563</c:v>
                </c:pt>
                <c:pt idx="681">
                  <c:v>-5.4389388395453322</c:v>
                </c:pt>
                <c:pt idx="682">
                  <c:v>-5.4496152421637358</c:v>
                </c:pt>
                <c:pt idx="683">
                  <c:v>-5.4602916581752714</c:v>
                </c:pt>
                <c:pt idx="684">
                  <c:v>-5.4709680875796405</c:v>
                </c:pt>
                <c:pt idx="685">
                  <c:v>-5.4816445303765464</c:v>
                </c:pt>
                <c:pt idx="686">
                  <c:v>-5.4923209865656926</c:v>
                </c:pt>
                <c:pt idx="687">
                  <c:v>-5.5029974561467805</c:v>
                </c:pt>
                <c:pt idx="688">
                  <c:v>-5.5136739391195144</c:v>
                </c:pt>
                <c:pt idx="689">
                  <c:v>-5.5243504354835959</c:v>
                </c:pt>
                <c:pt idx="690">
                  <c:v>-5.5350269452387284</c:v>
                </c:pt>
                <c:pt idx="691">
                  <c:v>-5.5457034683846143</c:v>
                </c:pt>
                <c:pt idx="692">
                  <c:v>-5.5563800049209568</c:v>
                </c:pt>
                <c:pt idx="693">
                  <c:v>-5.5670565548474586</c:v>
                </c:pt>
                <c:pt idx="694">
                  <c:v>-5.577733118163823</c:v>
                </c:pt>
                <c:pt idx="695">
                  <c:v>-5.5884096948697524</c:v>
                </c:pt>
                <c:pt idx="696">
                  <c:v>-5.5990862849649501</c:v>
                </c:pt>
                <c:pt idx="697">
                  <c:v>-5.6097628884491186</c:v>
                </c:pt>
                <c:pt idx="698">
                  <c:v>-5.6204395053219605</c:v>
                </c:pt>
                <c:pt idx="699">
                  <c:v>-5.6311161355831789</c:v>
                </c:pt>
                <c:pt idx="700">
                  <c:v>-5.6417927792324765</c:v>
                </c:pt>
                <c:pt idx="701">
                  <c:v>-5.6524694362695564</c:v>
                </c:pt>
                <c:pt idx="702">
                  <c:v>-5.6631461066941213</c:v>
                </c:pt>
                <c:pt idx="703">
                  <c:v>-5.6738227905058745</c:v>
                </c:pt>
                <c:pt idx="704">
                  <c:v>-5.6844994877045183</c:v>
                </c:pt>
                <c:pt idx="705">
                  <c:v>-5.6951761982897553</c:v>
                </c:pt>
                <c:pt idx="706">
                  <c:v>-5.7058529222612888</c:v>
                </c:pt>
                <c:pt idx="707">
                  <c:v>-5.7165296596188222</c:v>
                </c:pt>
                <c:pt idx="708">
                  <c:v>-5.7272064103620579</c:v>
                </c:pt>
                <c:pt idx="709">
                  <c:v>-5.7378831744906984</c:v>
                </c:pt>
                <c:pt idx="710">
                  <c:v>-5.748559952004447</c:v>
                </c:pt>
                <c:pt idx="711">
                  <c:v>-5.7592367429030071</c:v>
                </c:pt>
                <c:pt idx="712">
                  <c:v>-5.7699135471860812</c:v>
                </c:pt>
                <c:pt idx="713">
                  <c:v>-5.7805903648533716</c:v>
                </c:pt>
                <c:pt idx="714">
                  <c:v>-5.7912671959045818</c:v>
                </c:pt>
                <c:pt idx="715">
                  <c:v>-5.8019440403394151</c:v>
                </c:pt>
                <c:pt idx="716">
                  <c:v>-5.812620898157574</c:v>
                </c:pt>
                <c:pt idx="717">
                  <c:v>-5.8232977693587618</c:v>
                </c:pt>
                <c:pt idx="718">
                  <c:v>-5.8339746539426809</c:v>
                </c:pt>
                <c:pt idx="719">
                  <c:v>-5.8446515519090338</c:v>
                </c:pt>
                <c:pt idx="720">
                  <c:v>-5.855328463257524</c:v>
                </c:pt>
                <c:pt idx="721">
                  <c:v>-5.8660053879878546</c:v>
                </c:pt>
                <c:pt idx="722">
                  <c:v>-5.8766823260997283</c:v>
                </c:pt>
                <c:pt idx="723">
                  <c:v>-5.8873592775928483</c:v>
                </c:pt>
                <c:pt idx="724">
                  <c:v>-5.898036242466917</c:v>
                </c:pt>
                <c:pt idx="725">
                  <c:v>-5.908713220721638</c:v>
                </c:pt>
                <c:pt idx="726">
                  <c:v>-5.9193902123567144</c:v>
                </c:pt>
                <c:pt idx="727">
                  <c:v>-5.9300672173718487</c:v>
                </c:pt>
                <c:pt idx="728">
                  <c:v>-5.9407442357667435</c:v>
                </c:pt>
                <c:pt idx="729">
                  <c:v>-5.951421267541102</c:v>
                </c:pt>
                <c:pt idx="730">
                  <c:v>-5.9620983126946276</c:v>
                </c:pt>
                <c:pt idx="731">
                  <c:v>-5.9727753712270228</c:v>
                </c:pt>
                <c:pt idx="732">
                  <c:v>-5.983452443137991</c:v>
                </c:pt>
                <c:pt idx="733">
                  <c:v>-5.9941295284272345</c:v>
                </c:pt>
                <c:pt idx="734">
                  <c:v>-6.0048066270944576</c:v>
                </c:pt>
                <c:pt idx="735">
                  <c:v>-6.0154837391393619</c:v>
                </c:pt>
                <c:pt idx="736">
                  <c:v>-6.0261608645616507</c:v>
                </c:pt>
                <c:pt idx="737">
                  <c:v>-6.0368380033610274</c:v>
                </c:pt>
                <c:pt idx="738">
                  <c:v>-6.0475151555371953</c:v>
                </c:pt>
                <c:pt idx="739">
                  <c:v>-6.0581923210898569</c:v>
                </c:pt>
                <c:pt idx="740">
                  <c:v>-6.0688695000187147</c:v>
                </c:pt>
                <c:pt idx="741">
                  <c:v>-6.0795466923234729</c:v>
                </c:pt>
                <c:pt idx="742">
                  <c:v>-6.0902238980038339</c:v>
                </c:pt>
                <c:pt idx="743">
                  <c:v>-6.1009011170595002</c:v>
                </c:pt>
                <c:pt idx="744">
                  <c:v>-6.1115783494901752</c:v>
                </c:pt>
                <c:pt idx="745">
                  <c:v>-6.1222555952955622</c:v>
                </c:pt>
                <c:pt idx="746">
                  <c:v>-6.1329328544753645</c:v>
                </c:pt>
                <c:pt idx="747">
                  <c:v>-6.1436101270292847</c:v>
                </c:pt>
                <c:pt idx="748">
                  <c:v>-6.1542874129570251</c:v>
                </c:pt>
                <c:pt idx="749">
                  <c:v>-6.16496471225829</c:v>
                </c:pt>
                <c:pt idx="750">
                  <c:v>-6.1756420249327819</c:v>
                </c:pt>
                <c:pt idx="751">
                  <c:v>-6.1863193509802041</c:v>
                </c:pt>
                <c:pt idx="752">
                  <c:v>-6.1969966904002591</c:v>
                </c:pt>
                <c:pt idx="753">
                  <c:v>-6.2076740431926503</c:v>
                </c:pt>
                <c:pt idx="754">
                  <c:v>-6.2183514093570809</c:v>
                </c:pt>
                <c:pt idx="755">
                  <c:v>-6.2290287888932534</c:v>
                </c:pt>
                <c:pt idx="756">
                  <c:v>-6.2397061818008712</c:v>
                </c:pt>
                <c:pt idx="757">
                  <c:v>-6.2503835880796377</c:v>
                </c:pt>
                <c:pt idx="758">
                  <c:v>-6.2610610077292561</c:v>
                </c:pt>
                <c:pt idx="759">
                  <c:v>-6.271738440749429</c:v>
                </c:pt>
                <c:pt idx="760">
                  <c:v>-6.2824158871398597</c:v>
                </c:pt>
                <c:pt idx="761">
                  <c:v>-6.2930933469002506</c:v>
                </c:pt>
                <c:pt idx="762">
                  <c:v>-6.303770820030306</c:v>
                </c:pt>
                <c:pt idx="763">
                  <c:v>-6.3144483065297283</c:v>
                </c:pt>
                <c:pt idx="764">
                  <c:v>-6.3251258063982201</c:v>
                </c:pt>
                <c:pt idx="765">
                  <c:v>-6.3358033196354855</c:v>
                </c:pt>
                <c:pt idx="766">
                  <c:v>-6.346480846241227</c:v>
                </c:pt>
                <c:pt idx="767">
                  <c:v>-6.3571583862151479</c:v>
                </c:pt>
                <c:pt idx="768">
                  <c:v>-6.3678359395569508</c:v>
                </c:pt>
                <c:pt idx="769">
                  <c:v>-6.3785135062663398</c:v>
                </c:pt>
                <c:pt idx="770">
                  <c:v>-6.3891910863430175</c:v>
                </c:pt>
                <c:pt idx="771">
                  <c:v>-6.3998686797866871</c:v>
                </c:pt>
                <c:pt idx="772">
                  <c:v>-6.4105462865970511</c:v>
                </c:pt>
                <c:pt idx="773">
                  <c:v>-6.4212239067738137</c:v>
                </c:pt>
                <c:pt idx="774">
                  <c:v>-6.4319015403166775</c:v>
                </c:pt>
                <c:pt idx="775">
                  <c:v>-6.4425791872253457</c:v>
                </c:pt>
                <c:pt idx="776">
                  <c:v>-6.4532568474995209</c:v>
                </c:pt>
                <c:pt idx="777">
                  <c:v>-6.4639345211389072</c:v>
                </c:pt>
                <c:pt idx="778">
                  <c:v>-6.4746122081432071</c:v>
                </c:pt>
                <c:pt idx="779">
                  <c:v>-6.4852899085121241</c:v>
                </c:pt>
                <c:pt idx="780">
                  <c:v>-6.4959676222453613</c:v>
                </c:pt>
                <c:pt idx="781">
                  <c:v>-6.5066453493426213</c:v>
                </c:pt>
                <c:pt idx="782">
                  <c:v>-6.5173230898036083</c:v>
                </c:pt>
                <c:pt idx="783">
                  <c:v>-6.5280008436280248</c:v>
                </c:pt>
                <c:pt idx="784">
                  <c:v>-6.5386786108155741</c:v>
                </c:pt>
                <c:pt idx="785">
                  <c:v>-6.5493563913659587</c:v>
                </c:pt>
                <c:pt idx="786">
                  <c:v>-6.5600341852788828</c:v>
                </c:pt>
                <c:pt idx="787">
                  <c:v>-6.5707119925540489</c:v>
                </c:pt>
                <c:pt idx="788">
                  <c:v>-6.5813898131911603</c:v>
                </c:pt>
                <c:pt idx="789">
                  <c:v>-6.5920676471899204</c:v>
                </c:pt>
                <c:pt idx="790">
                  <c:v>-6.6027454945500326</c:v>
                </c:pt>
                <c:pt idx="791">
                  <c:v>-6.6134233552712001</c:v>
                </c:pt>
                <c:pt idx="792">
                  <c:v>-6.6241012293531254</c:v>
                </c:pt>
                <c:pt idx="793">
                  <c:v>-6.6347791167955128</c:v>
                </c:pt>
                <c:pt idx="794">
                  <c:v>-6.6454570175980647</c:v>
                </c:pt>
                <c:pt idx="795">
                  <c:v>-6.6561349317604845</c:v>
                </c:pt>
                <c:pt idx="796">
                  <c:v>-6.6668128592824756</c:v>
                </c:pt>
                <c:pt idx="797">
                  <c:v>-6.6774908001637412</c:v>
                </c:pt>
                <c:pt idx="798">
                  <c:v>-6.6881687544039838</c:v>
                </c:pt>
                <c:pt idx="799">
                  <c:v>-6.6988467220029078</c:v>
                </c:pt>
                <c:pt idx="800">
                  <c:v>-6.7095247029602154</c:v>
                </c:pt>
                <c:pt idx="801">
                  <c:v>-6.7202026972756101</c:v>
                </c:pt>
                <c:pt idx="802">
                  <c:v>-6.7308807049487953</c:v>
                </c:pt>
                <c:pt idx="803">
                  <c:v>-6.7415587259794743</c:v>
                </c:pt>
                <c:pt idx="804">
                  <c:v>-6.7522367603673503</c:v>
                </c:pt>
                <c:pt idx="805">
                  <c:v>-6.7629148081121269</c:v>
                </c:pt>
                <c:pt idx="806">
                  <c:v>-6.7735928692135063</c:v>
                </c:pt>
                <c:pt idx="807">
                  <c:v>-6.784270943671193</c:v>
                </c:pt>
                <c:pt idx="808">
                  <c:v>-6.7949490314848893</c:v>
                </c:pt>
                <c:pt idx="809">
                  <c:v>-6.8056271326542985</c:v>
                </c:pt>
                <c:pt idx="810">
                  <c:v>-6.816305247179125</c:v>
                </c:pt>
                <c:pt idx="811">
                  <c:v>-6.8269833750590712</c:v>
                </c:pt>
                <c:pt idx="812">
                  <c:v>-6.8376615162938403</c:v>
                </c:pt>
                <c:pt idx="813">
                  <c:v>-6.8483396708831359</c:v>
                </c:pt>
                <c:pt idx="814">
                  <c:v>-6.8590178388266612</c:v>
                </c:pt>
                <c:pt idx="815">
                  <c:v>-6.8696960201241186</c:v>
                </c:pt>
                <c:pt idx="816">
                  <c:v>-6.8803742147752125</c:v>
                </c:pt>
                <c:pt idx="817">
                  <c:v>-6.8910524227796461</c:v>
                </c:pt>
                <c:pt idx="818">
                  <c:v>-6.901730644137122</c:v>
                </c:pt>
                <c:pt idx="819">
                  <c:v>-6.9124088788473443</c:v>
                </c:pt>
                <c:pt idx="820">
                  <c:v>-6.9230871269100165</c:v>
                </c:pt>
                <c:pt idx="821">
                  <c:v>-6.9337653883248409</c:v>
                </c:pt>
                <c:pt idx="822">
                  <c:v>-6.9444436630915209</c:v>
                </c:pt>
                <c:pt idx="823">
                  <c:v>-6.9551219512097608</c:v>
                </c:pt>
                <c:pt idx="824">
                  <c:v>-6.9658002526792631</c:v>
                </c:pt>
                <c:pt idx="825">
                  <c:v>-6.9764785674997318</c:v>
                </c:pt>
                <c:pt idx="826">
                  <c:v>-6.9871568956708696</c:v>
                </c:pt>
                <c:pt idx="827">
                  <c:v>-6.9978352371923798</c:v>
                </c:pt>
                <c:pt idx="828">
                  <c:v>-7.0085135920639665</c:v>
                </c:pt>
                <c:pt idx="829">
                  <c:v>-7.0191919602853323</c:v>
                </c:pt>
                <c:pt idx="830">
                  <c:v>-7.0298703418561805</c:v>
                </c:pt>
                <c:pt idx="831">
                  <c:v>-7.0405487367762145</c:v>
                </c:pt>
                <c:pt idx="832">
                  <c:v>-7.0512271450451385</c:v>
                </c:pt>
                <c:pt idx="833">
                  <c:v>-7.0619055666626549</c:v>
                </c:pt>
                <c:pt idx="834">
                  <c:v>-7.0725840016284671</c:v>
                </c:pt>
                <c:pt idx="835">
                  <c:v>-7.0832624499422785</c:v>
                </c:pt>
                <c:pt idx="836">
                  <c:v>-7.0939409116037933</c:v>
                </c:pt>
                <c:pt idx="837">
                  <c:v>-7.1046193866127139</c:v>
                </c:pt>
                <c:pt idx="838">
                  <c:v>-7.1152978749687437</c:v>
                </c:pt>
                <c:pt idx="839">
                  <c:v>-7.1259763766715869</c:v>
                </c:pt>
                <c:pt idx="840">
                  <c:v>-7.136654891720946</c:v>
                </c:pt>
                <c:pt idx="841">
                  <c:v>-7.1473334201165253</c:v>
                </c:pt>
                <c:pt idx="842">
                  <c:v>-7.1580119618580271</c:v>
                </c:pt>
                <c:pt idx="843">
                  <c:v>-7.1686905169451558</c:v>
                </c:pt>
                <c:pt idx="844">
                  <c:v>-7.1793690853776138</c:v>
                </c:pt>
                <c:pt idx="845">
                  <c:v>-7.1900476671551052</c:v>
                </c:pt>
                <c:pt idx="846">
                  <c:v>-7.2007262622773336</c:v>
                </c:pt>
                <c:pt idx="847">
                  <c:v>-7.2114048707440013</c:v>
                </c:pt>
                <c:pt idx="848">
                  <c:v>-7.2220834925548125</c:v>
                </c:pt>
                <c:pt idx="849">
                  <c:v>-7.2327621277094707</c:v>
                </c:pt>
                <c:pt idx="850">
                  <c:v>-7.2434407762076791</c:v>
                </c:pt>
                <c:pt idx="851">
                  <c:v>-7.2541194380491412</c:v>
                </c:pt>
                <c:pt idx="852">
                  <c:v>-7.2647981132335602</c:v>
                </c:pt>
                <c:pt idx="853">
                  <c:v>-7.2754768017606404</c:v>
                </c:pt>
                <c:pt idx="854">
                  <c:v>-7.2861555036300842</c:v>
                </c:pt>
                <c:pt idx="855">
                  <c:v>-7.296834218841596</c:v>
                </c:pt>
                <c:pt idx="856">
                  <c:v>-7.3075129473948781</c:v>
                </c:pt>
                <c:pt idx="857">
                  <c:v>-7.3181916892896348</c:v>
                </c:pt>
                <c:pt idx="858">
                  <c:v>-7.3288704445255686</c:v>
                </c:pt>
                <c:pt idx="859">
                  <c:v>-7.3395492131023836</c:v>
                </c:pt>
                <c:pt idx="860">
                  <c:v>-7.3502279950197833</c:v>
                </c:pt>
                <c:pt idx="861">
                  <c:v>-7.360906790277471</c:v>
                </c:pt>
                <c:pt idx="862">
                  <c:v>-7.3715855988751509</c:v>
                </c:pt>
                <c:pt idx="863">
                  <c:v>-7.3822644208125254</c:v>
                </c:pt>
                <c:pt idx="864">
                  <c:v>-7.3929432560892989</c:v>
                </c:pt>
                <c:pt idx="865">
                  <c:v>-7.4036221047051738</c:v>
                </c:pt>
                <c:pt idx="866">
                  <c:v>-7.4143009666598543</c:v>
                </c:pt>
                <c:pt idx="867">
                  <c:v>-7.4249798419530437</c:v>
                </c:pt>
                <c:pt idx="868">
                  <c:v>-7.4356587305844455</c:v>
                </c:pt>
                <c:pt idx="869">
                  <c:v>-7.4463376325537629</c:v>
                </c:pt>
                <c:pt idx="870">
                  <c:v>-7.4570165478607002</c:v>
                </c:pt>
                <c:pt idx="871">
                  <c:v>-7.4676954765049599</c:v>
                </c:pt>
                <c:pt idx="872">
                  <c:v>-7.4783744184862462</c:v>
                </c:pt>
                <c:pt idx="873">
                  <c:v>-7.4890533738042624</c:v>
                </c:pt>
                <c:pt idx="874">
                  <c:v>-7.4997323424587119</c:v>
                </c:pt>
                <c:pt idx="875">
                  <c:v>-7.510411324449298</c:v>
                </c:pt>
                <c:pt idx="876">
                  <c:v>-7.5210903197757251</c:v>
                </c:pt>
                <c:pt idx="877">
                  <c:v>-7.5317693284376954</c:v>
                </c:pt>
                <c:pt idx="878">
                  <c:v>-7.5424483504349134</c:v>
                </c:pt>
                <c:pt idx="879">
                  <c:v>-7.5531273857670822</c:v>
                </c:pt>
                <c:pt idx="880">
                  <c:v>-7.5638064344339053</c:v>
                </c:pt>
                <c:pt idx="881">
                  <c:v>-7.574485496435087</c:v>
                </c:pt>
                <c:pt idx="882">
                  <c:v>-7.5851645717703295</c:v>
                </c:pt>
                <c:pt idx="883">
                  <c:v>-7.5958436604393373</c:v>
                </c:pt>
                <c:pt idx="884">
                  <c:v>-7.6065227624418137</c:v>
                </c:pt>
                <c:pt idx="885">
                  <c:v>-7.6172018777774619</c:v>
                </c:pt>
                <c:pt idx="886">
                  <c:v>-7.6278810064459863</c:v>
                </c:pt>
                <c:pt idx="887">
                  <c:v>-7.6385601484470902</c:v>
                </c:pt>
                <c:pt idx="888">
                  <c:v>-7.6492393037804769</c:v>
                </c:pt>
                <c:pt idx="889">
                  <c:v>-7.6599184724458498</c:v>
                </c:pt>
                <c:pt idx="890">
                  <c:v>-7.6705976544429122</c:v>
                </c:pt>
                <c:pt idx="891">
                  <c:v>-7.6812768497713684</c:v>
                </c:pt>
                <c:pt idx="892">
                  <c:v>-7.6919560584309217</c:v>
                </c:pt>
                <c:pt idx="893">
                  <c:v>-7.7026352804212754</c:v>
                </c:pt>
                <c:pt idx="894">
                  <c:v>-7.7133145157421339</c:v>
                </c:pt>
                <c:pt idx="895">
                  <c:v>-7.7239937643931995</c:v>
                </c:pt>
                <c:pt idx="896">
                  <c:v>-7.7346730263741774</c:v>
                </c:pt>
                <c:pt idx="897">
                  <c:v>-7.7453523016847701</c:v>
                </c:pt>
                <c:pt idx="898">
                  <c:v>-7.7560315903246808</c:v>
                </c:pt>
                <c:pt idx="899">
                  <c:v>-7.7667108922936139</c:v>
                </c:pt>
                <c:pt idx="900">
                  <c:v>-7.7773902075912726</c:v>
                </c:pt>
                <c:pt idx="901">
                  <c:v>-7.7880695362173613</c:v>
                </c:pt>
                <c:pt idx="902">
                  <c:v>-7.7987488781715824</c:v>
                </c:pt>
                <c:pt idx="903">
                  <c:v>-7.80942823345364</c:v>
                </c:pt>
                <c:pt idx="904">
                  <c:v>-7.8201076020632385</c:v>
                </c:pt>
                <c:pt idx="905">
                  <c:v>-7.8307869840000803</c:v>
                </c:pt>
                <c:pt idx="906">
                  <c:v>-7.8414663792638697</c:v>
                </c:pt>
                <c:pt idx="907">
                  <c:v>-7.8521457878543108</c:v>
                </c:pt>
                <c:pt idx="908">
                  <c:v>-7.8628252097711062</c:v>
                </c:pt>
                <c:pt idx="909">
                  <c:v>-7.8735046450139601</c:v>
                </c:pt>
                <c:pt idx="910">
                  <c:v>-7.8841840935825758</c:v>
                </c:pt>
                <c:pt idx="911">
                  <c:v>-7.8948635554766575</c:v>
                </c:pt>
                <c:pt idx="912">
                  <c:v>-7.9055430306959087</c:v>
                </c:pt>
                <c:pt idx="913">
                  <c:v>-7.9162225192400326</c:v>
                </c:pt>
                <c:pt idx="914">
                  <c:v>-7.9269020211087327</c:v>
                </c:pt>
                <c:pt idx="915">
                  <c:v>-7.937581536301713</c:v>
                </c:pt>
                <c:pt idx="916">
                  <c:v>-7.9482610648186771</c:v>
                </c:pt>
                <c:pt idx="917">
                  <c:v>-7.9589406066593291</c:v>
                </c:pt>
                <c:pt idx="918">
                  <c:v>-7.9696201618233724</c:v>
                </c:pt>
                <c:pt idx="919">
                  <c:v>-7.9802997303105103</c:v>
                </c:pt>
                <c:pt idx="920">
                  <c:v>-7.9909793121204471</c:v>
                </c:pt>
                <c:pt idx="921">
                  <c:v>-8.001658907252887</c:v>
                </c:pt>
                <c:pt idx="922">
                  <c:v>-8.0123385157075315</c:v>
                </c:pt>
                <c:pt idx="923">
                  <c:v>-8.0230181374840868</c:v>
                </c:pt>
                <c:pt idx="924">
                  <c:v>-8.0336977725822543</c:v>
                </c:pt>
                <c:pt idx="925">
                  <c:v>-8.0443774210017391</c:v>
                </c:pt>
                <c:pt idx="926">
                  <c:v>-8.0550570827422447</c:v>
                </c:pt>
                <c:pt idx="927">
                  <c:v>-8.0657367578034744</c:v>
                </c:pt>
                <c:pt idx="928">
                  <c:v>-8.0764164461851333</c:v>
                </c:pt>
                <c:pt idx="929">
                  <c:v>-8.087096147886923</c:v>
                </c:pt>
                <c:pt idx="930">
                  <c:v>-8.0977758629085486</c:v>
                </c:pt>
                <c:pt idx="931">
                  <c:v>-8.1084555912497134</c:v>
                </c:pt>
                <c:pt idx="932">
                  <c:v>-8.1191353329101208</c:v>
                </c:pt>
                <c:pt idx="933">
                  <c:v>-8.1298150878894759</c:v>
                </c:pt>
                <c:pt idx="934">
                  <c:v>-8.1404948561874804</c:v>
                </c:pt>
                <c:pt idx="935">
                  <c:v>-8.1511746378038392</c:v>
                </c:pt>
                <c:pt idx="936">
                  <c:v>-8.1618544327382558</c:v>
                </c:pt>
                <c:pt idx="937">
                  <c:v>-8.1725342409904354</c:v>
                </c:pt>
                <c:pt idx="938">
                  <c:v>-8.1832140625600793</c:v>
                </c:pt>
                <c:pt idx="939">
                  <c:v>-8.1938938974468929</c:v>
                </c:pt>
                <c:pt idx="940">
                  <c:v>-8.2045737456505794</c:v>
                </c:pt>
                <c:pt idx="941">
                  <c:v>-8.2152536071708422</c:v>
                </c:pt>
                <c:pt idx="942">
                  <c:v>-8.2259334820073864</c:v>
                </c:pt>
                <c:pt idx="943">
                  <c:v>-8.2366133701599136</c:v>
                </c:pt>
                <c:pt idx="944">
                  <c:v>-8.2472932716281289</c:v>
                </c:pt>
                <c:pt idx="945">
                  <c:v>-8.2579731864117356</c:v>
                </c:pt>
                <c:pt idx="946">
                  <c:v>-8.2686531145104389</c:v>
                </c:pt>
                <c:pt idx="947">
                  <c:v>-8.2793330559239404</c:v>
                </c:pt>
                <c:pt idx="948">
                  <c:v>-8.2900130106519452</c:v>
                </c:pt>
                <c:pt idx="949">
                  <c:v>-8.3006929786941566</c:v>
                </c:pt>
                <c:pt idx="950">
                  <c:v>-8.3113729600502797</c:v>
                </c:pt>
                <c:pt idx="951">
                  <c:v>-8.3220529547200162</c:v>
                </c:pt>
                <c:pt idx="952">
                  <c:v>-8.3327329627030711</c:v>
                </c:pt>
                <c:pt idx="953">
                  <c:v>-8.3434129839991478</c:v>
                </c:pt>
                <c:pt idx="954">
                  <c:v>-8.3540930186079496</c:v>
                </c:pt>
                <c:pt idx="955">
                  <c:v>-8.3647730665291817</c:v>
                </c:pt>
                <c:pt idx="956">
                  <c:v>-8.3754531277625475</c:v>
                </c:pt>
                <c:pt idx="957">
                  <c:v>-8.3861332023077502</c:v>
                </c:pt>
                <c:pt idx="958">
                  <c:v>-8.3968132901644932</c:v>
                </c:pt>
                <c:pt idx="959">
                  <c:v>-8.4074933913324816</c:v>
                </c:pt>
                <c:pt idx="960">
                  <c:v>-8.4181735058114189</c:v>
                </c:pt>
                <c:pt idx="961">
                  <c:v>-8.4288536336010083</c:v>
                </c:pt>
                <c:pt idx="962">
                  <c:v>-8.4395337747009549</c:v>
                </c:pt>
                <c:pt idx="963">
                  <c:v>-8.4502139291109604</c:v>
                </c:pt>
                <c:pt idx="964">
                  <c:v>-8.4608940968307298</c:v>
                </c:pt>
                <c:pt idx="965">
                  <c:v>-8.4715742778599683</c:v>
                </c:pt>
                <c:pt idx="966">
                  <c:v>-8.4822544721983775</c:v>
                </c:pt>
                <c:pt idx="967">
                  <c:v>-8.4929346798456624</c:v>
                </c:pt>
                <c:pt idx="968">
                  <c:v>-8.5036149008015265</c:v>
                </c:pt>
                <c:pt idx="969">
                  <c:v>-8.5142951350656748</c:v>
                </c:pt>
                <c:pt idx="970">
                  <c:v>-8.524975382637809</c:v>
                </c:pt>
                <c:pt idx="971">
                  <c:v>-8.5356556435176358</c:v>
                </c:pt>
                <c:pt idx="972">
                  <c:v>-8.546335917704857</c:v>
                </c:pt>
                <c:pt idx="973">
                  <c:v>-8.5570162051991758</c:v>
                </c:pt>
                <c:pt idx="974">
                  <c:v>-8.5676965060002974</c:v>
                </c:pt>
                <c:pt idx="975">
                  <c:v>-8.5783768201079251</c:v>
                </c:pt>
                <c:pt idx="976">
                  <c:v>-8.5890571475217641</c:v>
                </c:pt>
                <c:pt idx="977">
                  <c:v>-8.5997374882415176</c:v>
                </c:pt>
                <c:pt idx="978">
                  <c:v>-8.6104178422668891</c:v>
                </c:pt>
                <c:pt idx="979">
                  <c:v>-8.6210982095975819</c:v>
                </c:pt>
                <c:pt idx="980">
                  <c:v>-8.6317785902333011</c:v>
                </c:pt>
                <c:pt idx="981">
                  <c:v>-8.64245898417375</c:v>
                </c:pt>
                <c:pt idx="982">
                  <c:v>-8.6531393914186321</c:v>
                </c:pt>
                <c:pt idx="983">
                  <c:v>-8.6638198119676524</c:v>
                </c:pt>
                <c:pt idx="984">
                  <c:v>-8.6745002458205143</c:v>
                </c:pt>
                <c:pt idx="985">
                  <c:v>-8.6851806929769211</c:v>
                </c:pt>
                <c:pt idx="986">
                  <c:v>-8.695861153436578</c:v>
                </c:pt>
                <c:pt idx="987">
                  <c:v>-8.7065416271991882</c:v>
                </c:pt>
                <c:pt idx="988">
                  <c:v>-8.7172221142644553</c:v>
                </c:pt>
                <c:pt idx="989">
                  <c:v>-8.7279026146320842</c:v>
                </c:pt>
                <c:pt idx="990">
                  <c:v>-8.7385831283017783</c:v>
                </c:pt>
                <c:pt idx="991">
                  <c:v>-8.749263655273241</c:v>
                </c:pt>
                <c:pt idx="992">
                  <c:v>-8.7599441955461774</c:v>
                </c:pt>
                <c:pt idx="993">
                  <c:v>-8.7706247491202909</c:v>
                </c:pt>
                <c:pt idx="994">
                  <c:v>-8.7813053159952847</c:v>
                </c:pt>
                <c:pt idx="995">
                  <c:v>-8.7919858961708623</c:v>
                </c:pt>
                <c:pt idx="996">
                  <c:v>-8.8026664896467288</c:v>
                </c:pt>
                <c:pt idx="997">
                  <c:v>-8.8133470964225893</c:v>
                </c:pt>
                <c:pt idx="998">
                  <c:v>-8.8240277164981453</c:v>
                </c:pt>
                <c:pt idx="999">
                  <c:v>-8.8347083498731021</c:v>
                </c:pt>
                <c:pt idx="1000">
                  <c:v>-8.8453889965471646</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Aucun (2e ét. inerte)</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0.1</c:v>
                </c:pt>
                <c:pt idx="2">
                  <c:v>0.2</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numCache>
            </c:numRef>
          </c:xVal>
          <c:yVal>
            <c:numRef>
              <c:f>Propu!$B$4:$X$4</c:f>
              <c:numCache>
                <c:formatCode>General</c:formatCode>
                <c:ptCount val="23"/>
                <c:pt idx="0">
                  <c:v>0</c:v>
                </c:pt>
                <c:pt idx="1">
                  <c:v>0.01</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Abaco!$K$43:$K$51</c:f>
              <c:numCache>
                <c:formatCode>General" m/s"</c:formatCode>
                <c:ptCount val="9"/>
                <c:pt idx="0">
                  <c:v>0.80796981852254368</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Abaco!$K$52:$K$60</c:f>
              <c:numCache>
                <c:formatCode>General" m/s"</c:formatCode>
                <c:ptCount val="9"/>
                <c:pt idx="0">
                  <c:v>0.40398490927024355</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Abaco!$K$61:$K$69</c:f>
              <c:numCache>
                <c:formatCode>General" m/s"</c:formatCode>
                <c:ptCount val="9"/>
                <c:pt idx="0">
                  <c:v>0.26932327284682905</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Abaco!$L$43:$L$51</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Abaco!$L$52:$L$60</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Abaco!$L$61:$L$69</c:f>
              <c:numCache>
                <c:formatCode>General" m"</c:formatCode>
                <c:ptCount val="9"/>
                <c:pt idx="0">
                  <c:v>0</c:v>
                </c:pt>
                <c:pt idx="1">
                  <c:v>0</c:v>
                </c:pt>
                <c:pt idx="2">
                  <c:v>0</c:v>
                </c:pt>
                <c:pt idx="3">
                  <c:v>0</c:v>
                </c:pt>
                <c:pt idx="4">
                  <c:v>0</c:v>
                </c:pt>
                <c:pt idx="5">
                  <c:v>0</c:v>
                </c:pt>
                <c:pt idx="6">
                  <c:v>0</c:v>
                </c:pt>
                <c:pt idx="7">
                  <c:v>0</c:v>
                </c:pt>
                <c:pt idx="8">
                  <c:v>0</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52 mm</c:v>
                </c:pt>
              </c:strCache>
            </c:strRef>
          </c:tx>
          <c:xVal>
            <c:numRef>
              <c:f>Abaco!$D$43:$D$51</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Abaco!$M$43:$M$51</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104 mm</c:v>
                </c:pt>
              </c:strCache>
            </c:strRef>
          </c:tx>
          <c:xVal>
            <c:numRef>
              <c:f>Abaco!$D$52:$D$60</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Abaco!$M$52:$M$60</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156 mm</c:v>
                </c:pt>
              </c:strCache>
            </c:strRef>
          </c:tx>
          <c:xVal>
            <c:numRef>
              <c:f>Abaco!$D$61:$D$69</c:f>
              <c:numCache>
                <c:formatCode>General\ "kg"</c:formatCode>
                <c:ptCount val="9"/>
                <c:pt idx="0">
                  <c:v>1E-4</c:v>
                </c:pt>
                <c:pt idx="1">
                  <c:v>1.27085</c:v>
                </c:pt>
                <c:pt idx="2">
                  <c:v>2.5416000000000003</c:v>
                </c:pt>
                <c:pt idx="3">
                  <c:v>3.8123500000000003</c:v>
                </c:pt>
                <c:pt idx="4">
                  <c:v>5.0831</c:v>
                </c:pt>
                <c:pt idx="5">
                  <c:v>6.3538499999999996</c:v>
                </c:pt>
                <c:pt idx="6">
                  <c:v>7.6246</c:v>
                </c:pt>
                <c:pt idx="7">
                  <c:v>8.8953500000000005</c:v>
                </c:pt>
                <c:pt idx="8">
                  <c:v>10.1661</c:v>
                </c:pt>
              </c:numCache>
            </c:numRef>
          </c:xVal>
          <c:yVal>
            <c:numRef>
              <c:f>Abaco!$M$61:$M$69</c:f>
              <c:numCache>
                <c:formatCode>General" s"</c:formatCode>
                <c:ptCount val="9"/>
                <c:pt idx="0">
                  <c:v>0</c:v>
                </c:pt>
                <c:pt idx="1">
                  <c:v>1</c:v>
                </c:pt>
                <c:pt idx="2">
                  <c:v>1</c:v>
                </c:pt>
                <c:pt idx="3">
                  <c:v>1</c:v>
                </c:pt>
                <c:pt idx="4">
                  <c:v>1</c:v>
                </c:pt>
                <c:pt idx="5">
                  <c:v>1</c:v>
                </c:pt>
                <c:pt idx="6">
                  <c:v>1</c:v>
                </c:pt>
                <c:pt idx="7">
                  <c:v>1</c:v>
                </c:pt>
                <c:pt idx="8">
                  <c:v>1</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file>

<file path=xl/ctrlProps/ctrlProp2.xml><?xml version="1.0" encoding="utf-8"?>
<formControlPr xmlns="http://schemas.microsoft.com/office/spreadsheetml/2009/9/main" objectType="Spin" dx="15" fmlaLink="$C$12" inc="100" max="30000" noThreeD="1" page="10" val="5083"/>
</file>

<file path=xl/ctrlProps/ctrlProp3.xml><?xml version="1.0" encoding="utf-8"?>
<formControlPr xmlns="http://schemas.microsoft.com/office/spreadsheetml/2009/9/main" objectType="Spin" dx="15" fmlaLink="$C$13" inc="50" max="30000" noThreeD="1" page="10" val="495"/>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1120"/>
</file>

<file path=xl/ctrlProps/ctrlProp12.xml><?xml version="1.0" encoding="utf-8"?>
<formControlPr xmlns="http://schemas.microsoft.com/office/spreadsheetml/2009/9/main" objectType="Spin" dx="15" fmlaLink="$C$12" inc="100" max="30000" noThreeD="1" page="10" val="5083"/>
</file>

<file path=xl/ctrlProps/ctrlProp13.xml><?xml version="1.0" encoding="utf-8"?>
<formControlPr xmlns="http://schemas.microsoft.com/office/spreadsheetml/2009/9/main" objectType="Spin" dx="15" fmlaLink="$C$12" inc="100" max="30000" noThreeD="1" page="10" val="5083"/>
</file>

<file path=xl/ctrlProps/ctrlProp14.xml><?xml version="1.0" encoding="utf-8"?>
<formControlPr xmlns="http://schemas.microsoft.com/office/spreadsheetml/2009/9/main" objectType="Spin" dx="15" fmlaLink="Stabilito!C12" inc="100" max="30000" noThreeD="1" page="10" val="5083"/>
</file>

<file path=xl/ctrlProps/ctrlProp15.xml><?xml version="1.0" encoding="utf-8"?>
<formControlPr xmlns="http://schemas.microsoft.com/office/spreadsheetml/2009/9/main" objectType="Spin" dx="15" fmlaLink="$B$44" inc="50" max="30000" noThreeD="1" page="10" val="310"/>
</file>

<file path=xl/ctrlProps/ctrlProp16.xml><?xml version="1.0" encoding="utf-8"?>
<formControlPr xmlns="http://schemas.microsoft.com/office/spreadsheetml/2009/9/main" objectType="Spin" dx="15" fmlaLink="$B$46" inc="50" max="30000" noThreeD="1" page="10" val="31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5083"/>
</file>

<file path=xl/ctrlProps/ctrlProp20.xml><?xml version="1.0" encoding="utf-8"?>
<formControlPr xmlns="http://schemas.microsoft.com/office/spreadsheetml/2009/9/main" objectType="Spin" dx="15" fmlaLink="Stabilito!C12" inc="100" max="30000" noThreeD="1" page="10" val="5083"/>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xi\Documents\scolaire\IPSA\AeroIpsa\SP-02\STABTRAJ\pro24_4_4_new\Alpha\alpha_vol_actif.xlsx" TargetMode="External"/><Relationship Id="rId1" Type="http://schemas.openxmlformats.org/officeDocument/2006/relationships/externalLinkPath" Target="alpha_vol_acti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bilito"/>
      <sheetName val="Trajecto"/>
      <sheetName val="Courbes"/>
      <sheetName val="Propu"/>
      <sheetName val="Calculs"/>
      <sheetName val="Abaco"/>
      <sheetName val="Info"/>
      <sheetName val="Controle"/>
    </sheetNames>
    <sheetDataSet>
      <sheetData sheetId="0" refreshError="1"/>
      <sheetData sheetId="1" refreshError="1"/>
      <sheetData sheetId="2" refreshError="1"/>
      <sheetData sheetId="3">
        <row r="2">
          <cell r="H2">
            <v>1E-4</v>
          </cell>
          <cell r="L2">
            <v>0</v>
          </cell>
        </row>
      </sheetData>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zoomScale="115" zoomScaleNormal="115" zoomScaleSheetLayoutView="100" workbookViewId="0">
      <selection activeCell="C13" sqref="C13"/>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570</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50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84</v>
      </c>
      <c r="N7" s="565"/>
      <c r="O7" s="550">
        <v>104</v>
      </c>
      <c r="P7" s="550"/>
      <c r="Q7" s="29"/>
    </row>
    <row r="8" spans="1:20" ht="12.75" customHeight="1" thickTop="1" x14ac:dyDescent="0.2">
      <c r="A8" s="25"/>
      <c r="B8" s="138" t="str">
        <f>IF(Lang="Français","Nom",IF(Lang="English","Name",""))</f>
        <v>Nom</v>
      </c>
      <c r="C8" s="594" t="s">
        <v>571</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568</v>
      </c>
      <c r="D9" s="595"/>
      <c r="E9" s="90"/>
      <c r="K9" s="33"/>
      <c r="L9" s="139" t="str">
        <f>IF(Lang="Français","Implantation 'x'",IF(Lang="English","Basement 'x'",""))</f>
        <v>Implantation 'x'</v>
      </c>
      <c r="M9" s="564">
        <v>1</v>
      </c>
      <c r="N9" s="565"/>
      <c r="O9" s="550">
        <v>1070</v>
      </c>
      <c r="P9" s="550"/>
      <c r="Q9" s="29"/>
    </row>
    <row r="10" spans="1:20" ht="12.75" customHeight="1" x14ac:dyDescent="0.2">
      <c r="A10" s="25"/>
      <c r="B10" s="138" t="s">
        <v>562</v>
      </c>
      <c r="C10" s="537" t="str">
        <f>IF((LEFT(Type_fusee,4)="Mini"),"MF",(IF((RIGHT(Type_fusee,1)="."),"FX","")))</f>
        <v>FX</v>
      </c>
      <c r="D10" s="538">
        <v>0</v>
      </c>
      <c r="E10" s="539" t="str">
        <f>IF(C10="","",C10&amp;D10)</f>
        <v>FX0</v>
      </c>
      <c r="K10" s="33"/>
      <c r="Q10" s="29"/>
    </row>
    <row r="11" spans="1:20" ht="12.75" customHeight="1" x14ac:dyDescent="0.2">
      <c r="A11" s="25"/>
      <c r="B11" s="139" t="s">
        <v>54</v>
      </c>
      <c r="C11" s="573" t="s">
        <v>567</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5083</v>
      </c>
      <c r="D12" s="34" t="s">
        <v>572</v>
      </c>
      <c r="L12" s="108" t="str">
        <f>IF(Lang="Français","Masse propu",IF(Lang="English","Motor Mass",""))</f>
        <v>Masse propu</v>
      </c>
      <c r="M12" s="109">
        <f ca="1">MpropuPlein</f>
        <v>1E-4</v>
      </c>
      <c r="N12" s="548">
        <f ca="1">MpropuVide</f>
        <v>0</v>
      </c>
      <c r="O12" s="549"/>
      <c r="P12" s="110" t="s">
        <v>14</v>
      </c>
      <c r="Q12" s="29"/>
      <c r="S12" s="386" t="str">
        <f>IF(Lang="Français","Haut",IF(Lang="English","Top",""))</f>
        <v>Haut</v>
      </c>
      <c r="T12" s="387">
        <f ca="1">XpropuRef-Long_propu</f>
        <v>1110</v>
      </c>
    </row>
    <row r="13" spans="1:20" ht="12.75" customHeight="1" x14ac:dyDescent="0.2">
      <c r="A13" s="25"/>
      <c r="B13" s="139" t="str">
        <f>IF(Lang="Français","Centre de Masse",IF(Lang="English","Center of Mass",""))</f>
        <v>Centre de Masse</v>
      </c>
      <c r="C13" s="35">
        <v>495</v>
      </c>
      <c r="D13" s="34" t="s">
        <v>572</v>
      </c>
      <c r="L13" s="108" t="str">
        <f>IF(Lang="Français","CdM propu",IF(Lang="English","Motor CoM",""))</f>
        <v>CdM propu</v>
      </c>
      <c r="M13" s="111">
        <f ca="1">XpropuPlein</f>
        <v>0</v>
      </c>
      <c r="N13" s="546">
        <f ca="1">XpropuVide</f>
        <v>0</v>
      </c>
      <c r="O13" s="547"/>
      <c r="P13" s="110" t="s">
        <v>14</v>
      </c>
      <c r="Q13" s="29"/>
      <c r="S13" s="386" t="str">
        <f>IF(Lang="Français","Longueur",IF(Lang="English","Length",""))</f>
        <v>Longueur</v>
      </c>
      <c r="T13" s="387">
        <f ca="1">Long_propu</f>
        <v>0</v>
      </c>
    </row>
    <row r="14" spans="1:20" ht="12.6" customHeight="1" x14ac:dyDescent="0.2">
      <c r="A14" s="25"/>
      <c r="B14" s="139" t="str">
        <f>IF(Lang="Français","Longueur totale",IF(Lang="English","Total length",""))</f>
        <v>Longueur totale</v>
      </c>
      <c r="C14" s="564">
        <v>1120</v>
      </c>
      <c r="D14" s="565"/>
      <c r="L14" s="108" t="str">
        <f>IF(Lang="Français","Masse fusée",IF(Lang="English","Rocket Mass",""))</f>
        <v>Masse fusée</v>
      </c>
      <c r="M14" s="112">
        <f ca="1">MasseSans+MpropuPlein</f>
        <v>5.0831</v>
      </c>
      <c r="N14" s="577">
        <f ca="1">MasseSans+MpropuVide</f>
        <v>5.0830000000000002</v>
      </c>
      <c r="O14" s="578"/>
      <c r="P14" s="109">
        <f>IF(OR(D12="sans propu",D12="without motor"),C12/1000,IF(OR(D12="avec propu vide",D12="with empty motor"),C12/1000-MpropuVide,IF(OR(D12="avec propu plein",D12="with loaded motor"),C12/1000-MpropuPlein,"Erreur")))</f>
        <v>5.0830000000000002</v>
      </c>
      <c r="Q14" s="29"/>
      <c r="S14" s="386" t="str">
        <f>IF(Lang="Français","Bas",IF(Lang="English","Base",""))</f>
        <v>Bas</v>
      </c>
      <c r="T14" s="387">
        <f>XpropuRef</f>
        <v>1110</v>
      </c>
    </row>
    <row r="15" spans="1:20" ht="12.75" customHeight="1" x14ac:dyDescent="0.2">
      <c r="A15" s="25"/>
      <c r="B15" s="139" t="str">
        <f>IF(Lang="Français","Diamètre Réf.",IF(Lang="English","Ref. Diameter",""))</f>
        <v>Diamètre Réf.</v>
      </c>
      <c r="C15" s="564">
        <v>104</v>
      </c>
      <c r="D15" s="565"/>
      <c r="L15" s="175" t="str">
        <f>IF(Lang="Français","CdM fusée",IF(Lang="English","Rocket CoM",""))</f>
        <v>CdM fusée</v>
      </c>
      <c r="M15" s="176">
        <f ca="1">(XcgSans*MasseSans+(XpropuRef-Long_propu+XpropuPlein)*MpropuPlein)/MassePlein</f>
        <v>495.01209891601582</v>
      </c>
      <c r="N15" s="579">
        <f ca="1">(XcgSans*MasseSans+(XpropuRef-Long_propu+XpropuVide)*MpropuVide)/MasseVide</f>
        <v>495</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495</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850</v>
      </c>
    </row>
    <row r="18" spans="1:22" ht="12.75" customHeight="1" thickTop="1" x14ac:dyDescent="0.2">
      <c r="A18" s="25"/>
      <c r="B18" s="139" t="s">
        <v>54</v>
      </c>
      <c r="C18" s="587" t="s">
        <v>44</v>
      </c>
      <c r="D18" s="588"/>
      <c r="K18" s="37"/>
      <c r="L18" s="108" t="str">
        <f>IF(Lang="Français","Coiffe",IF(Lang="English","Nose Cone",""))</f>
        <v>Coiffe</v>
      </c>
      <c r="M18" s="553">
        <f>IF(LEFT(Forme_ogive,5)="Parab",1/2*Long_ogive,IF(LEFT(Forme_ogive,4)="Ogiv",7/15*Long_ogive,IF(LEFT(Forme_ogive,3)="Con",2/3*Long_ogive)))</f>
        <v>0.66666666666666663</v>
      </c>
      <c r="N18" s="554"/>
      <c r="O18" s="560">
        <f>2*POWER(D_og/D_ref, 2)</f>
        <v>1.304733727810651</v>
      </c>
      <c r="P18" s="560"/>
      <c r="Q18" s="29"/>
      <c r="S18" s="386" t="str">
        <f>IF(Lang="Français","Emplanture","Root edge")</f>
        <v>Emplanture</v>
      </c>
      <c r="T18" s="387">
        <f>m_ail</f>
        <v>190</v>
      </c>
    </row>
    <row r="19" spans="1:22" ht="12.75" customHeight="1" x14ac:dyDescent="0.2">
      <c r="A19" s="25"/>
      <c r="B19" s="139" t="str">
        <f>IF(Lang="Français","Position du bas",IF(Lang="English","Basement",""))</f>
        <v>Position du bas</v>
      </c>
      <c r="C19" s="550">
        <v>1110</v>
      </c>
      <c r="D19" s="550"/>
      <c r="L19" s="108" t="str">
        <f>IF(Lang="Français","Ailerons",IF(Lang="English","Fins",""))</f>
        <v>Ailerons</v>
      </c>
      <c r="M19" s="553">
        <f>(XCpa*Cnail-0.5*XCpi*Cni)/Cnai</f>
        <v>963.39506172839526</v>
      </c>
      <c r="N19" s="554"/>
      <c r="O19" s="589">
        <f>Cnail-Cni/2</f>
        <v>14.372450779495276</v>
      </c>
      <c r="P19" s="590"/>
      <c r="Q19" s="29"/>
      <c r="S19" s="386" t="str">
        <f>IF(Lang="Français","Bas","Base")</f>
        <v>Bas</v>
      </c>
      <c r="T19" s="387">
        <f>X_ail</f>
        <v>1040</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963.39506172839515</v>
      </c>
      <c r="N20" s="554"/>
      <c r="O20" s="560">
        <f>4*Q_ail*POWER((E_ail/D_ref),2)*(1+D_ail/(2*E_ail+D_ail))/(1+SQRT(1+POWER(2*f_ail/(m_ail+n_ail),2)))</f>
        <v>14.372450779495276</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0</v>
      </c>
      <c r="N21" s="554"/>
      <c r="O21" s="560">
        <f>IF(LEFT(Type_masquage,1)="M",0, 4*Q_can*POWER((E_can/D_ref),2)*(1+D_can/(2*E_can+D_can))/(1+SQRT(1+POWER(2*f_can/(m_can+n_can),2))))</f>
        <v>0</v>
      </c>
      <c r="P21" s="560"/>
      <c r="Q21" s="29"/>
    </row>
    <row r="22" spans="1:22" ht="12.75" customHeight="1" thickTop="1" x14ac:dyDescent="0.2">
      <c r="A22" s="25"/>
      <c r="B22" s="139" t="str">
        <f>IF(Lang="Français","Forme",IF(Lang="English","Shape",""))</f>
        <v>Forme</v>
      </c>
      <c r="C22" s="566" t="s">
        <v>569</v>
      </c>
      <c r="D22" s="567"/>
      <c r="L22" s="108" t="str">
        <f>IF(Lang="Français","Partie masquée",IF(Lang="English","Interation zone",""))</f>
        <v>Partie masquée</v>
      </c>
      <c r="M22" s="570">
        <f>IF(LEFT(Type_masquage,1)="B", X_int-m_int+p_int*(m_int+2*n_int)/(3*(m_int+n_int))+(m_int+n_int-m_int*n_int/(m_int+n_int))/6, 0 )</f>
        <v>0</v>
      </c>
      <c r="N22" s="570"/>
      <c r="O22" s="589">
        <f>IF(LEFT(Type_masquage,1)="B", 4*Q_int*POWER((E_int/D_ref),2)*(1+D_int/(2*E_int+D_int))/(1+SQRT(1+POWER(2*f_int/(m_int+n_int),2))), 0 )</f>
        <v>0</v>
      </c>
      <c r="P22" s="590"/>
      <c r="Q22" s="29"/>
    </row>
    <row r="23" spans="1:22" ht="12.75" customHeight="1" x14ac:dyDescent="0.2">
      <c r="A23" s="25"/>
      <c r="B23" s="139" t="str">
        <f>IF(Lang="Français","Hauteur",IF(Lang="English","Heigth",""))</f>
        <v>Hauteur</v>
      </c>
      <c r="C23" s="564">
        <v>1</v>
      </c>
      <c r="D23" s="565"/>
      <c r="L23" s="108" t="s">
        <v>156</v>
      </c>
      <c r="M23" s="553">
        <f>IF(OR(RIGHT(Nb_diam,1)=",",D2j=0),0, X_j+l_j/3*(1+1/(1+D1j/D2j)) )</f>
        <v>32.063829787234042</v>
      </c>
      <c r="N23" s="554"/>
      <c r="O23" s="560">
        <f>IF(OR(RIGHT(Nb_diam,1)=",",D2j=0),0,2*(POWER(D2j/D_ref,2)-POWER(D1j/D_ref,2)))</f>
        <v>0.695266272189349</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1094.113475177305</v>
      </c>
      <c r="N24" s="554"/>
      <c r="O24" s="560">
        <f>IF( OR(RIGHT(Nb_diam,1)=",",D2r=0), 0, 2*(POWER(D2r/D_ref,2)-POWER(D1r/D_ref,2)) )</f>
        <v>-0.695266272189349</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v>
      </c>
      <c r="D26" s="179" t="str">
        <f>IF(Lang="Français","Ailerons haut",IF(Lang="English","Upper Fins",""))</f>
        <v>Ailerons haut</v>
      </c>
      <c r="F26" s="39">
        <f ca="1">TODAY()</f>
        <v>45991</v>
      </c>
      <c r="G26" s="137" t="s">
        <v>62</v>
      </c>
      <c r="H26" s="584" t="str">
        <f>IF(Lang="Français","Résultats",IF(Lang="English","Results",""))</f>
        <v>Résultats</v>
      </c>
      <c r="I26" s="584"/>
      <c r="J26" s="137" t="s">
        <v>63</v>
      </c>
      <c r="K26" s="32"/>
      <c r="L26" s="38"/>
      <c r="M26" s="38"/>
      <c r="N26" s="38"/>
      <c r="Q26" s="29"/>
      <c r="R26" s="38"/>
      <c r="S26" s="388" t="e">
        <f ca="1">IF(AND(Vsortie_de_rampe&lt;18, OR(LEFT(Type_fusee,1)=",",LEFT(Type_fusee,4)="Mini",LEFT(Type_fusee,1)="R")),IF(Lang="Français","Fusée trop lourde ou rampe trop courte !","Rocket too heavy or launch pad too small!"),"")</f>
        <v>#N/A</v>
      </c>
    </row>
    <row r="27" spans="1:22" ht="12.75" customHeight="1" thickTop="1" x14ac:dyDescent="0.2">
      <c r="A27" s="25"/>
      <c r="B27" s="30"/>
      <c r="C27" s="561" t="s">
        <v>423</v>
      </c>
      <c r="D27" s="562"/>
      <c r="E27" s="146">
        <f>m_ail</f>
        <v>190</v>
      </c>
      <c r="F27" s="105" t="s">
        <v>64</v>
      </c>
      <c r="G27" s="104">
        <f>IF(RIGHT(Type_fusee,1)=".",10, IF(OR(LEFT(Type_fusee,1)="R",LEFT(Type_fusee,1)=",",LEFT(Type_fusee,4)="Mini"),10, IF(LEFT(Type_fusee,5)="Micro",10, IF(RIGHT(Type_fusee,1)=" ",1))))</f>
        <v>10</v>
      </c>
      <c r="H27" s="551">
        <f>Long_tot/D_ref</f>
        <v>10.76923076923077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180</v>
      </c>
      <c r="E28" s="146">
        <f>n_ail+(m_ail-n_ail)*(1-E_int/E_ail)</f>
        <v>106.55172413793105</v>
      </c>
      <c r="F28" s="105" t="str">
        <f>IF(Lang="Français","Portance","Lift")</f>
        <v>Portance</v>
      </c>
      <c r="G28" s="104">
        <f>IF(RIGHT(Type_fusee,1)=".",15,IF(OR(LEFT(Type_fusee,1)="R",LEFT(Type_fusee,1)=",",LEFT(Type_fusee,4)="Mini"),15, IF(LEFT(Type_fusee,5)="Micro",15, IF(RIGHT(Type_fusee,1)=" ",15))))</f>
        <v>15</v>
      </c>
      <c r="H28" s="508">
        <f>Cnai+Cnc+Cno+Cnj+Cnr</f>
        <v>15.677184507305929</v>
      </c>
      <c r="I28" s="508">
        <f>Cnail+Cnc+Cno+Cnj+Cnr</f>
        <v>15.677184507305929</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136.55172413793105</v>
      </c>
      <c r="F29" s="515" t="str">
        <f>IF(Lang="Français","MargeStat.","StatMargin")</f>
        <v>MargeStat.</v>
      </c>
      <c r="G29" s="510">
        <f>IF(RIGHT(Type_fusee,1)=".",2, IF(OR(LEFT(Type_fusee,1)="R",LEFT(Type_fusee,1)=",",LEFT(Type_fusee,4)="Mini"),1.5, IF(LEFT(Type_fusee,5)="Micro",1, IF(RIGHT(Type_fusee,1)=" ",1))))</f>
        <v>2</v>
      </c>
      <c r="H29" s="97">
        <f ca="1">(XCp-XcgPlein)/D_ref</f>
        <v>3.2803762470178883</v>
      </c>
      <c r="I29" s="98">
        <f ca="1">(XCp0-XcgVide)/D_ref</f>
        <v>3.2804925827488094</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575</v>
      </c>
    </row>
    <row r="30" spans="1:22" ht="12.75" customHeight="1" x14ac:dyDescent="0.2">
      <c r="A30" s="25"/>
      <c r="B30" s="524" t="str">
        <f>IF(Lang="Français"," Flèche          'p'"," Offset         'p'")</f>
        <v xml:space="preserve"> Flèche          'p'</v>
      </c>
      <c r="C30" s="35">
        <v>180</v>
      </c>
      <c r="D30" s="35">
        <v>160</v>
      </c>
      <c r="E30" s="146">
        <f>IF(D_can/2+E_can&lt;=D_ail/2,0, IF(D_can/2+E_can&gt;=D_ail/2+E_ail,E_ail,  D_can/2+E_can - D_ail/2  ) )</f>
        <v>110</v>
      </c>
      <c r="F30" s="516" t="str">
        <f>IF(Lang="Français","Couple","Torque")</f>
        <v>Couple</v>
      </c>
      <c r="G30" s="511">
        <f>IF(RIGHT(Type_fusee,1)=".",40, IF(OR(LEFT(Type_fusee,1)="R",LEFT(Type_fusee,1)=",",LEFT(Type_fusee,4)="Mini"),30, IF(LEFT(Type_fusee,5)="Micro",15, IF(RIGHT(Type_fusee,1)=" ",15))))</f>
        <v>40</v>
      </c>
      <c r="H30" s="99">
        <f ca="1">MS_min*Cn</f>
        <v>51.427063677883204</v>
      </c>
      <c r="I30" s="96">
        <f ca="1">MS_max*Cn0</f>
        <v>51.428887494601646</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574</v>
      </c>
      <c r="V30" s="24" t="s">
        <v>573</v>
      </c>
    </row>
    <row r="31" spans="1:22" ht="12.75" customHeight="1" x14ac:dyDescent="0.2">
      <c r="A31" s="25"/>
      <c r="B31" s="524" t="str">
        <f>IF(Lang="Français"," Envergure     'E'",IF(Lang="English"," Span          'E'",""))</f>
        <v xml:space="preserve"> Envergure     'E'</v>
      </c>
      <c r="C31" s="35">
        <v>145</v>
      </c>
      <c r="D31" s="35">
        <v>110</v>
      </c>
      <c r="E31" s="146">
        <f>ep_ail</f>
        <v>3</v>
      </c>
      <c r="F31" s="106" t="s">
        <v>55</v>
      </c>
      <c r="G31" s="103"/>
      <c r="H31" s="509">
        <f>(Cnai*XCpai+Cnc*XCpc+Cnj*XCpj+Cnr*XCpr+Cno*XCpo)/(Cnai+Cnc+Cnr+Cnj+Cno)</f>
        <v>836.17122860587619</v>
      </c>
      <c r="I31" s="509">
        <f>(Cnail*XCpa+Cnc*XCpc+Cnj*XCpj+Cnr*XCpr+Cno*XCpo)/(Cnail+Cnc+Cnr+Cnj+Cno)</f>
        <v>836.17122860587619</v>
      </c>
      <c r="J31" s="102"/>
      <c r="K31" s="32"/>
      <c r="Q31" s="29"/>
      <c r="R31" s="38"/>
      <c r="S31" s="388"/>
      <c r="U31" s="24">
        <v>4.0199999999999996</v>
      </c>
      <c r="V31" s="24">
        <v>14.656000000000001</v>
      </c>
    </row>
    <row r="32" spans="1:22" ht="12.75" customHeight="1" x14ac:dyDescent="0.2">
      <c r="A32" s="25"/>
      <c r="B32" s="525" t="str">
        <f>IF(Lang="Français"," Epaisseur     'ep'",IF(Lang="English"," Thickness  'ep'",""))</f>
        <v xml:space="preserve"> Epaisseur     'ep'</v>
      </c>
      <c r="C32" s="35">
        <v>3</v>
      </c>
      <c r="D32" s="35">
        <v>4</v>
      </c>
      <c r="E32" s="146">
        <f>IF(Q_ail=Q_can,Q_ail,FALSE)</f>
        <v>4</v>
      </c>
      <c r="F32" s="106" t="s">
        <v>66</v>
      </c>
      <c r="G32" s="103"/>
      <c r="H32" s="100">
        <f ca="1">(XCp-XcgPlein)/Long_tot*100</f>
        <v>30.460636579451823</v>
      </c>
      <c r="I32" s="101">
        <f ca="1">(XCp-XcgVide)/Long_tot*100</f>
        <v>30.461716839810375</v>
      </c>
      <c r="J32" s="102"/>
      <c r="K32" s="32"/>
      <c r="Q32" s="29"/>
      <c r="R32" s="38"/>
      <c r="U32" s="24">
        <v>3.89</v>
      </c>
      <c r="V32" s="24">
        <v>14.656000000000001</v>
      </c>
    </row>
    <row r="33" spans="1:23" ht="12.75" customHeight="1" x14ac:dyDescent="0.2">
      <c r="A33" s="25"/>
      <c r="B33" s="524" t="str">
        <f>IF(Lang="Français"," Nombre            ",IF(Lang="English"," Number of fins",""))</f>
        <v xml:space="preserve"> Nombre            </v>
      </c>
      <c r="C33" s="36">
        <v>4</v>
      </c>
      <c r="D33" s="36">
        <v>4</v>
      </c>
      <c r="E33" s="146">
        <f>X_ail</f>
        <v>1040</v>
      </c>
      <c r="G33" s="24"/>
      <c r="H33" s="540" t="str">
        <f ca="1">IF(AND(CritCnmin&lt;Cn,Cn0&lt;CritCnmax,CritMsmin&lt;MS_min,MS_max&lt;CritMsmax,CritMsCnmin&lt;MS_Cn_min,MS_Cn_max&lt;CritMsCnmax),"STABLE",IF(OR(Cn&lt;CritCnmin,MS_min&lt;CritMsmin,MS_Cn_min&lt;CritMsCnmin),"INSTABLE",IF(Lang="Français","SURSTABLE","OVERSTABLE")))</f>
        <v>STABLE</v>
      </c>
      <c r="I33" s="541"/>
      <c r="J33" s="31"/>
      <c r="K33" s="32"/>
      <c r="Q33" s="29"/>
      <c r="R33" s="38"/>
    </row>
    <row r="34" spans="1:23" ht="12.75" customHeight="1" x14ac:dyDescent="0.2">
      <c r="A34" s="25"/>
      <c r="B34" s="524" t="str">
        <f>IF(Lang="Français"," Position du bas",IF(Lang="English"," Basement",""))</f>
        <v xml:space="preserve"> Position du bas</v>
      </c>
      <c r="C34" s="35">
        <v>1040</v>
      </c>
      <c r="D34" s="35">
        <v>1250</v>
      </c>
      <c r="E34" s="146">
        <f>D_ail</f>
        <v>104</v>
      </c>
      <c r="G34" s="24"/>
      <c r="H34" s="542"/>
      <c r="I34" s="543"/>
      <c r="K34" s="32"/>
      <c r="Q34" s="29"/>
      <c r="R34" s="38"/>
    </row>
    <row r="35" spans="1:23" ht="12.75" customHeight="1" x14ac:dyDescent="0.2">
      <c r="A35" s="25"/>
      <c r="B35" s="524" t="str">
        <f>IF(Lang="Français"," Diamètre         ",IF(Lang="English"," Diameter at Fins",""))</f>
        <v xml:space="preserve"> Diamètre         </v>
      </c>
      <c r="C35" s="35">
        <v>104</v>
      </c>
      <c r="D35" s="35">
        <f>D_ref</f>
        <v>104</v>
      </c>
      <c r="E35" s="146">
        <f>SQRT(POWER(p_int+n_int/2-m_int/2,2)+POWER(E_int,2))</f>
        <v>145.23178407575389</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155.56349186104046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566</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423</v>
      </c>
      <c r="H111" s="43"/>
      <c r="I111" s="44"/>
      <c r="J111" s="43"/>
      <c r="L111" s="43"/>
      <c r="M111" s="43"/>
      <c r="N111" s="43"/>
      <c r="Q111" s="43"/>
      <c r="R111" s="43"/>
    </row>
    <row r="112" spans="2:18" x14ac:dyDescent="0.2">
      <c r="B112" s="38" t="s">
        <v>424</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-1</v>
      </c>
      <c r="D124" s="46">
        <v>0</v>
      </c>
      <c r="E124" s="93">
        <f t="shared" ref="E124:E136" si="0">-D124</f>
        <v>0</v>
      </c>
      <c r="K124" s="46"/>
    </row>
    <row r="125" spans="2:18" x14ac:dyDescent="0.2">
      <c r="B125" s="45" t="s">
        <v>72</v>
      </c>
      <c r="C125" s="46">
        <f>-Long_ogive</f>
        <v>-1</v>
      </c>
      <c r="D125" s="46">
        <f>D_og/2</f>
        <v>42</v>
      </c>
      <c r="E125" s="93">
        <f t="shared" si="0"/>
        <v>-42</v>
      </c>
      <c r="K125" s="46"/>
    </row>
    <row r="126" spans="2:18" x14ac:dyDescent="0.2">
      <c r="B126" s="45" t="s">
        <v>73</v>
      </c>
      <c r="C126" s="46">
        <f>IF(AND(RIGHT(Nb_diam,1)=".",X_j), -X_j, C125 )</f>
        <v>-1</v>
      </c>
      <c r="D126" s="46">
        <f>IF(AND(RIGHT(Nb_diam,1)=".",X_j), D1j/2, D125 )</f>
        <v>42</v>
      </c>
      <c r="E126" s="93">
        <f t="shared" si="0"/>
        <v>-42</v>
      </c>
      <c r="K126" s="46"/>
    </row>
    <row r="127" spans="2:18" x14ac:dyDescent="0.2">
      <c r="B127" s="45" t="s">
        <v>74</v>
      </c>
      <c r="C127" s="46">
        <f>IF(AND(RIGHT(Nb_diam,1)=".",X_j), -X_j-l_j, C126 )</f>
        <v>-61</v>
      </c>
      <c r="D127" s="46">
        <f>IF(AND(RIGHT(Nb_diam,1)=".",X_j), D2j/2, D126 )</f>
        <v>52</v>
      </c>
      <c r="E127" s="93">
        <f t="shared" si="0"/>
        <v>-52</v>
      </c>
      <c r="K127" s="46"/>
    </row>
    <row r="128" spans="2:18" x14ac:dyDescent="0.2">
      <c r="B128" s="45" t="s">
        <v>75</v>
      </c>
      <c r="C128" s="46">
        <f>IF(AND(RIGHT(Nb_diam,1)=".",X_r), -X_r, C127 )</f>
        <v>-1070</v>
      </c>
      <c r="D128" s="46">
        <f>IF(AND(RIGHT(Nb_diam,1)=".",X_r), D1r/2, D127 )</f>
        <v>52</v>
      </c>
      <c r="E128" s="93">
        <f t="shared" si="0"/>
        <v>-52</v>
      </c>
      <c r="K128" s="46"/>
    </row>
    <row r="129" spans="2:11" x14ac:dyDescent="0.2">
      <c r="B129" s="45" t="s">
        <v>76</v>
      </c>
      <c r="C129" s="46">
        <f>IF(AND(RIGHT(Nb_diam,1)=".",X_r), -X_r-l_r, C128 )</f>
        <v>-1120</v>
      </c>
      <c r="D129" s="46">
        <f>IF(AND(RIGHT(Nb_diam,1)=".",X_r), D2r/2, D128 )</f>
        <v>42</v>
      </c>
      <c r="E129" s="93">
        <f t="shared" si="0"/>
        <v>-42</v>
      </c>
      <c r="K129" s="46"/>
    </row>
    <row r="130" spans="2:11" x14ac:dyDescent="0.2">
      <c r="B130" s="45" t="s">
        <v>77</v>
      </c>
      <c r="C130" s="46">
        <f>-Long_tot</f>
        <v>-1120</v>
      </c>
      <c r="D130" s="46">
        <f>D129</f>
        <v>42</v>
      </c>
      <c r="E130" s="93">
        <f t="shared" si="0"/>
        <v>-42</v>
      </c>
      <c r="K130" s="46"/>
    </row>
    <row r="131" spans="2:11" x14ac:dyDescent="0.2">
      <c r="B131" s="45" t="s">
        <v>77</v>
      </c>
      <c r="C131" s="46">
        <f>-Long_tot</f>
        <v>-1120</v>
      </c>
      <c r="D131" s="46">
        <v>0</v>
      </c>
      <c r="E131" s="93">
        <f t="shared" si="0"/>
        <v>0</v>
      </c>
      <c r="K131" s="46"/>
    </row>
    <row r="132" spans="2:11" x14ac:dyDescent="0.2">
      <c r="B132" s="183" t="s">
        <v>78</v>
      </c>
      <c r="C132" s="197">
        <f>-X_ail+m_ail</f>
        <v>-850</v>
      </c>
      <c r="D132" s="197">
        <f>D_ail/2</f>
        <v>52</v>
      </c>
      <c r="E132" s="198">
        <f t="shared" si="0"/>
        <v>-52</v>
      </c>
      <c r="K132" s="46"/>
    </row>
    <row r="133" spans="2:11" x14ac:dyDescent="0.2">
      <c r="B133" s="185" t="s">
        <v>79</v>
      </c>
      <c r="C133" s="46">
        <f>-X_ail+m_ail-p_ail</f>
        <v>-1030</v>
      </c>
      <c r="D133" s="46">
        <f>D_ail/2+E_ail</f>
        <v>197</v>
      </c>
      <c r="E133" s="199">
        <f t="shared" si="0"/>
        <v>-197</v>
      </c>
      <c r="K133" s="46"/>
    </row>
    <row r="134" spans="2:11" x14ac:dyDescent="0.2">
      <c r="B134" s="185" t="s">
        <v>80</v>
      </c>
      <c r="C134" s="46">
        <f>-X_ail+m_ail-p_ail-n_ail</f>
        <v>-1110</v>
      </c>
      <c r="D134" s="46">
        <f>D_ail/2+E_ail</f>
        <v>197</v>
      </c>
      <c r="E134" s="199">
        <f t="shared" si="0"/>
        <v>-197</v>
      </c>
      <c r="K134" s="46"/>
    </row>
    <row r="135" spans="2:11" x14ac:dyDescent="0.2">
      <c r="B135" s="185" t="s">
        <v>81</v>
      </c>
      <c r="C135" s="46">
        <f>-X_ail</f>
        <v>-1040</v>
      </c>
      <c r="D135" s="46">
        <f>D_ail/2</f>
        <v>52</v>
      </c>
      <c r="E135" s="199">
        <f t="shared" si="0"/>
        <v>-52</v>
      </c>
      <c r="K135" s="46"/>
    </row>
    <row r="136" spans="2:11" x14ac:dyDescent="0.2">
      <c r="B136" s="187" t="s">
        <v>78</v>
      </c>
      <c r="C136" s="200">
        <f>-X_ail+m_ail</f>
        <v>-850</v>
      </c>
      <c r="D136" s="200">
        <f>D_ail/2</f>
        <v>52</v>
      </c>
      <c r="E136" s="201">
        <f t="shared" si="0"/>
        <v>-52</v>
      </c>
      <c r="K136" s="46"/>
    </row>
    <row r="137" spans="2:11" x14ac:dyDescent="0.2">
      <c r="B137" s="192" t="str">
        <f>IF(E_ail&gt;0,IF(Lang="Français","Envergure","Span"),"")</f>
        <v>Envergure</v>
      </c>
      <c r="C137" s="197">
        <f>MIN(-X_ail,-X_ail+m_ail-p_ail-n_ail)-Long_tot/30</f>
        <v>-1147.3333333333333</v>
      </c>
      <c r="D137" s="207">
        <f>-D_ail/2-E_ail</f>
        <v>-197</v>
      </c>
      <c r="E137" s="93"/>
      <c r="K137" s="46"/>
    </row>
    <row r="138" spans="2:11" x14ac:dyDescent="0.2">
      <c r="B138" s="195" t="s">
        <v>166</v>
      </c>
      <c r="C138" s="46">
        <f>MIN(-X_ail,-X_ail+m_ail-p_ail-n_ail)-Long_tot/30</f>
        <v>-1147.3333333333333</v>
      </c>
      <c r="D138" s="208">
        <f>-D_ail/2-E_ail/2</f>
        <v>-124.5</v>
      </c>
      <c r="E138" s="93"/>
      <c r="K138" s="46"/>
    </row>
    <row r="139" spans="2:11" x14ac:dyDescent="0.2">
      <c r="B139" s="212" t="s">
        <v>162</v>
      </c>
      <c r="C139" s="200">
        <f>MIN(-X_ail,-X_ail+m_ail-p_ail-n_ail)-Long_tot/30</f>
        <v>-1147.3333333333333</v>
      </c>
      <c r="D139" s="209">
        <f>-D_ail/2</f>
        <v>-52</v>
      </c>
      <c r="E139" s="93"/>
      <c r="K139" s="46"/>
    </row>
    <row r="140" spans="2:11" x14ac:dyDescent="0.2">
      <c r="B140" s="192" t="str">
        <f>IF(Lang="Français","Emplanture","Root edge")</f>
        <v>Emplanture</v>
      </c>
      <c r="C140" s="197">
        <f>-X_ail+m_ail</f>
        <v>-850</v>
      </c>
      <c r="D140" s="207">
        <f>D_ail/2+E_ail+Long_tot/20</f>
        <v>253</v>
      </c>
      <c r="E140" s="93"/>
      <c r="K140" s="46"/>
    </row>
    <row r="141" spans="2:11" x14ac:dyDescent="0.2">
      <c r="B141" s="195" t="s">
        <v>168</v>
      </c>
      <c r="C141" s="46">
        <f>-X_ail+m_ail/2</f>
        <v>-945</v>
      </c>
      <c r="D141" s="208">
        <f>D_ail/2+E_ail+Long_tot/20</f>
        <v>253</v>
      </c>
      <c r="E141" s="93"/>
      <c r="K141" s="46"/>
    </row>
    <row r="142" spans="2:11" x14ac:dyDescent="0.2">
      <c r="B142" s="212" t="s">
        <v>169</v>
      </c>
      <c r="C142" s="200">
        <f>-X_ail</f>
        <v>-1040</v>
      </c>
      <c r="D142" s="209">
        <f>D_ail/2+E_ail+Long_tot/20</f>
        <v>253</v>
      </c>
      <c r="E142" s="93"/>
      <c r="K142" s="46"/>
    </row>
    <row r="143" spans="2:11" x14ac:dyDescent="0.2">
      <c r="B143" s="192" t="str">
        <f>IF(p_ail&lt;&gt;0,IF(Lang="Français","Flèche","Offset"),"")</f>
        <v>Flèche</v>
      </c>
      <c r="C143" s="197">
        <f>-X_ail+m_ail</f>
        <v>-850</v>
      </c>
      <c r="D143" s="207">
        <f>-D_ail/2-E_ail-Long_tot/30</f>
        <v>-234.33333333333334</v>
      </c>
      <c r="E143" s="93"/>
      <c r="K143" s="46"/>
    </row>
    <row r="144" spans="2:11" x14ac:dyDescent="0.2">
      <c r="B144" s="195" t="s">
        <v>165</v>
      </c>
      <c r="C144" s="46">
        <f>-X_ail+m_ail-p_ail/2</f>
        <v>-940</v>
      </c>
      <c r="D144" s="208">
        <f>-D_ail/2-E_ail-Long_tot/30</f>
        <v>-234.33333333333334</v>
      </c>
      <c r="E144" s="93"/>
      <c r="K144" s="46"/>
    </row>
    <row r="145" spans="2:11" x14ac:dyDescent="0.2">
      <c r="B145" s="212" t="s">
        <v>163</v>
      </c>
      <c r="C145" s="200">
        <f>-X_ail+m_ail-p_ail</f>
        <v>-1030</v>
      </c>
      <c r="D145" s="209">
        <f>-D_ail/2-E_ail-Long_tot/30</f>
        <v>-234.33333333333334</v>
      </c>
      <c r="E145" s="93"/>
      <c r="K145" s="46"/>
    </row>
    <row r="146" spans="2:11" x14ac:dyDescent="0.2">
      <c r="B146" s="192" t="str">
        <f>IF(n_ail&gt;0,IF(Lang="Français","Saumon","Tip edge"),"")</f>
        <v>Saumon</v>
      </c>
      <c r="C146" s="197">
        <f>-X_ail+m_ail-p_ail</f>
        <v>-1030</v>
      </c>
      <c r="D146" s="207">
        <f>-D_ail/2-E_ail-Long_tot/20</f>
        <v>-253</v>
      </c>
      <c r="E146" s="93"/>
      <c r="K146" s="46"/>
    </row>
    <row r="147" spans="2:11" x14ac:dyDescent="0.2">
      <c r="B147" s="195" t="s">
        <v>167</v>
      </c>
      <c r="C147" s="46">
        <f>-X_ail+m_ail-p_ail-n_ail/2</f>
        <v>-1070</v>
      </c>
      <c r="D147" s="208">
        <f>-D_ail/2-E_ail-Long_tot/20</f>
        <v>-253</v>
      </c>
      <c r="E147" s="93"/>
      <c r="K147" s="46"/>
    </row>
    <row r="148" spans="2:11" x14ac:dyDescent="0.2">
      <c r="B148" s="212" t="s">
        <v>164</v>
      </c>
      <c r="C148" s="200">
        <f>-X_ail+m_ail-p_ail-n_ail</f>
        <v>-1110</v>
      </c>
      <c r="D148" s="209">
        <f>-D_ail/2-E_ail-Long_tot/20</f>
        <v>-253</v>
      </c>
      <c r="E148" s="93"/>
      <c r="K148" s="46"/>
    </row>
    <row r="149" spans="2:11" x14ac:dyDescent="0.2">
      <c r="B149" s="183" t="s">
        <v>82</v>
      </c>
      <c r="C149" s="197">
        <f ca="1">-XcgPlein</f>
        <v>-495.01209891601582</v>
      </c>
      <c r="D149" s="207">
        <v>0</v>
      </c>
      <c r="E149" s="93"/>
      <c r="K149" s="46"/>
    </row>
    <row r="150" spans="2:11" x14ac:dyDescent="0.2">
      <c r="B150" s="187" t="s">
        <v>83</v>
      </c>
      <c r="C150" s="200">
        <f ca="1">-XcgVide</f>
        <v>-495</v>
      </c>
      <c r="D150" s="209">
        <v>0</v>
      </c>
      <c r="E150" s="93"/>
      <c r="K150" s="46"/>
    </row>
    <row r="151" spans="2:11" x14ac:dyDescent="0.2">
      <c r="B151" s="183" t="s">
        <v>84</v>
      </c>
      <c r="C151" s="197">
        <f>-XCp</f>
        <v>-836.17122860587619</v>
      </c>
      <c r="D151" s="207">
        <v>0</v>
      </c>
      <c r="E151" s="93"/>
      <c r="K151" s="46"/>
    </row>
    <row r="152" spans="2:11" x14ac:dyDescent="0.2">
      <c r="B152" s="187" t="s">
        <v>84</v>
      </c>
      <c r="C152" s="200">
        <f>-XCp</f>
        <v>-836.17122860587619</v>
      </c>
      <c r="D152" s="209">
        <f>Cn*D_ref/CritCnmin</f>
        <v>108.6951459173211</v>
      </c>
      <c r="E152" s="93"/>
      <c r="K152" s="46"/>
    </row>
    <row r="153" spans="2:11" x14ac:dyDescent="0.2">
      <c r="B153" s="185" t="s">
        <v>422</v>
      </c>
      <c r="C153" s="46">
        <f>-XCp0</f>
        <v>-836.17122860587619</v>
      </c>
      <c r="D153" s="208">
        <f>Cn0*D_ref/CritCnmin</f>
        <v>108.6951459173211</v>
      </c>
      <c r="E153" s="93"/>
      <c r="K153" s="46"/>
    </row>
    <row r="154" spans="2:11" x14ac:dyDescent="0.2">
      <c r="B154" s="185" t="s">
        <v>422</v>
      </c>
      <c r="C154" s="46">
        <f>-XCp0</f>
        <v>-836.17122860587619</v>
      </c>
      <c r="D154" s="208">
        <v>0</v>
      </c>
      <c r="E154" s="93"/>
      <c r="K154" s="46"/>
    </row>
    <row r="155" spans="2:11" x14ac:dyDescent="0.2">
      <c r="B155" s="192" t="str">
        <f>IF(n_ail&gt;0,IF(Lang="Français","Marge Statique","Static Margin"),"")</f>
        <v>Marge Statique</v>
      </c>
      <c r="C155" s="197">
        <f ca="1">(-XcgPlein-XcgVide)/2</f>
        <v>-495.00604945800791</v>
      </c>
      <c r="D155" s="207">
        <f>-D_ail/2-E_ail-Long_tot/20</f>
        <v>-253</v>
      </c>
      <c r="E155" s="93"/>
      <c r="K155" s="46"/>
    </row>
    <row r="156" spans="2:11" x14ac:dyDescent="0.2">
      <c r="B156" s="195" t="s">
        <v>170</v>
      </c>
      <c r="C156" s="46">
        <f ca="1">(C155+C157)/2</f>
        <v>-665.58863903194208</v>
      </c>
      <c r="D156" s="208">
        <f>-D_ail/2-E_ail-Long_tot/20</f>
        <v>-253</v>
      </c>
      <c r="E156" s="93"/>
      <c r="K156" s="46"/>
    </row>
    <row r="157" spans="2:11" x14ac:dyDescent="0.2">
      <c r="B157" s="212" t="s">
        <v>171</v>
      </c>
      <c r="C157" s="200">
        <f>-XCp</f>
        <v>-836.17122860587619</v>
      </c>
      <c r="D157" s="209">
        <f>-D_ail/2-E_ail-Long_tot/20</f>
        <v>-253</v>
      </c>
      <c r="E157" s="93"/>
      <c r="K157" s="46"/>
    </row>
    <row r="158" spans="2:11" x14ac:dyDescent="0.2">
      <c r="B158" s="183" t="s">
        <v>85</v>
      </c>
      <c r="C158" s="197">
        <f>IF(LEFT(Type_masquage,1)="M",0,-X_can+m_can)</f>
        <v>0</v>
      </c>
      <c r="D158" s="197">
        <f>IF(LEFT(Type_masquage,1)="M",0,D_ail/2)</f>
        <v>0</v>
      </c>
      <c r="E158" s="198">
        <f t="shared" ref="E158:E167" si="1">-D158</f>
        <v>0</v>
      </c>
      <c r="K158" s="46"/>
    </row>
    <row r="159" spans="2:11" x14ac:dyDescent="0.2">
      <c r="B159" s="185" t="s">
        <v>86</v>
      </c>
      <c r="C159" s="46">
        <f>IF(LEFT(Type_masquage,1)="M",0,-X_can+m_can-p_can)</f>
        <v>0</v>
      </c>
      <c r="D159" s="46">
        <f>IF(LEFT(Type_masquage,1)="M",0,D_ail/2+E_can)</f>
        <v>0</v>
      </c>
      <c r="E159" s="199">
        <f t="shared" si="1"/>
        <v>0</v>
      </c>
      <c r="K159" s="46"/>
    </row>
    <row r="160" spans="2:11" x14ac:dyDescent="0.2">
      <c r="B160" s="185" t="s">
        <v>87</v>
      </c>
      <c r="C160" s="46">
        <f>IF(LEFT(Type_masquage,1)="M",0,-X_can+m_can-p_can-n_can)</f>
        <v>0</v>
      </c>
      <c r="D160" s="46">
        <f>IF(LEFT(Type_masquage,1)="M",0,D_ail/2+E_can)</f>
        <v>0</v>
      </c>
      <c r="E160" s="199">
        <f t="shared" si="1"/>
        <v>0</v>
      </c>
      <c r="K160" s="46"/>
    </row>
    <row r="161" spans="2:11" x14ac:dyDescent="0.2">
      <c r="B161" s="185" t="s">
        <v>88</v>
      </c>
      <c r="C161" s="46">
        <f>IF(LEFT(Type_masquage,1)="M",0,-X_can)</f>
        <v>0</v>
      </c>
      <c r="D161" s="46">
        <f>IF(LEFT(Type_masquage,1)="M",0,D_ail/2)</f>
        <v>0</v>
      </c>
      <c r="E161" s="199">
        <f t="shared" si="1"/>
        <v>0</v>
      </c>
      <c r="K161" s="46"/>
    </row>
    <row r="162" spans="2:11" x14ac:dyDescent="0.2">
      <c r="B162" s="187" t="s">
        <v>85</v>
      </c>
      <c r="C162" s="200">
        <f>IF(LEFT(Type_masquage,1)="M",0,-X_can+m_can)</f>
        <v>0</v>
      </c>
      <c r="D162" s="200">
        <f>IF(LEFT(Type_masquage,1)="M",0,D_ail/2)</f>
        <v>0</v>
      </c>
      <c r="E162" s="201">
        <f t="shared" si="1"/>
        <v>0</v>
      </c>
      <c r="K162" s="46"/>
    </row>
    <row r="163" spans="2:11" x14ac:dyDescent="0.2">
      <c r="B163" s="183" t="s">
        <v>89</v>
      </c>
      <c r="C163" s="197">
        <f>IF(LEFT(Type_masquage,1)="B",-X_int+m_int,0)</f>
        <v>0</v>
      </c>
      <c r="D163" s="197">
        <f>IF(LEFT(Type_masquage,1)="B",D_int/2,0)</f>
        <v>0</v>
      </c>
      <c r="E163" s="198">
        <f t="shared" si="1"/>
        <v>0</v>
      </c>
      <c r="K163" s="46"/>
    </row>
    <row r="164" spans="2:11" x14ac:dyDescent="0.2">
      <c r="B164" s="185" t="s">
        <v>90</v>
      </c>
      <c r="C164" s="46">
        <f>IF(LEFT(Type_masquage,1)="B",-X_int+m_int-p_int,0)</f>
        <v>0</v>
      </c>
      <c r="D164" s="46">
        <f>IF(LEFT(Type_masquage,1)="B",D_int/2+E_int,0)</f>
        <v>0</v>
      </c>
      <c r="E164" s="199">
        <f t="shared" si="1"/>
        <v>0</v>
      </c>
      <c r="K164" s="46"/>
    </row>
    <row r="165" spans="2:11" x14ac:dyDescent="0.2">
      <c r="B165" s="185" t="s">
        <v>91</v>
      </c>
      <c r="C165" s="46">
        <f>IF(LEFT(Type_masquage,1)="B",-X_int+m_int-p_int-n_int,0)</f>
        <v>0</v>
      </c>
      <c r="D165" s="46">
        <f>IF(LEFT(Type_masquage,1)="B",D_int/2+E_int,0)</f>
        <v>0</v>
      </c>
      <c r="E165" s="199">
        <f t="shared" si="1"/>
        <v>0</v>
      </c>
      <c r="K165" s="46"/>
    </row>
    <row r="166" spans="2:11" x14ac:dyDescent="0.2">
      <c r="B166" s="185" t="s">
        <v>92</v>
      </c>
      <c r="C166" s="46">
        <f>IF(LEFT(Type_masquage,1)="B",-X_int,0)</f>
        <v>0</v>
      </c>
      <c r="D166" s="46">
        <f>IF(LEFT(Type_masquage,1)="B",D_int/2,0)</f>
        <v>0</v>
      </c>
      <c r="E166" s="199">
        <f t="shared" si="1"/>
        <v>0</v>
      </c>
      <c r="K166" s="46"/>
    </row>
    <row r="167" spans="2:11" x14ac:dyDescent="0.2">
      <c r="B167" s="187" t="s">
        <v>89</v>
      </c>
      <c r="C167" s="200">
        <f>IF(LEFT(Type_masquage,1)="B",-X_int+m_int,0)</f>
        <v>0</v>
      </c>
      <c r="D167" s="200">
        <f>IF(LEFT(Type_masquage,1)="B",D_int/2,0)</f>
        <v>0</v>
      </c>
      <c r="E167" s="201">
        <f t="shared" si="1"/>
        <v>0</v>
      </c>
      <c r="K167" s="46"/>
    </row>
    <row r="168" spans="2:11" x14ac:dyDescent="0.2">
      <c r="B168" s="45" t="s">
        <v>93</v>
      </c>
      <c r="C168" s="46">
        <f>-MAX(Long_tot, X_ail-m_ail+p_ail+n_ail, (E_ail+D_ail/2)*3.2)*1.01</f>
        <v>-1131.2</v>
      </c>
      <c r="D168" s="46">
        <f>MAX(E_ail+D_ail/2, Long_tot/3)</f>
        <v>373.33333333333331</v>
      </c>
      <c r="E168" s="93"/>
      <c r="K168" s="46"/>
    </row>
    <row r="169" spans="2:11" x14ac:dyDescent="0.2">
      <c r="B169" s="45" t="s">
        <v>93</v>
      </c>
      <c r="C169" s="46">
        <f>C168</f>
        <v>-1131.2</v>
      </c>
      <c r="D169" s="46">
        <f>-D168</f>
        <v>-373.33333333333331</v>
      </c>
      <c r="E169" s="93"/>
      <c r="K169" s="46"/>
    </row>
    <row r="170" spans="2:11" x14ac:dyDescent="0.2">
      <c r="B170" s="183" t="s">
        <v>94</v>
      </c>
      <c r="C170" s="197">
        <f ca="1">-XpropuRef+Long_propu</f>
        <v>-1110</v>
      </c>
      <c r="D170" s="207">
        <f ca="1">-Diam_propu/2</f>
        <v>0</v>
      </c>
      <c r="E170" s="93"/>
      <c r="K170" s="46"/>
    </row>
    <row r="171" spans="2:11" x14ac:dyDescent="0.2">
      <c r="B171" s="185" t="s">
        <v>95</v>
      </c>
      <c r="C171" s="46">
        <f ca="1">-XpropuRef+Long_propu</f>
        <v>-1110</v>
      </c>
      <c r="D171" s="208">
        <f ca="1">Diam_propu/2</f>
        <v>0</v>
      </c>
      <c r="E171" s="93"/>
      <c r="K171" s="46"/>
    </row>
    <row r="172" spans="2:11" x14ac:dyDescent="0.2">
      <c r="B172" s="185" t="s">
        <v>96</v>
      </c>
      <c r="C172" s="46">
        <f>-XpropuRef</f>
        <v>-1110</v>
      </c>
      <c r="D172" s="208">
        <f ca="1">Diam_propu/2</f>
        <v>0</v>
      </c>
      <c r="E172" s="93"/>
      <c r="K172" s="46"/>
    </row>
    <row r="173" spans="2:11" x14ac:dyDescent="0.2">
      <c r="B173" s="185" t="s">
        <v>97</v>
      </c>
      <c r="C173" s="46">
        <f>-XpropuRef</f>
        <v>-1110</v>
      </c>
      <c r="D173" s="208">
        <f ca="1">-Diam_propu/2</f>
        <v>0</v>
      </c>
      <c r="E173" s="93"/>
      <c r="K173" s="46"/>
    </row>
    <row r="174" spans="2:11" x14ac:dyDescent="0.2">
      <c r="B174" s="187" t="s">
        <v>98</v>
      </c>
      <c r="C174" s="200">
        <f ca="1">-XpropuRef+Long_propu</f>
        <v>-1110</v>
      </c>
      <c r="D174" s="209">
        <f ca="1">-Diam_propu/2</f>
        <v>0</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-0.1</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-0.25</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-0.5</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-0.75</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-1</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3.2803762470178883</v>
      </c>
      <c r="C190" s="203">
        <f>Cn</f>
        <v>15.677184507305929</v>
      </c>
      <c r="D190" s="185">
        <v>3</v>
      </c>
      <c r="E190" s="205">
        <f t="shared" si="4"/>
        <v>33.333333333333336</v>
      </c>
      <c r="K190" s="45"/>
    </row>
    <row r="191" spans="2:11" x14ac:dyDescent="0.2">
      <c r="B191" s="512">
        <f ca="1">(XCp0-XcgPlein)/D_ref</f>
        <v>3.2803762470178883</v>
      </c>
      <c r="C191" s="513">
        <f>Cn0</f>
        <v>15.677184507305929</v>
      </c>
      <c r="D191" s="185">
        <v>4</v>
      </c>
      <c r="E191" s="205">
        <f t="shared" si="4"/>
        <v>25</v>
      </c>
      <c r="K191" s="45"/>
    </row>
    <row r="192" spans="2:11" x14ac:dyDescent="0.2">
      <c r="B192" s="512">
        <f ca="1">(XCp0-XcgVide)/D_ref</f>
        <v>3.2804925827488094</v>
      </c>
      <c r="C192" s="513">
        <f>Cn0</f>
        <v>15.677184507305929</v>
      </c>
      <c r="D192" s="185">
        <v>6</v>
      </c>
      <c r="E192" s="205">
        <f t="shared" si="4"/>
        <v>16.666666666666668</v>
      </c>
      <c r="K192" s="45"/>
    </row>
    <row r="193" spans="2:11" x14ac:dyDescent="0.2">
      <c r="B193" s="512">
        <f ca="1">(XCp-XcgVide)/D_ref</f>
        <v>3.2804925827488094</v>
      </c>
      <c r="C193" s="513">
        <f>Cn</f>
        <v>15.677184507305929</v>
      </c>
      <c r="D193" s="187">
        <v>7</v>
      </c>
      <c r="E193" s="206">
        <f t="shared" si="4"/>
        <v>14.285714285714286</v>
      </c>
      <c r="K193" s="45"/>
    </row>
    <row r="194" spans="2:11" x14ac:dyDescent="0.2">
      <c r="B194" s="512">
        <f ca="1">MS_min</f>
        <v>3.2803762470178883</v>
      </c>
      <c r="C194" s="514">
        <f>Cn</f>
        <v>15.677184507305929</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462</v>
      </c>
    </row>
    <row r="226" spans="1:1" x14ac:dyDescent="0.2">
      <c r="A226" s="24" t="s">
        <v>475</v>
      </c>
    </row>
    <row r="228" spans="1:1" x14ac:dyDescent="0.2">
      <c r="A228" s="24" t="s">
        <v>476</v>
      </c>
    </row>
    <row r="230" spans="1:1" x14ac:dyDescent="0.2">
      <c r="A230" s="24" t="s">
        <v>477</v>
      </c>
    </row>
    <row r="232" spans="1:1" x14ac:dyDescent="0.2">
      <c r="A232" s="24" t="s">
        <v>478</v>
      </c>
    </row>
    <row r="233" spans="1:1" x14ac:dyDescent="0.2">
      <c r="A233" s="24" t="s">
        <v>479</v>
      </c>
    </row>
    <row r="234" spans="1:1" x14ac:dyDescent="0.2">
      <c r="A234" s="24" t="s">
        <v>480</v>
      </c>
    </row>
    <row r="235" spans="1:1" x14ac:dyDescent="0.2">
      <c r="A235" s="24" t="s">
        <v>481</v>
      </c>
    </row>
    <row r="236" spans="1:1" x14ac:dyDescent="0.2">
      <c r="A236" s="24" t="s">
        <v>482</v>
      </c>
    </row>
    <row r="237" spans="1:1" x14ac:dyDescent="0.2">
      <c r="A237" s="24" t="s">
        <v>483</v>
      </c>
    </row>
    <row r="238" spans="1:1" x14ac:dyDescent="0.2">
      <c r="A238" s="24" t="s">
        <v>183</v>
      </c>
    </row>
    <row r="239" spans="1:1" x14ac:dyDescent="0.2">
      <c r="A239" s="24" t="s">
        <v>484</v>
      </c>
    </row>
    <row r="240" spans="1:1" x14ac:dyDescent="0.2">
      <c r="A240" s="24" t="s">
        <v>485</v>
      </c>
    </row>
    <row r="241" spans="1:1" x14ac:dyDescent="0.2">
      <c r="A241" s="24" t="s">
        <v>183</v>
      </c>
    </row>
    <row r="242" spans="1:1" x14ac:dyDescent="0.2">
      <c r="A242" s="24" t="s">
        <v>486</v>
      </c>
    </row>
    <row r="244" spans="1:1" x14ac:dyDescent="0.2">
      <c r="A244" s="24" t="s">
        <v>487</v>
      </c>
    </row>
    <row r="246" spans="1:1" x14ac:dyDescent="0.2">
      <c r="A246" s="24" t="s">
        <v>488</v>
      </c>
    </row>
    <row r="248" spans="1:1" x14ac:dyDescent="0.2">
      <c r="A248" s="24" t="s">
        <v>489</v>
      </c>
    </row>
    <row r="249" spans="1:1" x14ac:dyDescent="0.2">
      <c r="A249" s="24" t="s">
        <v>490</v>
      </c>
    </row>
    <row r="250" spans="1:1" x14ac:dyDescent="0.2">
      <c r="A250" s="24" t="s">
        <v>491</v>
      </c>
    </row>
    <row r="251" spans="1:1" x14ac:dyDescent="0.2">
      <c r="A251" s="24" t="s">
        <v>492</v>
      </c>
    </row>
    <row r="252" spans="1:1" x14ac:dyDescent="0.2">
      <c r="A252" s="24" t="s">
        <v>493</v>
      </c>
    </row>
    <row r="254" spans="1:1" x14ac:dyDescent="0.2">
      <c r="A254" s="24" t="s">
        <v>494</v>
      </c>
    </row>
    <row r="255" spans="1:1" x14ac:dyDescent="0.2">
      <c r="A255" s="24" t="s">
        <v>495</v>
      </c>
    </row>
    <row r="256" spans="1:1" x14ac:dyDescent="0.2">
      <c r="A256" s="24" t="s">
        <v>496</v>
      </c>
    </row>
    <row r="257" spans="1:1" x14ac:dyDescent="0.2">
      <c r="A257" s="24" t="s">
        <v>497</v>
      </c>
    </row>
    <row r="258" spans="1:1" x14ac:dyDescent="0.2">
      <c r="A258" s="24" t="s">
        <v>498</v>
      </c>
    </row>
    <row r="261" spans="1:1" x14ac:dyDescent="0.2">
      <c r="A261" s="24" t="s">
        <v>499</v>
      </c>
    </row>
    <row r="262" spans="1:1" x14ac:dyDescent="0.2">
      <c r="A262" s="24" t="s">
        <v>500</v>
      </c>
    </row>
    <row r="263" spans="1:1" x14ac:dyDescent="0.2">
      <c r="A263" s="24" t="s">
        <v>501</v>
      </c>
    </row>
    <row r="264" spans="1:1" x14ac:dyDescent="0.2">
      <c r="A264" s="24" t="s">
        <v>502</v>
      </c>
    </row>
    <row r="265" spans="1:1" x14ac:dyDescent="0.2">
      <c r="A265" s="24" t="s">
        <v>503</v>
      </c>
    </row>
    <row r="267" spans="1:1" x14ac:dyDescent="0.2">
      <c r="A267" s="24" t="s">
        <v>496</v>
      </c>
    </row>
    <row r="268" spans="1:1" x14ac:dyDescent="0.2">
      <c r="A268" s="24" t="s">
        <v>497</v>
      </c>
    </row>
    <row r="269" spans="1:1" x14ac:dyDescent="0.2">
      <c r="A269" s="24" t="s">
        <v>504</v>
      </c>
    </row>
    <row r="272" spans="1:1" x14ac:dyDescent="0.2">
      <c r="A272" s="24" t="s">
        <v>464</v>
      </c>
    </row>
    <row r="273" spans="1:1" x14ac:dyDescent="0.2">
      <c r="A273" s="24" t="s">
        <v>465</v>
      </c>
    </row>
    <row r="275" spans="1:1" x14ac:dyDescent="0.2">
      <c r="A275" s="24" t="s">
        <v>505</v>
      </c>
    </row>
    <row r="277" spans="1:1" x14ac:dyDescent="0.2">
      <c r="A277" s="24" t="s">
        <v>504</v>
      </c>
    </row>
    <row r="280" spans="1:1" x14ac:dyDescent="0.2">
      <c r="A280" s="24" t="s">
        <v>466</v>
      </c>
    </row>
    <row r="281" spans="1:1" x14ac:dyDescent="0.2">
      <c r="A281" s="24" t="s">
        <v>467</v>
      </c>
    </row>
    <row r="282" spans="1:1" x14ac:dyDescent="0.2">
      <c r="A282" s="24" t="s">
        <v>506</v>
      </c>
    </row>
    <row r="283" spans="1:1" x14ac:dyDescent="0.2">
      <c r="A283" s="24" t="s">
        <v>507</v>
      </c>
    </row>
    <row r="284" spans="1:1" x14ac:dyDescent="0.2">
      <c r="A284" s="24" t="s">
        <v>504</v>
      </c>
    </row>
    <row r="285" spans="1:1" x14ac:dyDescent="0.2">
      <c r="A285" s="24" t="s">
        <v>468</v>
      </c>
    </row>
    <row r="287" spans="1:1" x14ac:dyDescent="0.2">
      <c r="A287" s="24" t="s">
        <v>508</v>
      </c>
    </row>
    <row r="288" spans="1:1" x14ac:dyDescent="0.2">
      <c r="A288" s="24" t="s">
        <v>506</v>
      </c>
    </row>
    <row r="289" spans="1:1" x14ac:dyDescent="0.2">
      <c r="A289" s="24" t="s">
        <v>509</v>
      </c>
    </row>
    <row r="291" spans="1:1" x14ac:dyDescent="0.2">
      <c r="A291" s="24" t="s">
        <v>504</v>
      </c>
    </row>
    <row r="294" spans="1:1" x14ac:dyDescent="0.2">
      <c r="A294" s="24" t="s">
        <v>510</v>
      </c>
    </row>
    <row r="295" spans="1:1" x14ac:dyDescent="0.2">
      <c r="A295" s="24" t="s">
        <v>511</v>
      </c>
    </row>
    <row r="296" spans="1:1" x14ac:dyDescent="0.2">
      <c r="A296" s="24" t="s">
        <v>512</v>
      </c>
    </row>
    <row r="298" spans="1:1" x14ac:dyDescent="0.2">
      <c r="A298" s="24" t="s">
        <v>504</v>
      </c>
    </row>
    <row r="301" spans="1:1" x14ac:dyDescent="0.2">
      <c r="A301" s="24" t="s">
        <v>513</v>
      </c>
    </row>
    <row r="302" spans="1:1" x14ac:dyDescent="0.2">
      <c r="A302" s="24" t="s">
        <v>514</v>
      </c>
    </row>
    <row r="304" spans="1:1" x14ac:dyDescent="0.2">
      <c r="A304" s="24" t="s">
        <v>515</v>
      </c>
    </row>
    <row r="305" spans="1:1" x14ac:dyDescent="0.2">
      <c r="A305" s="24" t="s">
        <v>516</v>
      </c>
    </row>
    <row r="306" spans="1:1" x14ac:dyDescent="0.2">
      <c r="A306" s="24" t="s">
        <v>504</v>
      </c>
    </row>
    <row r="309" spans="1:1" x14ac:dyDescent="0.2">
      <c r="A309" s="24" t="s">
        <v>513</v>
      </c>
    </row>
    <row r="310" spans="1:1" x14ac:dyDescent="0.2">
      <c r="A310" s="24" t="s">
        <v>517</v>
      </c>
    </row>
    <row r="311" spans="1:1" x14ac:dyDescent="0.2">
      <c r="A311" s="24" t="s">
        <v>513</v>
      </c>
    </row>
    <row r="312" spans="1:1" x14ac:dyDescent="0.2">
      <c r="A312" s="24" t="s">
        <v>518</v>
      </c>
    </row>
    <row r="314" spans="1:1" x14ac:dyDescent="0.2">
      <c r="A314" s="24" t="s">
        <v>519</v>
      </c>
    </row>
    <row r="316" spans="1:1" x14ac:dyDescent="0.2">
      <c r="A316" s="24" t="s">
        <v>504</v>
      </c>
    </row>
    <row r="319" spans="1:1" x14ac:dyDescent="0.2">
      <c r="A319" s="24" t="s">
        <v>513</v>
      </c>
    </row>
    <row r="320" spans="1:1" x14ac:dyDescent="0.2">
      <c r="A320" s="24" t="s">
        <v>520</v>
      </c>
    </row>
    <row r="321" spans="1:1" x14ac:dyDescent="0.2">
      <c r="A321" s="24" t="s">
        <v>521</v>
      </c>
    </row>
    <row r="322" spans="1:1" x14ac:dyDescent="0.2">
      <c r="A322" s="24" t="s">
        <v>522</v>
      </c>
    </row>
    <row r="324" spans="1:1" x14ac:dyDescent="0.2">
      <c r="A324" s="24" t="s">
        <v>504</v>
      </c>
    </row>
    <row r="326" spans="1:1" x14ac:dyDescent="0.2">
      <c r="A326" s="24" t="s">
        <v>463</v>
      </c>
    </row>
    <row r="329" spans="1:1" x14ac:dyDescent="0.2">
      <c r="A329" s="24" t="s">
        <v>469</v>
      </c>
    </row>
    <row r="330" spans="1:1" x14ac:dyDescent="0.2">
      <c r="A330" s="24" t="s">
        <v>470</v>
      </c>
    </row>
    <row r="331" spans="1:1" x14ac:dyDescent="0.2">
      <c r="A331" s="24" t="s">
        <v>523</v>
      </c>
    </row>
    <row r="332" spans="1:1" x14ac:dyDescent="0.2">
      <c r="A332" s="24" t="s">
        <v>524</v>
      </c>
    </row>
    <row r="333" spans="1:1" x14ac:dyDescent="0.2">
      <c r="A333" s="24" t="s">
        <v>525</v>
      </c>
    </row>
    <row r="334" spans="1:1" x14ac:dyDescent="0.2">
      <c r="A334" s="24" t="s">
        <v>526</v>
      </c>
    </row>
    <row r="335" spans="1:1" x14ac:dyDescent="0.2">
      <c r="A335" s="24" t="s">
        <v>527</v>
      </c>
    </row>
    <row r="336" spans="1:1" x14ac:dyDescent="0.2">
      <c r="A336" s="24" t="s">
        <v>480</v>
      </c>
    </row>
    <row r="337" spans="1:1" x14ac:dyDescent="0.2">
      <c r="A337" s="24" t="s">
        <v>471</v>
      </c>
    </row>
    <row r="340" spans="1:1" x14ac:dyDescent="0.2">
      <c r="A340" s="24" t="s">
        <v>472</v>
      </c>
    </row>
    <row r="342" spans="1:1" x14ac:dyDescent="0.2">
      <c r="A342" s="24" t="s">
        <v>528</v>
      </c>
    </row>
    <row r="343" spans="1:1" x14ac:dyDescent="0.2">
      <c r="A343" s="24" t="s">
        <v>529</v>
      </c>
    </row>
    <row r="344" spans="1:1" x14ac:dyDescent="0.2">
      <c r="A344" s="24" t="s">
        <v>530</v>
      </c>
    </row>
    <row r="345" spans="1:1" x14ac:dyDescent="0.2">
      <c r="A345" s="24" t="s">
        <v>531</v>
      </c>
    </row>
    <row r="346" spans="1:1" x14ac:dyDescent="0.2">
      <c r="A346" s="24" t="s">
        <v>532</v>
      </c>
    </row>
    <row r="347" spans="1:1" x14ac:dyDescent="0.2">
      <c r="A347" s="24" t="s">
        <v>480</v>
      </c>
    </row>
    <row r="348" spans="1:1" x14ac:dyDescent="0.2">
      <c r="A348" s="24" t="s">
        <v>473</v>
      </c>
    </row>
    <row r="349" spans="1:1" x14ac:dyDescent="0.2">
      <c r="A349" s="24" t="s">
        <v>533</v>
      </c>
    </row>
    <row r="350" spans="1:1" x14ac:dyDescent="0.2">
      <c r="A350" s="24" t="s">
        <v>534</v>
      </c>
    </row>
    <row r="352" spans="1:1" x14ac:dyDescent="0.2">
      <c r="A352" s="24" t="s">
        <v>504</v>
      </c>
    </row>
    <row r="355" spans="1:1" x14ac:dyDescent="0.2">
      <c r="A355" s="24" t="s">
        <v>463</v>
      </c>
    </row>
    <row r="361" spans="1:1" x14ac:dyDescent="0.2">
      <c r="A361" s="24" t="s">
        <v>474</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591482E7-AFD6-4D58-BCBA-4575CE89FB4B}">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ignoredErrors>
    <ignoredError sqref="D35" unlockedFormula="1"/>
    <ignoredError sqref="E180"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zoomScaleNormal="100" workbookViewId="0">
      <selection activeCell="J33" sqref="J33"/>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562</v>
      </c>
      <c r="C10" s="596" t="str">
        <f>Matricule</f>
        <v>FX0</v>
      </c>
      <c r="D10" s="596"/>
      <c r="F10" s="5"/>
      <c r="N10" s="58"/>
    </row>
    <row r="11" spans="1:14" ht="12.75" customHeight="1" x14ac:dyDescent="0.2">
      <c r="A11" s="59"/>
      <c r="B11" s="140" t="str">
        <f>IF(Lang="Français","Masse totale",IF(Lang="English","Total Mass",""))</f>
        <v>Masse totale</v>
      </c>
      <c r="C11" s="625">
        <f ca="1">MassePlein</f>
        <v>5.0831</v>
      </c>
      <c r="D11" s="625"/>
      <c r="F11" s="5"/>
      <c r="N11" s="58"/>
    </row>
    <row r="12" spans="1:14" ht="12.75" customHeight="1" x14ac:dyDescent="0.2">
      <c r="A12" s="59"/>
      <c r="B12" s="227" t="str">
        <f>IF(Lang="Français","Propulseur",IF(Lang="English","Motor",""))</f>
        <v>Propulseur</v>
      </c>
      <c r="C12" s="628" t="str">
        <f>Propu</f>
        <v>Aucun (2e ét. inerte)</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1.0234866535306801E-2</v>
      </c>
      <c r="D15" s="630"/>
      <c r="N15" s="58"/>
    </row>
    <row r="16" spans="1:14" ht="12.75" customHeight="1" x14ac:dyDescent="0.2">
      <c r="A16" s="59"/>
      <c r="B16" s="141" t="s">
        <v>5</v>
      </c>
      <c r="C16" s="623">
        <v>0.6</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75.474708385400717</v>
      </c>
      <c r="D20" s="626"/>
      <c r="N20" s="58"/>
    </row>
    <row r="21" spans="1:18" ht="12.75" customHeight="1" x14ac:dyDescent="0.2">
      <c r="A21" s="59"/>
      <c r="B21" s="140" t="s">
        <v>6</v>
      </c>
      <c r="C21" s="627">
        <v>0</v>
      </c>
      <c r="D21" s="627"/>
      <c r="N21" s="58"/>
    </row>
    <row r="22" spans="1:18" x14ac:dyDescent="0.2">
      <c r="A22" s="59"/>
      <c r="F22" s="384" t="e">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#N/A</v>
      </c>
      <c r="N22" s="58"/>
    </row>
    <row r="23" spans="1:18" x14ac:dyDescent="0.2">
      <c r="A23" s="59"/>
      <c r="C23" s="613" t="str">
        <f>IF(Lang="Français","DescenteSousParachute",IF(Lang="English","Over Parachute",""))</f>
        <v>DescenteSousParachute</v>
      </c>
      <c r="D23" s="614"/>
      <c r="F23" s="4"/>
      <c r="G23" s="50">
        <f ca="1">TODAY()</f>
        <v>45991</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120</v>
      </c>
      <c r="E24" s="18" t="str">
        <f>IF(ABS(T_satellite-0.11-T_para)&lt;0.1,"Pb!","")</f>
        <v/>
      </c>
      <c r="F24" s="615" t="str">
        <f>IF(Lang="Français","Sortie de Rampe",IF(Lang="English","Launch-Pad Exit",""))</f>
        <v>Sortie de Rampe</v>
      </c>
      <c r="G24" s="616"/>
      <c r="H24" s="491"/>
      <c r="I24" s="491"/>
      <c r="J24" s="491"/>
      <c r="K24" s="492" t="e">
        <f ca="1">INDEX(vit_xz,MATCH("Sortie de rampe",Event,0))</f>
        <v>#N/A</v>
      </c>
      <c r="L24" s="493"/>
      <c r="M24" s="500"/>
      <c r="N24" s="58"/>
    </row>
    <row r="25" spans="1:18" x14ac:dyDescent="0.2">
      <c r="A25" s="59"/>
      <c r="B25" s="466" t="str">
        <f>IF(Lang="Français","Masse",IF(Lang="English","Mass",""))</f>
        <v>Masse</v>
      </c>
      <c r="C25" s="467">
        <f ca="1">IF(Nb_sat="0 satellite",MasseVide,MasseVide-m_satellite)</f>
        <v>5.0830000000000002</v>
      </c>
      <c r="D25" s="480">
        <f>IF(RIGHT(Type_fusee,1)=".",1,0.15)</f>
        <v>1</v>
      </c>
      <c r="F25" s="619" t="str">
        <f>IF(Lang="Français","Vit max &amp; Acc max",IF(Lang="English","Max Velocity &amp; Acc",""))</f>
        <v>Vit max &amp; Acc max</v>
      </c>
      <c r="G25" s="620"/>
      <c r="H25" s="115"/>
      <c r="I25" s="115"/>
      <c r="J25" s="115"/>
      <c r="K25" s="158">
        <f ca="1">MAX(vit_xz)</f>
        <v>155.35373067854024</v>
      </c>
      <c r="L25" s="494">
        <f ca="1">MAX(acc_xz)</f>
        <v>26.471700682377062</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4.7</v>
      </c>
      <c r="I26" s="156">
        <f ca="1">IF(T_satellite&lt;&gt;0,INDEX(pos_z,MATCH("Satellite",Event_sat,0)),"")</f>
        <v>1060.5012014920705</v>
      </c>
      <c r="J26" s="154">
        <f ca="1">IF(T_satellite&lt;&gt;0,INDEX(pos_x,MATCH("Satellite",Event_sat,0)),"")</f>
        <v>284.2021836511127</v>
      </c>
      <c r="K26" s="159">
        <f ca="1">IF(T_satellite&lt;&gt;0,INDEX(vit_xz,MATCH("Satellite",Event_sat,0)),"")</f>
        <v>71.520944821453142</v>
      </c>
      <c r="L26" s="495"/>
      <c r="M26" s="485">
        <f ca="1">1/2*Rho_moyen*1*V_ouv_sat^2*S_satellite</f>
        <v>313.30878982439242</v>
      </c>
      <c r="N26" s="58"/>
    </row>
    <row r="27" spans="1:18" x14ac:dyDescent="0.2">
      <c r="A27" s="59"/>
      <c r="B27" s="468" t="str">
        <f>IF(Lang="Français","Ouverture para",IF(Lang="English","Opening time",""))</f>
        <v>Ouverture para</v>
      </c>
      <c r="C27" s="507">
        <v>11.1</v>
      </c>
      <c r="D27" s="507">
        <v>4.7</v>
      </c>
      <c r="F27" s="619" t="s">
        <v>15</v>
      </c>
      <c r="G27" s="620"/>
      <c r="H27" s="153">
        <f ca="1">INDEX(t,MATCH("Apogée",Event,0))</f>
        <v>10.69999999999998</v>
      </c>
      <c r="I27" s="157">
        <f ca="1">INDEX(pos_z,MATCH("Apogée",Event,0))</f>
        <v>1251.5050472142614</v>
      </c>
      <c r="J27" s="155">
        <f ca="1">INDEX(pos_x,MATCH("Apogée",Event,0))</f>
        <v>433.28445605010262</v>
      </c>
      <c r="K27" s="160">
        <f ca="1">INDEX(vit_xz,MATCH("Apogée",Event,0))</f>
        <v>23.218460360659179</v>
      </c>
      <c r="L27" s="496"/>
      <c r="M27" s="500"/>
      <c r="N27" s="58"/>
    </row>
    <row r="28" spans="1:18" x14ac:dyDescent="0.2">
      <c r="A28" s="59"/>
      <c r="B28" s="534" t="s">
        <v>557</v>
      </c>
      <c r="C28" s="507" t="s">
        <v>559</v>
      </c>
      <c r="D28" s="507"/>
      <c r="F28" s="617" t="str">
        <f>IF(Lang="Français","Ouverture parachute fusée",IF(Lang="English","Rocket parachute opening",""))</f>
        <v>Ouverture parachute fusée</v>
      </c>
      <c r="G28" s="618"/>
      <c r="H28" s="152">
        <f>T_para</f>
        <v>11.1</v>
      </c>
      <c r="I28" s="156">
        <f ca="1">INDEX(pos_z,MATCH("Para",Event_para,0))</f>
        <v>1250.9790848284513</v>
      </c>
      <c r="J28" s="486">
        <f ca="1">INDEX(pos_x,MATCH("Para",Event_para,0))</f>
        <v>442.54015837711489</v>
      </c>
      <c r="K28" s="159">
        <f ca="1">INDEX(vit_xz,MATCH("Para",Event_para,0))</f>
        <v>23.300147791401784</v>
      </c>
      <c r="L28" s="495"/>
      <c r="M28" s="485">
        <f ca="1">1/2*Rho_moyen*1*V_ouverture^2*S_para</f>
        <v>159.77794697941741</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0.48049999999999998</v>
      </c>
      <c r="D29" s="17">
        <f>IF(RIGHT(Type_fusee,1)=".",0.1,0.02)</f>
        <v>0.1</v>
      </c>
      <c r="F29" s="606" t="str">
        <f>IF(Lang="Français","Impact balistique",IF(Lang="English","Balistic Impact",""))</f>
        <v>Impact balistique</v>
      </c>
      <c r="G29" s="607"/>
      <c r="H29" s="497">
        <f ca="1">INDEX(t,MATCH("Impact balistique",Event,0))</f>
        <v>29.200000000000149</v>
      </c>
      <c r="I29" s="517" t="s">
        <v>427</v>
      </c>
      <c r="J29" s="487">
        <f ca="1">INDEX(pos_x,MATCH("Impact balistique",Event,0))</f>
        <v>746.86410190403069</v>
      </c>
      <c r="K29" s="501">
        <f ca="1">K47</f>
        <v>107.12305531620984</v>
      </c>
      <c r="L29" s="498"/>
      <c r="M29" s="502">
        <f ca="1">0.5*m_vide*K29^2</f>
        <v>29164.599433380994</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e">
        <f ca="1">IF(OR(AND(Vsortie_de_rampe&lt;20,LEFT(Type_fusee,1)="F"),AND(Vsortie_de_rampe&lt;18, OR(LEFT(Type_fusee,1)=",",LEFT(Type_fusee,4)="Mini",LEFT(Type_fusee,1)="R"))),IF(Lang="Français","Fusée trop lourde ou rampe trop courte !","Rocket too heavy or launch pad too small!"),"")</f>
        <v>#N/A</v>
      </c>
    </row>
    <row r="32" spans="1:18" x14ac:dyDescent="0.2">
      <c r="A32" s="59"/>
      <c r="B32" s="133" t="str">
        <f>IF(Lang="Français","Vitesse descente",IF(Lang="English","Fall velocity",""))</f>
        <v>Vitesse descente</v>
      </c>
      <c r="C32" s="424">
        <f ca="1">SQRT(2*m_vide*g/Rho_moyen/S_para/Cx_para)</f>
        <v>13.016517782506746</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96.107046886969741</v>
      </c>
      <c r="D33" s="132">
        <f ca="1">IF(V_satellite&lt;&gt;0,Alt_sat/V_satellite,0)</f>
        <v>83.797238659302351</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107.20704688696974</v>
      </c>
      <c r="D34" s="132">
        <f ca="1">T_satellite+Dt_satellite</f>
        <v>88.497238659302354</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480.53523443484869</v>
      </c>
      <c r="D35" s="151">
        <f ca="1">IF(V_satellite&lt;&gt;0,Alt_sat*V_vent_sat/V_satellite,0)</f>
        <v>418.98619329651171</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566</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574.95818926659933</v>
      </c>
      <c r="J42" s="150">
        <v>133.2454606677656</v>
      </c>
      <c r="K42" s="150">
        <v>155.35373067854024</v>
      </c>
      <c r="L42" s="148" t="s">
        <v>14</v>
      </c>
      <c r="M42" s="149">
        <f>Beta_rampe</f>
        <v>75.474708385400717</v>
      </c>
    </row>
    <row r="43" spans="1:16" x14ac:dyDescent="0.2">
      <c r="A43" s="161"/>
      <c r="B43" s="166" t="str">
        <f>IF(Lang="Français","Bord   'a'","Side length 'a'")</f>
        <v>Bord   'a'</v>
      </c>
      <c r="D43" s="162"/>
      <c r="F43" s="620" t="str">
        <f>IF(Lang="Français","Sortie de Rampe",IF(Lang="English","Launch-Pad Exit",""))</f>
        <v>Sortie de Rampe</v>
      </c>
      <c r="G43" s="620"/>
      <c r="H43" s="115" t="e">
        <f ca="1">INDEX(t,MATCH("Sortie de rampe",Event,0))</f>
        <v>#N/A</v>
      </c>
      <c r="I43" s="115" t="e">
        <f ca="1">INDEX(pos_z,MATCH("Sortie de rampe",Event,0))</f>
        <v>#N/A</v>
      </c>
      <c r="J43" s="115" t="e">
        <f ca="1">INDEX(pos_x,MATCH("Sortie de rampe",Event,0))</f>
        <v>#N/A</v>
      </c>
      <c r="K43" s="116" t="e">
        <f ca="1">INDEX(vit_xz,MATCH("Sortie de rampe",Event,0))</f>
        <v>#N/A</v>
      </c>
      <c r="L43" s="116" t="e">
        <f ca="1">INDEX(acc_xz,MATCH("Sortie de rampe",Event,0))</f>
        <v>#N/A</v>
      </c>
      <c r="M43" s="116" t="e">
        <f ca="1">INDEX(BetaD,MATCH("Sortie de rampe",Event,0))</f>
        <v>#N/A</v>
      </c>
    </row>
    <row r="44" spans="1:16" x14ac:dyDescent="0.2">
      <c r="A44" s="161"/>
      <c r="B44" s="167">
        <v>310</v>
      </c>
      <c r="D44" s="162"/>
      <c r="F44" s="620" t="str">
        <f>IF(Lang="Français","Vit max &amp; Acc max",IF(Lang="English","Max Velocity &amp; Acc",""))</f>
        <v>Vit max &amp; Acc max</v>
      </c>
      <c r="G44" s="620"/>
      <c r="H44" s="115" t="s">
        <v>14</v>
      </c>
      <c r="I44" s="115" t="s">
        <v>14</v>
      </c>
      <c r="J44" s="115" t="s">
        <v>14</v>
      </c>
      <c r="K44" s="117">
        <f ca="1">MAX(vit_xz)</f>
        <v>155.35373067854024</v>
      </c>
      <c r="L44" s="118">
        <f ca="1">MAX(acc_xz)</f>
        <v>26.471700682377062</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0.21000000000000005</v>
      </c>
      <c r="I45" s="119">
        <f ca="1">INDEX(pos_z,MATCH("Fin de propulsion",Event,0))</f>
        <v>605.97174333735904</v>
      </c>
      <c r="J45" s="119">
        <f ca="1">INDEX(pos_x,MATCH("Fin de propulsion",Event,0))</f>
        <v>141.33637554025162</v>
      </c>
      <c r="K45" s="119">
        <f ca="1">INDEX(vit_xz,MATCH("Fin de propulsion",Event,0))</f>
        <v>149.94186846413572</v>
      </c>
      <c r="L45" s="116">
        <f ca="1">INDEX(acc_xz,MATCH("Fin de propulsion",Event,0))</f>
        <v>25.324344933494192</v>
      </c>
      <c r="M45" s="116">
        <f ca="1">INDEX(BetaD,MATCH("Fin de propulsion",Event,0))</f>
        <v>75.279346756909376</v>
      </c>
    </row>
    <row r="46" spans="1:16" x14ac:dyDescent="0.2">
      <c r="A46" s="161"/>
      <c r="B46" s="168">
        <v>310</v>
      </c>
      <c r="D46" s="162"/>
      <c r="F46" s="620" t="s">
        <v>15</v>
      </c>
      <c r="G46" s="620"/>
      <c r="H46" s="118">
        <f ca="1">INDEX(t,MATCH("Apogée",Event,0))</f>
        <v>10.69999999999998</v>
      </c>
      <c r="I46" s="117">
        <f ca="1">INDEX(pos_z,MATCH("Apogée",Event,0))</f>
        <v>1251.5050472142614</v>
      </c>
      <c r="J46" s="120">
        <f ca="1">INDEX(pos_x,MATCH("Apogée",Event,0))</f>
        <v>433.28445605010262</v>
      </c>
      <c r="K46" s="120">
        <f ca="1">INDEX(vit_xz,MATCH("Apogée",Event,0))</f>
        <v>23.218460360659179</v>
      </c>
      <c r="L46" s="116">
        <f ca="1">INDEX(acc_xz,MATCH("Apogée",Event,0))</f>
        <v>9.8411496648679293</v>
      </c>
      <c r="M46" s="121">
        <f ca="1">INDEX(BetaD,MATCH("Apogée",Event,0))</f>
        <v>1.5954456861238706</v>
      </c>
    </row>
    <row r="47" spans="1:16" x14ac:dyDescent="0.2">
      <c r="A47" s="161"/>
      <c r="B47" s="169" t="s">
        <v>9</v>
      </c>
      <c r="D47" s="162"/>
      <c r="F47" s="635" t="str">
        <f>IF(Lang="Français","Impact balistique",IF(Lang="English","Balistic Impact",""))</f>
        <v>Impact balistique</v>
      </c>
      <c r="G47" s="635"/>
      <c r="H47" s="116">
        <f ca="1">INDEX(t,MATCH("Impact balistique",Event,0))</f>
        <v>29.200000000000149</v>
      </c>
      <c r="I47" s="148" t="s">
        <v>16</v>
      </c>
      <c r="J47" s="117">
        <f ca="1">INDEX(pos_x,MATCH("Impact balistique",Event,0))</f>
        <v>746.86410190403069</v>
      </c>
      <c r="K47" s="119">
        <f ca="1">INDEX(vit_xz,MATCH("Impact balistique",Event,0))</f>
        <v>107.12305531620984</v>
      </c>
      <c r="L47" s="116">
        <f ca="1">INDEX(acc_xz,MATCH("Impact balistique",Event,0))</f>
        <v>1.5630374039344381</v>
      </c>
      <c r="M47" s="116">
        <f ca="1">INDEX(BetaD,MATCH("Impact balistique",Event,0))</f>
        <v>-85.051569733286485</v>
      </c>
    </row>
    <row r="48" spans="1:16" x14ac:dyDescent="0.2">
      <c r="A48" s="161"/>
      <c r="B48" s="174">
        <f>(4*B44*B46+B44^2)/10^6</f>
        <v>0.48049999999999998</v>
      </c>
      <c r="D48" s="162"/>
      <c r="F48" s="618" t="str">
        <f>IF(Lang="Français","Ouverture parachute fusée",IF(Lang="English","Rocket parachute opening",""))</f>
        <v>Ouverture parachute fusée</v>
      </c>
      <c r="G48" s="618"/>
      <c r="H48" s="122">
        <f>T_para</f>
        <v>11.1</v>
      </c>
      <c r="I48" s="123">
        <f ca="1">INDEX(pos_z,MATCH("Para",Event_para,0))</f>
        <v>1250.9790848284513</v>
      </c>
      <c r="J48" s="123">
        <f ca="1">INDEX(pos_x,MATCH("Para",Event_para,0))</f>
        <v>442.54015837711489</v>
      </c>
      <c r="K48" s="123">
        <f ca="1">INDEX(vit_xz,MATCH("Para",Event_para,0))</f>
        <v>23.300147791401784</v>
      </c>
      <c r="L48" s="122">
        <f ca="1">INDEX(acc_xz,MATCH("Para",Event_para,0))</f>
        <v>9.7814840483790615</v>
      </c>
      <c r="M48" s="124">
        <f ca="1">INDEX(BetaD,MATCH("Para",Event_para,0))</f>
        <v>-8.0739958080645042</v>
      </c>
    </row>
    <row r="49" spans="1:13" x14ac:dyDescent="0.2">
      <c r="A49" s="161"/>
      <c r="D49" s="162"/>
      <c r="F49" s="636" t="str">
        <f>IF(Lang="Français","Impact fusée sous para.",IF(Lang="English","Impact of rocket with para. ",""))</f>
        <v>Impact fusée sous para.</v>
      </c>
      <c r="G49" s="636"/>
      <c r="H49" s="125">
        <f ca="1">T_para+Dt_para</f>
        <v>107.20704688696974</v>
      </c>
      <c r="I49" s="127" t="s">
        <v>16</v>
      </c>
      <c r="J49" s="126" t="str">
        <f ca="1">CONCATENATE(TEXT(X_para-Dx_para,"0")," | ",TEXT(X_para+Dx_para,"0"))</f>
        <v>-38 | 923</v>
      </c>
      <c r="K49" s="126">
        <f ca="1">V_para</f>
        <v>13.016517782506746</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4.7</v>
      </c>
      <c r="I50" s="123">
        <f ca="1">IF(T_satellite&lt;&gt;0,INDEX(pos_z,MATCH("Satellite",Event_sat,0)),"")</f>
        <v>1060.5012014920705</v>
      </c>
      <c r="J50" s="129">
        <f ca="1">IF(T_satellite&lt;&gt;0,INDEX(pos_x,MATCH("Satellite",Event_sat,0)),"")</f>
        <v>284.2021836511127</v>
      </c>
      <c r="K50" s="123">
        <f ca="1">IF(T_satellite&lt;&gt;0,INDEX(vit_xz,MATCH("Satellite",Event_sat,0)),"")</f>
        <v>71.520944821453142</v>
      </c>
      <c r="L50" s="122">
        <f ca="1">IF(T_satellite&lt;&gt;0,INDEX(acc_xz,MATCH("Satellite",Event_sat,0)),"")</f>
        <v>13.142229947357466</v>
      </c>
      <c r="M50" s="124">
        <f ca="1">IF(T_satellite&lt;&gt;0,INDEX(BetaD,MATCH("Satellite",Event_sat,0)),"")</f>
        <v>67.426340672407292</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88.497238659302354</v>
      </c>
      <c r="I51" s="130" t="str">
        <f>IF(T_satellite&lt;&gt;0,"~0","")</f>
        <v>~0</v>
      </c>
      <c r="J51" s="130" t="str">
        <f ca="1">IF(T_satellite&lt;&gt;0,CONCATENATE(TEXT(X_satellite-Dx_sat,"0")," | ",TEXT(X_satellite+Dx_sat,"0")),"")</f>
        <v>-135 | 703</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558</v>
      </c>
    </row>
    <row r="105" spans="2:9" x14ac:dyDescent="0.2">
      <c r="B105" s="1" t="s">
        <v>120</v>
      </c>
      <c r="F105" s="477">
        <f ca="1">Combustion+Depotage-9</f>
        <v>-9</v>
      </c>
      <c r="G105" s="478" t="s">
        <v>409</v>
      </c>
      <c r="I105" s="1" t="s">
        <v>559</v>
      </c>
    </row>
    <row r="106" spans="2:9" x14ac:dyDescent="0.2">
      <c r="B106" s="1" t="s">
        <v>121</v>
      </c>
      <c r="F106" s="477">
        <f ca="1">Combustion+Depotage-7</f>
        <v>-7</v>
      </c>
      <c r="G106" s="478" t="s">
        <v>410</v>
      </c>
      <c r="I106" s="1" t="s">
        <v>560</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11.1</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1251.5050472142614</v>
      </c>
      <c r="C121" s="216">
        <f ca="1">MAX(Altitude_culmi,Portee_balistique)</f>
        <v>1251.5050472142614</v>
      </c>
    </row>
    <row r="123" spans="2:3" x14ac:dyDescent="0.2">
      <c r="B123" s="210" t="s">
        <v>49</v>
      </c>
      <c r="C123" s="211" t="s">
        <v>45</v>
      </c>
    </row>
    <row r="124" spans="2:3" x14ac:dyDescent="0.2">
      <c r="B124" s="217">
        <f ca="1">X_para</f>
        <v>442.54015837711489</v>
      </c>
      <c r="C124" s="214">
        <f ca="1">Alt_para</f>
        <v>1250.9790848284513</v>
      </c>
    </row>
    <row r="125" spans="2:3" x14ac:dyDescent="0.2">
      <c r="B125" s="217">
        <f ca="1">X_para</f>
        <v>442.54015837711489</v>
      </c>
      <c r="C125" s="214">
        <f ca="1">Alt_para/2</f>
        <v>625.48954241422564</v>
      </c>
    </row>
    <row r="126" spans="2:3" x14ac:dyDescent="0.2">
      <c r="B126" s="217">
        <f ca="1">X_para</f>
        <v>442.54015837711489</v>
      </c>
      <c r="C126" s="214">
        <v>0</v>
      </c>
    </row>
    <row r="127" spans="2:3" x14ac:dyDescent="0.2">
      <c r="B127" s="217">
        <f ca="1">X_para+Alt_para/40</f>
        <v>473.8146354978262</v>
      </c>
      <c r="C127" s="214">
        <f ca="1">Alt_para/20</f>
        <v>62.548954241422564</v>
      </c>
    </row>
    <row r="128" spans="2:3" x14ac:dyDescent="0.2">
      <c r="B128" s="217">
        <f ca="1">X_para</f>
        <v>442.54015837711489</v>
      </c>
      <c r="C128" s="214">
        <v>0</v>
      </c>
    </row>
    <row r="129" spans="2:6" x14ac:dyDescent="0.2">
      <c r="B129" s="217">
        <f ca="1">X_para-Alt_para/40</f>
        <v>411.26568125640358</v>
      </c>
      <c r="C129" s="214">
        <f ca="1">Alt_para/20</f>
        <v>62.548954241422564</v>
      </c>
    </row>
    <row r="130" spans="2:6" x14ac:dyDescent="0.2">
      <c r="B130" s="218">
        <f ca="1">X_para</f>
        <v>442.54015837711489</v>
      </c>
      <c r="C130" s="219">
        <v>0</v>
      </c>
    </row>
    <row r="131" spans="2:6" x14ac:dyDescent="0.2">
      <c r="B131" s="210" t="s">
        <v>48</v>
      </c>
      <c r="C131" s="211" t="s">
        <v>45</v>
      </c>
    </row>
    <row r="132" spans="2:6" x14ac:dyDescent="0.2">
      <c r="B132" s="213">
        <f>T_para</f>
        <v>11.1</v>
      </c>
      <c r="C132" s="214">
        <f ca="1">Alt_para</f>
        <v>1250.9790848284513</v>
      </c>
    </row>
    <row r="133" spans="2:6" x14ac:dyDescent="0.2">
      <c r="B133" s="213">
        <f ca="1">(B132+B134)/2</f>
        <v>59.153523443484865</v>
      </c>
      <c r="C133" s="214">
        <f ca="1">(C132+C134)/2</f>
        <v>625.48954241422564</v>
      </c>
      <c r="E133" s="232">
        <v>1</v>
      </c>
      <c r="F133" s="233" t="s">
        <v>175</v>
      </c>
    </row>
    <row r="134" spans="2:6" x14ac:dyDescent="0.2">
      <c r="B134" s="213">
        <f ca="1">H49</f>
        <v>107.20704688696974</v>
      </c>
      <c r="C134" s="214">
        <f>0</f>
        <v>0</v>
      </c>
      <c r="E134" s="161">
        <v>1</v>
      </c>
      <c r="F134" s="234" t="s">
        <v>176</v>
      </c>
    </row>
    <row r="135" spans="2:6" x14ac:dyDescent="0.2">
      <c r="B135" s="213">
        <f ca="1">H49+E133*sS/2*zZ_fus-E134*sS*tT_fus</f>
        <v>106.04937775925066</v>
      </c>
      <c r="C135" s="214">
        <f ca="1">Alt_para-V_para*(H49-T_para)+E133*sS*Altitude_culmi/H49*zZ_fus+E134*sS/2*Altitude_culmi/H49*tT_fus</f>
        <v>49.366230618069672</v>
      </c>
      <c r="E135" s="161"/>
      <c r="F135" s="241" t="s">
        <v>177</v>
      </c>
    </row>
    <row r="136" spans="2:6" x14ac:dyDescent="0.2">
      <c r="B136" s="213">
        <f ca="1">H49</f>
        <v>107.20704688696974</v>
      </c>
      <c r="C136" s="214">
        <f ca="1">Alt_para-V_para*(H49-T_para)</f>
        <v>0</v>
      </c>
      <c r="E136" s="235" t="s">
        <v>172</v>
      </c>
      <c r="F136" s="236">
        <f ca="1">T_balistique/10</f>
        <v>2.920000000000015</v>
      </c>
    </row>
    <row r="137" spans="2:6" x14ac:dyDescent="0.2">
      <c r="B137" s="213">
        <f ca="1">H49-E133*sS/2*zZ_fus-E134*sS*tT_fus</f>
        <v>103.12937775925064</v>
      </c>
      <c r="C137" s="214">
        <f ca="1">Alt_para-V_para*(H49-T_para)+E133*sS*Altitude_culmi/H49*zZ_fus-E134*sS/2*Altitude_culmi/H49*tT_fus</f>
        <v>18.808294172610452</v>
      </c>
      <c r="E137" s="235" t="s">
        <v>173</v>
      </c>
      <c r="F137" s="236">
        <f ca="1">(H49-T_para)/H49</f>
        <v>0.89646203004077785</v>
      </c>
    </row>
    <row r="138" spans="2:6" x14ac:dyDescent="0.2">
      <c r="B138" s="215">
        <f ca="1">H49</f>
        <v>107.20704688696974</v>
      </c>
      <c r="C138" s="216">
        <f ca="1">Alt_para-V_para*(H49-T_para)</f>
        <v>0</v>
      </c>
      <c r="E138" s="237" t="s">
        <v>174</v>
      </c>
      <c r="F138" s="238">
        <f ca="1">V_para*(H49-T_para)/Alt_para</f>
        <v>1</v>
      </c>
    </row>
    <row r="140" spans="2:6" x14ac:dyDescent="0.2">
      <c r="B140" s="210" t="s">
        <v>51</v>
      </c>
      <c r="C140" s="211" t="s">
        <v>46</v>
      </c>
    </row>
    <row r="141" spans="2:6" x14ac:dyDescent="0.2">
      <c r="B141" s="217" t="b">
        <f>IF(Nb_sat="1 satellite",X_satellite)</f>
        <v>0</v>
      </c>
      <c r="C141" s="214" t="b">
        <f>IF(Nb_sat="1 satellite",Alt_sat)</f>
        <v>0</v>
      </c>
    </row>
    <row r="142" spans="2:6" x14ac:dyDescent="0.2">
      <c r="B142" s="217" t="b">
        <f>IF(Nb_sat="1 satellite",X_satellite)</f>
        <v>0</v>
      </c>
      <c r="C142" s="214" t="b">
        <f>IF(Nb_sat="1 satellite",Alt_sat*1/4)</f>
        <v>0</v>
      </c>
    </row>
    <row r="143" spans="2:6" x14ac:dyDescent="0.2">
      <c r="B143" s="217" t="b">
        <f>IF(Nb_sat="1 satellite",X_satellite)</f>
        <v>0</v>
      </c>
      <c r="C143" s="214" t="b">
        <f>IF(Nb_sat="1 satellite",0)</f>
        <v>0</v>
      </c>
    </row>
    <row r="144" spans="2:6" x14ac:dyDescent="0.2">
      <c r="B144" s="217" t="b">
        <f>IF(Nb_sat="1 satellite",X_satellite+Alt_sat/40)</f>
        <v>0</v>
      </c>
      <c r="C144" s="214" t="b">
        <f>IF(Nb_sat="1 satellite",Alt_sat/20)</f>
        <v>0</v>
      </c>
    </row>
    <row r="145" spans="2:6" x14ac:dyDescent="0.2">
      <c r="B145" s="217" t="b">
        <f>IF(Nb_sat="1 satellite",X_satellite)</f>
        <v>0</v>
      </c>
      <c r="C145" s="214" t="b">
        <f>IF(Nb_sat="1 satellite",0)</f>
        <v>0</v>
      </c>
    </row>
    <row r="146" spans="2:6" x14ac:dyDescent="0.2">
      <c r="B146" s="217" t="b">
        <f>IF(Nb_sat="1 satellite",X_satellite-Alt_sat/40)</f>
        <v>0</v>
      </c>
      <c r="C146" s="214" t="b">
        <f>IF(Nb_sat="1 satellite",Alt_sat/20)</f>
        <v>0</v>
      </c>
    </row>
    <row r="147" spans="2:6" x14ac:dyDescent="0.2">
      <c r="B147" s="218" t="b">
        <f>IF(Nb_sat="1 satellite",X_satellite)</f>
        <v>0</v>
      </c>
      <c r="C147" s="214" t="b">
        <f>IF(Nb_sat="1 satellite",0)</f>
        <v>0</v>
      </c>
    </row>
    <row r="148" spans="2:6" x14ac:dyDescent="0.2">
      <c r="B148" s="210" t="s">
        <v>50</v>
      </c>
      <c r="C148" s="211" t="s">
        <v>46</v>
      </c>
    </row>
    <row r="149" spans="2:6" x14ac:dyDescent="0.2">
      <c r="B149" s="213" t="b">
        <f>IF(Nb_sat="1 satellite",T_satellite)</f>
        <v>0</v>
      </c>
      <c r="C149" s="214" t="b">
        <f>IF(Nb_sat="1 satellite",Alt_sat)</f>
        <v>0</v>
      </c>
      <c r="D149" s="221"/>
    </row>
    <row r="150" spans="2:6" x14ac:dyDescent="0.2">
      <c r="B150" s="213">
        <f>(B149+B151)/2</f>
        <v>0</v>
      </c>
      <c r="C150" s="214">
        <f>(C149+C151)/2</f>
        <v>0</v>
      </c>
      <c r="D150" s="221"/>
    </row>
    <row r="151" spans="2:6" x14ac:dyDescent="0.2">
      <c r="B151" s="213" t="b">
        <f>IF(Nb_sat="1 satellite",H51)</f>
        <v>0</v>
      </c>
      <c r="C151" s="214" t="b">
        <f>IF(Nb_sat="1 satellite",0)</f>
        <v>0</v>
      </c>
    </row>
    <row r="152" spans="2:6" x14ac:dyDescent="0.2">
      <c r="B152" s="213" t="b">
        <f>IF(Nb_sat="1 satellite",H51+E133*sS/2*zZ_sat-E134*sS*tT_sat)</f>
        <v>0</v>
      </c>
      <c r="C152" s="214" t="b">
        <f>IF(Nb_sat="1 satellite",Alt_sat-V_satellite*(H51-T_satellite)+E133*sS*Altitude_culmi/H51*zZ_sat+E134*sS/2*Altitude_culmi/H51*tT_sat)</f>
        <v>0</v>
      </c>
      <c r="D152" s="221"/>
    </row>
    <row r="153" spans="2:6" x14ac:dyDescent="0.2">
      <c r="B153" s="213" t="b">
        <f>IF(Nb_sat="1 satellite",H51)</f>
        <v>0</v>
      </c>
      <c r="C153" s="214" t="b">
        <f>IF(Nb_sat="1 satellite",0)</f>
        <v>0</v>
      </c>
    </row>
    <row r="154" spans="2:6" x14ac:dyDescent="0.2">
      <c r="B154" s="213" t="b">
        <f>IF(Nb_sat="1 satellite",H51-sS/2*zZ_sat-E134*sS*tT_sat)</f>
        <v>0</v>
      </c>
      <c r="C154" s="214" t="b">
        <f>IF(Nb_sat="1 satellite",Alt_sat-V_satellite*(H51-T_satellite)+E133*sS*Altitude_culmi/H51*zZ_sat-E134*sS/2*Altitude_culmi/H51*tT_sat)</f>
        <v>0</v>
      </c>
      <c r="E154" s="239" t="s">
        <v>173</v>
      </c>
      <c r="F154" s="240">
        <f ca="1">(T_balistique-T_satellite)/T_balistique</f>
        <v>0.83904109589041176</v>
      </c>
    </row>
    <row r="155" spans="2:6" x14ac:dyDescent="0.2">
      <c r="B155" s="215" t="b">
        <f>IF(Nb_sat="1 satellite",H51)</f>
        <v>0</v>
      </c>
      <c r="C155" s="216" t="b">
        <f>IF(Nb_sat="1 satellite",0)</f>
        <v>0</v>
      </c>
      <c r="E155" s="237" t="s">
        <v>174</v>
      </c>
      <c r="F155" s="238">
        <f ca="1">V_satellite*(T_balistique-T_satellite)/Alt_sat</f>
        <v>0.29237240262308328</v>
      </c>
    </row>
    <row r="157" spans="2:6" x14ac:dyDescent="0.2">
      <c r="B157" s="210" t="s">
        <v>2</v>
      </c>
      <c r="C157" s="228" t="s">
        <v>29</v>
      </c>
      <c r="D157" s="211" t="s">
        <v>3</v>
      </c>
    </row>
    <row r="158" spans="2:6" x14ac:dyDescent="0.2">
      <c r="B158" s="231">
        <f>T_para/4</f>
        <v>2.7749999999999999</v>
      </c>
      <c r="C158" s="82">
        <f ca="1">Alt_para/2</f>
        <v>625.48954241422564</v>
      </c>
      <c r="D158" s="214">
        <f ca="1">X_para/4</f>
        <v>110.63503959427872</v>
      </c>
    </row>
    <row r="159" spans="2:6" x14ac:dyDescent="0.2">
      <c r="B159" s="229">
        <f ca="1">Temps_culmi + (T_balistique-Temps_culmi)/2</f>
        <v>19.950000000000067</v>
      </c>
      <c r="C159" s="230">
        <f ca="1">Altitude_culmi/2</f>
        <v>625.75252360713068</v>
      </c>
      <c r="D159" s="216">
        <f ca="1">X_culmi+(Portee_balistique-X_culmi)*2/3</f>
        <v>642.33755328605469</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433.28445605010262</v>
      </c>
      <c r="E162" s="422"/>
      <c r="F162" s="423" t="s">
        <v>305</v>
      </c>
    </row>
    <row r="163" spans="2:6" x14ac:dyDescent="0.2">
      <c r="B163" s="231" t="e">
        <f ca="1">IF(AND(Altitude_culmi&gt;80, Altitude_culmi&lt;=350), 49, NA())</f>
        <v>#N/A</v>
      </c>
      <c r="C163" s="5">
        <v>23</v>
      </c>
      <c r="D163" s="82">
        <f t="shared" ca="1" si="0"/>
        <v>456.28445605010262</v>
      </c>
      <c r="E163" s="82"/>
      <c r="F163" s="214">
        <f t="shared" ref="F163:F178" ca="1" si="1">X_culmi-C162</f>
        <v>433.28445605010262</v>
      </c>
    </row>
    <row r="164" spans="2:6" x14ac:dyDescent="0.2">
      <c r="B164" s="231" t="e">
        <f ca="1">IF(AND(Altitude_culmi&gt;80, Altitude_culmi&lt;=350), 43, NA())</f>
        <v>#N/A</v>
      </c>
      <c r="C164" s="5">
        <v>23</v>
      </c>
      <c r="D164" s="82">
        <f t="shared" ca="1" si="0"/>
        <v>456.28445605010262</v>
      </c>
      <c r="E164" s="82"/>
      <c r="F164" s="214">
        <f t="shared" ca="1" si="1"/>
        <v>410.28445605010262</v>
      </c>
    </row>
    <row r="165" spans="2:6" x14ac:dyDescent="0.2">
      <c r="B165" s="231" t="e">
        <f ca="1">IF(AND(Altitude_culmi&gt;80, Altitude_culmi&lt;=350), 43, NA())</f>
        <v>#N/A</v>
      </c>
      <c r="C165" s="5">
        <v>0</v>
      </c>
      <c r="D165" s="82">
        <f t="shared" ca="1" si="0"/>
        <v>433.28445605010262</v>
      </c>
      <c r="E165" s="82"/>
      <c r="F165" s="214">
        <f t="shared" ca="1" si="1"/>
        <v>410.28445605010262</v>
      </c>
    </row>
    <row r="166" spans="2:6" x14ac:dyDescent="0.2">
      <c r="B166" s="231" t="e">
        <f ca="1">IF(AND(Altitude_culmi&gt;80, Altitude_culmi&lt;=350), 43, NA())</f>
        <v>#N/A</v>
      </c>
      <c r="C166" s="5">
        <v>23</v>
      </c>
      <c r="D166" s="82">
        <f t="shared" ca="1" si="0"/>
        <v>456.28445605010262</v>
      </c>
      <c r="E166" s="82"/>
      <c r="F166" s="214">
        <f t="shared" ca="1" si="1"/>
        <v>433.28445605010262</v>
      </c>
    </row>
    <row r="167" spans="2:6" x14ac:dyDescent="0.2">
      <c r="B167" s="231" t="e">
        <f ca="1">IF(AND(Altitude_culmi&gt;80, Altitude_culmi&lt;=350), 0.5, NA())</f>
        <v>#N/A</v>
      </c>
      <c r="C167" s="5">
        <v>23</v>
      </c>
      <c r="D167" s="82">
        <f t="shared" ca="1" si="0"/>
        <v>456.28445605010262</v>
      </c>
      <c r="E167" s="82"/>
      <c r="F167" s="214">
        <f t="shared" ca="1" si="1"/>
        <v>410.28445605010262</v>
      </c>
    </row>
    <row r="168" spans="2:6" x14ac:dyDescent="0.2">
      <c r="B168" s="231" t="e">
        <f ca="1">IF(AND(Altitude_culmi&gt;80, Altitude_culmi&lt;=350), 0.5, NA())</f>
        <v>#N/A</v>
      </c>
      <c r="C168" s="5">
        <v>8</v>
      </c>
      <c r="D168" s="82">
        <f t="shared" ca="1" si="0"/>
        <v>441.28445605010262</v>
      </c>
      <c r="E168" s="82"/>
      <c r="F168" s="214">
        <f t="shared" ca="1" si="1"/>
        <v>410.28445605010262</v>
      </c>
    </row>
    <row r="169" spans="2:6" x14ac:dyDescent="0.2">
      <c r="B169" s="231" t="e">
        <f ca="1">IF(AND(Altitude_culmi&gt;80, Altitude_culmi&lt;=350), 27, NA())</f>
        <v>#N/A</v>
      </c>
      <c r="C169" s="5">
        <v>8</v>
      </c>
      <c r="D169" s="82">
        <f t="shared" ca="1" si="0"/>
        <v>441.28445605010262</v>
      </c>
      <c r="E169" s="82"/>
      <c r="F169" s="214">
        <f t="shared" ca="1" si="1"/>
        <v>425.28445605010262</v>
      </c>
    </row>
    <row r="170" spans="2:6" x14ac:dyDescent="0.2">
      <c r="B170" s="231" t="e">
        <f ca="1">IF(AND(Altitude_culmi&gt;80, Altitude_culmi&lt;=350), 27, NA())</f>
        <v>#N/A</v>
      </c>
      <c r="C170" s="5">
        <v>23</v>
      </c>
      <c r="D170" s="82">
        <f t="shared" ca="1" si="0"/>
        <v>456.28445605010262</v>
      </c>
      <c r="E170" s="82"/>
      <c r="F170" s="214">
        <f t="shared" ca="1" si="1"/>
        <v>425.28445605010262</v>
      </c>
    </row>
    <row r="171" spans="2:6" x14ac:dyDescent="0.2">
      <c r="B171" s="231" t="e">
        <f ca="1">IF(AND(Altitude_culmi&gt;80, Altitude_culmi&lt;=350), 27, NA())</f>
        <v>#N/A</v>
      </c>
      <c r="C171" s="5">
        <v>8</v>
      </c>
      <c r="D171" s="82">
        <f t="shared" ca="1" si="0"/>
        <v>441.28445605010262</v>
      </c>
      <c r="E171" s="82"/>
      <c r="F171" s="214">
        <f t="shared" ca="1" si="1"/>
        <v>410.28445605010262</v>
      </c>
    </row>
    <row r="172" spans="2:6" x14ac:dyDescent="0.2">
      <c r="B172" s="231" t="e">
        <f ca="1">IF(AND(Altitude_culmi&gt;80, Altitude_culmi&lt;=350), 29, NA())</f>
        <v>#N/A</v>
      </c>
      <c r="C172" s="5">
        <v>7.6</v>
      </c>
      <c r="D172" s="82">
        <f t="shared" ca="1" si="0"/>
        <v>440.88445605010264</v>
      </c>
      <c r="E172" s="82"/>
      <c r="F172" s="214">
        <f t="shared" ca="1" si="1"/>
        <v>425.28445605010262</v>
      </c>
    </row>
    <row r="173" spans="2:6" x14ac:dyDescent="0.2">
      <c r="B173" s="231" t="e">
        <f ca="1">IF(AND(Altitude_culmi&gt;80, Altitude_culmi&lt;=350), 31, NA())</f>
        <v>#N/A</v>
      </c>
      <c r="C173" s="5">
        <v>6.8</v>
      </c>
      <c r="D173" s="82">
        <f t="shared" ca="1" si="0"/>
        <v>440.08445605010263</v>
      </c>
      <c r="E173" s="82"/>
      <c r="F173" s="214">
        <f t="shared" ca="1" si="1"/>
        <v>425.6844560501026</v>
      </c>
    </row>
    <row r="174" spans="2:6" x14ac:dyDescent="0.2">
      <c r="B174" s="231" t="e">
        <f ca="1">IF(AND(Altitude_culmi&gt;80, Altitude_culmi&lt;=350), 32, NA())</f>
        <v>#N/A</v>
      </c>
      <c r="C174" s="5">
        <v>6</v>
      </c>
      <c r="D174" s="82">
        <f t="shared" ca="1" si="0"/>
        <v>439.28445605010262</v>
      </c>
      <c r="E174" s="82"/>
      <c r="F174" s="214">
        <f t="shared" ca="1" si="1"/>
        <v>426.48445605010261</v>
      </c>
    </row>
    <row r="175" spans="2:6" x14ac:dyDescent="0.2">
      <c r="B175" s="231" t="e">
        <f ca="1">IF(AND(Altitude_culmi&gt;80, Altitude_culmi&lt;=350), 33, NA())</f>
        <v>#N/A</v>
      </c>
      <c r="C175" s="5">
        <v>5</v>
      </c>
      <c r="D175" s="82">
        <f t="shared" ca="1" si="0"/>
        <v>438.28445605010262</v>
      </c>
      <c r="E175" s="82"/>
      <c r="F175" s="214">
        <f t="shared" ca="1" si="1"/>
        <v>427.28445605010262</v>
      </c>
    </row>
    <row r="176" spans="2:6" x14ac:dyDescent="0.2">
      <c r="B176" s="231" t="e">
        <f ca="1">IF(AND(Altitude_culmi&gt;80, Altitude_culmi&lt;=350), 34, NA())</f>
        <v>#N/A</v>
      </c>
      <c r="C176" s="5">
        <v>3.8</v>
      </c>
      <c r="D176" s="82">
        <f t="shared" ca="1" si="0"/>
        <v>437.08445605010263</v>
      </c>
      <c r="E176" s="82"/>
      <c r="F176" s="214">
        <f t="shared" ca="1" si="1"/>
        <v>428.28445605010262</v>
      </c>
    </row>
    <row r="177" spans="2:6" x14ac:dyDescent="0.2">
      <c r="B177" s="229" t="e">
        <f ca="1">IF(AND(Altitude_culmi&gt;80, Altitude_culmi&lt;=350), 35, NA())</f>
        <v>#N/A</v>
      </c>
      <c r="C177" s="421">
        <v>0</v>
      </c>
      <c r="D177" s="230">
        <f t="shared" ca="1" si="0"/>
        <v>433.28445605010262</v>
      </c>
      <c r="E177" s="82"/>
      <c r="F177" s="214">
        <f t="shared" ca="1" si="1"/>
        <v>429.48445605010261</v>
      </c>
    </row>
    <row r="178" spans="2:6" x14ac:dyDescent="0.2">
      <c r="E178" s="230"/>
      <c r="F178" s="216">
        <f t="shared" ca="1" si="1"/>
        <v>433.28445605010262</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433.28445605010262</v>
      </c>
      <c r="E180" s="228"/>
      <c r="F180" s="211" t="s">
        <v>308</v>
      </c>
    </row>
    <row r="181" spans="2:6" x14ac:dyDescent="0.2">
      <c r="B181" s="231">
        <f ca="1">IF(Altitude_culmi&gt;350, 300, NA())</f>
        <v>300</v>
      </c>
      <c r="C181" s="5">
        <v>0</v>
      </c>
      <c r="D181" s="82">
        <f t="shared" ca="1" si="2"/>
        <v>433.28445605010262</v>
      </c>
      <c r="E181" s="82"/>
      <c r="F181" s="214">
        <f t="shared" ref="F181:F201" ca="1" si="3">X_culmi-C180</f>
        <v>433.28445605010262</v>
      </c>
    </row>
    <row r="182" spans="2:6" x14ac:dyDescent="0.2">
      <c r="B182" s="231">
        <f ca="1">IF(Altitude_culmi&gt;350, 280, NA())</f>
        <v>280</v>
      </c>
      <c r="C182" s="5">
        <v>10</v>
      </c>
      <c r="D182" s="82">
        <f t="shared" ca="1" si="2"/>
        <v>443.28445605010262</v>
      </c>
      <c r="E182" s="82"/>
      <c r="F182" s="214">
        <f t="shared" ca="1" si="3"/>
        <v>433.28445605010262</v>
      </c>
    </row>
    <row r="183" spans="2:6" x14ac:dyDescent="0.2">
      <c r="B183" s="231">
        <f ca="1">IF(Altitude_culmi&gt;350, 280, NA())</f>
        <v>280</v>
      </c>
      <c r="C183" s="5">
        <v>0</v>
      </c>
      <c r="D183" s="82">
        <f t="shared" ca="1" si="2"/>
        <v>433.28445605010262</v>
      </c>
      <c r="E183" s="82"/>
      <c r="F183" s="214">
        <f t="shared" ca="1" si="3"/>
        <v>423.28445605010262</v>
      </c>
    </row>
    <row r="184" spans="2:6" x14ac:dyDescent="0.2">
      <c r="B184" s="231">
        <f ca="1">IF(Altitude_culmi&gt;350, 280, NA())</f>
        <v>280</v>
      </c>
      <c r="C184" s="5">
        <v>10</v>
      </c>
      <c r="D184" s="82">
        <f t="shared" ca="1" si="2"/>
        <v>443.28445605010262</v>
      </c>
      <c r="E184" s="82"/>
      <c r="F184" s="214">
        <f t="shared" ca="1" si="3"/>
        <v>433.28445605010262</v>
      </c>
    </row>
    <row r="185" spans="2:6" x14ac:dyDescent="0.2">
      <c r="B185" s="231">
        <f ca="1">IF(Altitude_culmi&gt;350, 200, NA())</f>
        <v>200</v>
      </c>
      <c r="C185" s="5">
        <v>13</v>
      </c>
      <c r="D185" s="82">
        <f t="shared" ca="1" si="2"/>
        <v>446.28445605010262</v>
      </c>
      <c r="E185" s="82"/>
      <c r="F185" s="214">
        <f t="shared" ca="1" si="3"/>
        <v>423.28445605010262</v>
      </c>
    </row>
    <row r="186" spans="2:6" x14ac:dyDescent="0.2">
      <c r="B186" s="231">
        <f ca="1">IF(Altitude_culmi&gt;350, 160, NA())</f>
        <v>160</v>
      </c>
      <c r="C186" s="5">
        <v>17</v>
      </c>
      <c r="D186" s="82">
        <f t="shared" ca="1" si="2"/>
        <v>450.28445605010262</v>
      </c>
      <c r="E186" s="82"/>
      <c r="F186" s="214">
        <f t="shared" ca="1" si="3"/>
        <v>420.28445605010262</v>
      </c>
    </row>
    <row r="187" spans="2:6" x14ac:dyDescent="0.2">
      <c r="B187" s="231">
        <f ca="1">IF(Altitude_culmi&gt;350, 115, NA())</f>
        <v>115</v>
      </c>
      <c r="C187" s="5">
        <v>20</v>
      </c>
      <c r="D187" s="82">
        <f t="shared" ca="1" si="2"/>
        <v>453.28445605010262</v>
      </c>
      <c r="E187" s="82"/>
      <c r="F187" s="214">
        <f t="shared" ca="1" si="3"/>
        <v>416.28445605010262</v>
      </c>
    </row>
    <row r="188" spans="2:6" x14ac:dyDescent="0.2">
      <c r="B188" s="231">
        <f ca="1">IF(Altitude_culmi&gt;350, 90, NA())</f>
        <v>90</v>
      </c>
      <c r="C188" s="5">
        <v>25</v>
      </c>
      <c r="D188" s="82">
        <f t="shared" ca="1" si="2"/>
        <v>458.28445605010262</v>
      </c>
      <c r="E188" s="82"/>
      <c r="F188" s="214">
        <f t="shared" ca="1" si="3"/>
        <v>413.28445605010262</v>
      </c>
    </row>
    <row r="189" spans="2:6" x14ac:dyDescent="0.2">
      <c r="B189" s="231">
        <f ca="1">IF(Altitude_culmi&gt;350, 57, NA())</f>
        <v>57</v>
      </c>
      <c r="C189" s="5">
        <v>30</v>
      </c>
      <c r="D189" s="82">
        <f t="shared" ca="1" si="2"/>
        <v>463.28445605010262</v>
      </c>
      <c r="E189" s="82"/>
      <c r="F189" s="214">
        <f t="shared" ca="1" si="3"/>
        <v>408.28445605010262</v>
      </c>
    </row>
    <row r="190" spans="2:6" x14ac:dyDescent="0.2">
      <c r="B190" s="231">
        <f ca="1">IF(Altitude_culmi&gt;350, 40, NA())</f>
        <v>40</v>
      </c>
      <c r="C190" s="5">
        <v>36</v>
      </c>
      <c r="D190" s="82">
        <f t="shared" ca="1" si="2"/>
        <v>469.28445605010262</v>
      </c>
      <c r="E190" s="82"/>
      <c r="F190" s="214">
        <f t="shared" ca="1" si="3"/>
        <v>403.28445605010262</v>
      </c>
    </row>
    <row r="191" spans="2:6" x14ac:dyDescent="0.2">
      <c r="B191" s="231">
        <f ca="1">IF(Altitude_culmi&gt;350, 20, NA())</f>
        <v>20</v>
      </c>
      <c r="C191" s="5">
        <v>48</v>
      </c>
      <c r="D191" s="82">
        <f t="shared" ca="1" si="2"/>
        <v>481.28445605010262</v>
      </c>
      <c r="E191" s="82"/>
      <c r="F191" s="214">
        <f t="shared" ca="1" si="3"/>
        <v>397.28445605010262</v>
      </c>
    </row>
    <row r="192" spans="2:6" x14ac:dyDescent="0.2">
      <c r="B192" s="231">
        <f ca="1">IF(Altitude_culmi&gt;350, 0.5, NA())</f>
        <v>0.5</v>
      </c>
      <c r="C192" s="5">
        <v>62</v>
      </c>
      <c r="D192" s="82">
        <f t="shared" ca="1" si="2"/>
        <v>495.28445605010262</v>
      </c>
      <c r="E192" s="82"/>
      <c r="F192" s="214">
        <f t="shared" ca="1" si="3"/>
        <v>385.28445605010262</v>
      </c>
    </row>
    <row r="193" spans="2:6" x14ac:dyDescent="0.2">
      <c r="B193" s="231">
        <f ca="1">IF(Altitude_culmi&gt;350, 0.5, NA())</f>
        <v>0.5</v>
      </c>
      <c r="C193" s="5">
        <v>37</v>
      </c>
      <c r="D193" s="82">
        <f t="shared" ca="1" si="2"/>
        <v>470.28445605010262</v>
      </c>
      <c r="E193" s="82"/>
      <c r="F193" s="214">
        <f t="shared" ca="1" si="3"/>
        <v>371.28445605010262</v>
      </c>
    </row>
    <row r="194" spans="2:6" x14ac:dyDescent="0.2">
      <c r="B194" s="231">
        <f ca="1">IF(Altitude_culmi&gt;350, 15, NA())</f>
        <v>15</v>
      </c>
      <c r="C194" s="5">
        <v>30</v>
      </c>
      <c r="D194" s="82">
        <f t="shared" ca="1" si="2"/>
        <v>463.28445605010262</v>
      </c>
      <c r="E194" s="82"/>
      <c r="F194" s="214">
        <f t="shared" ca="1" si="3"/>
        <v>396.28445605010262</v>
      </c>
    </row>
    <row r="195" spans="2:6" x14ac:dyDescent="0.2">
      <c r="B195" s="231">
        <f ca="1">IF(Altitude_culmi&gt;350, 30, NA())</f>
        <v>30</v>
      </c>
      <c r="C195" s="5">
        <v>15</v>
      </c>
      <c r="D195" s="82">
        <f t="shared" ca="1" si="2"/>
        <v>448.28445605010262</v>
      </c>
      <c r="E195" s="82"/>
      <c r="F195" s="214">
        <f t="shared" ca="1" si="3"/>
        <v>403.28445605010262</v>
      </c>
    </row>
    <row r="196" spans="2:6" x14ac:dyDescent="0.2">
      <c r="B196" s="231">
        <f ca="1">IF(Altitude_culmi&gt;350, 37, NA())</f>
        <v>37</v>
      </c>
      <c r="C196" s="5">
        <v>0</v>
      </c>
      <c r="D196" s="82">
        <f t="shared" ca="1" si="2"/>
        <v>433.28445605010262</v>
      </c>
      <c r="E196" s="82"/>
      <c r="F196" s="214">
        <f t="shared" ca="1" si="3"/>
        <v>418.28445605010262</v>
      </c>
    </row>
    <row r="197" spans="2:6" x14ac:dyDescent="0.2">
      <c r="B197" s="231">
        <f ca="1">IF(Altitude_culmi&gt;350, 67, NA())</f>
        <v>67</v>
      </c>
      <c r="C197" s="5">
        <v>0</v>
      </c>
      <c r="D197" s="82">
        <f t="shared" ca="1" si="2"/>
        <v>433.28445605010262</v>
      </c>
      <c r="E197" s="82"/>
      <c r="F197" s="214">
        <f t="shared" ca="1" si="3"/>
        <v>433.28445605010262</v>
      </c>
    </row>
    <row r="198" spans="2:6" x14ac:dyDescent="0.2">
      <c r="B198" s="231">
        <f ca="1">IF(Altitude_culmi&gt;350, 67, NA())</f>
        <v>67</v>
      </c>
      <c r="C198" s="5">
        <v>17</v>
      </c>
      <c r="D198" s="82">
        <f t="shared" ca="1" si="2"/>
        <v>450.28445605010262</v>
      </c>
      <c r="E198" s="82"/>
      <c r="F198" s="214">
        <f t="shared" ca="1" si="3"/>
        <v>433.28445605010262</v>
      </c>
    </row>
    <row r="199" spans="2:6" x14ac:dyDescent="0.2">
      <c r="B199" s="231">
        <f ca="1">IF(Altitude_culmi&gt;350, 100, NA())</f>
        <v>100</v>
      </c>
      <c r="C199" s="5">
        <v>11</v>
      </c>
      <c r="D199" s="82">
        <f t="shared" ca="1" si="2"/>
        <v>444.28445605010262</v>
      </c>
      <c r="E199" s="82"/>
      <c r="F199" s="214">
        <f t="shared" ca="1" si="3"/>
        <v>416.28445605010262</v>
      </c>
    </row>
    <row r="200" spans="2:6" x14ac:dyDescent="0.2">
      <c r="B200" s="229">
        <f ca="1">IF(Altitude_culmi&gt;350, 100, NA())</f>
        <v>100</v>
      </c>
      <c r="C200" s="421">
        <v>0</v>
      </c>
      <c r="D200" s="230">
        <f t="shared" ca="1" si="2"/>
        <v>433.28445605010262</v>
      </c>
      <c r="E200" s="82"/>
      <c r="F200" s="214">
        <f t="shared" ca="1" si="3"/>
        <v>422.28445605010262</v>
      </c>
    </row>
    <row r="201" spans="2:6" x14ac:dyDescent="0.2">
      <c r="E201" s="230"/>
      <c r="F201" s="216">
        <f t="shared" ca="1" si="3"/>
        <v>433.28445605010262</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304"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Aucun (2e ét. inerte)</v>
      </c>
      <c r="B2" s="352">
        <f>VLOOKUP(A2,A26:B314,2,FALSE)</f>
        <v>309</v>
      </c>
      <c r="C2" s="363" t="s">
        <v>115</v>
      </c>
      <c r="D2" s="353">
        <f ca="1">INDIRECT(ADDRESS(B2,4))</f>
        <v>1E-3</v>
      </c>
      <c r="E2" s="363" t="s">
        <v>114</v>
      </c>
      <c r="F2" s="354">
        <f ca="1">INDIRECT(ADDRESS(B2,6))</f>
        <v>1.019367991845056</v>
      </c>
      <c r="G2" s="363" t="s">
        <v>56</v>
      </c>
      <c r="H2" s="355">
        <f ca="1">INDIRECT(ADDRESS(B2,8))</f>
        <v>1E-4</v>
      </c>
      <c r="I2" s="363" t="s">
        <v>273</v>
      </c>
      <c r="J2" s="356">
        <f ca="1">INDIRECT(ADDRESS(B2,10))</f>
        <v>1E-4</v>
      </c>
      <c r="K2" s="363" t="s">
        <v>58</v>
      </c>
      <c r="L2" s="355">
        <f ca="1">INDIRECT(ADDRESS(B2,12))</f>
        <v>0</v>
      </c>
      <c r="M2" s="363" t="s">
        <v>57</v>
      </c>
      <c r="N2" s="357">
        <f ca="1">INDIRECT(ADDRESS(B2,14))</f>
        <v>0</v>
      </c>
      <c r="O2" s="363" t="s">
        <v>59</v>
      </c>
      <c r="P2" s="357">
        <f ca="1">INDIRECT(ADDRESS(B2,16))</f>
        <v>0</v>
      </c>
      <c r="Q2" s="363" t="s">
        <v>60</v>
      </c>
      <c r="R2" s="357">
        <f ca="1">INDIRECT(ADDRESS(B2,18))</f>
        <v>0</v>
      </c>
      <c r="S2" s="363" t="s">
        <v>61</v>
      </c>
      <c r="T2" s="357">
        <f ca="1">INDIRECT(ADDRESS(B2,20))</f>
        <v>0</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0.1</v>
      </c>
      <c r="D3" s="365">
        <f t="shared" ca="1" si="0"/>
        <v>0.2</v>
      </c>
      <c r="E3" s="365">
        <f t="shared" ca="1" si="0"/>
        <v>1</v>
      </c>
      <c r="F3" s="365">
        <f t="shared" ca="1" si="0"/>
        <v>1</v>
      </c>
      <c r="G3" s="365">
        <f t="shared" ca="1" si="0"/>
        <v>1</v>
      </c>
      <c r="H3" s="365">
        <f t="shared" ca="1" si="0"/>
        <v>1</v>
      </c>
      <c r="I3" s="365">
        <f t="shared" ca="1" si="0"/>
        <v>1</v>
      </c>
      <c r="J3" s="365">
        <f t="shared" ca="1" si="0"/>
        <v>1</v>
      </c>
      <c r="K3" s="365">
        <f t="shared" ca="1" si="0"/>
        <v>1</v>
      </c>
      <c r="L3" s="365">
        <f t="shared" ca="1" si="0"/>
        <v>1</v>
      </c>
      <c r="M3" s="365">
        <f t="shared" ca="1" si="0"/>
        <v>1</v>
      </c>
      <c r="N3" s="365">
        <f t="shared" ca="1" si="0"/>
        <v>1</v>
      </c>
      <c r="O3" s="365">
        <f t="shared" ca="1" si="0"/>
        <v>1</v>
      </c>
      <c r="P3" s="365">
        <f t="shared" ca="1" si="0"/>
        <v>1</v>
      </c>
      <c r="Q3" s="365">
        <f t="shared" ca="1" si="0"/>
        <v>1</v>
      </c>
      <c r="R3" s="365">
        <f t="shared" ca="1" si="0"/>
        <v>1</v>
      </c>
      <c r="S3" s="365">
        <f t="shared" ca="1" si="0"/>
        <v>1</v>
      </c>
      <c r="T3" s="365">
        <f t="shared" ca="1" si="0"/>
        <v>1</v>
      </c>
      <c r="U3" s="365">
        <f t="shared" ca="1" si="0"/>
        <v>1</v>
      </c>
      <c r="V3" s="365">
        <f t="shared" ca="1" si="0"/>
        <v>1</v>
      </c>
      <c r="W3" s="365">
        <f t="shared" ca="1" si="0"/>
        <v>1</v>
      </c>
      <c r="X3" s="365">
        <f ca="1">INDIRECT(ADDRESS($B2+1,COLUMN(X3)))</f>
        <v>1</v>
      </c>
      <c r="Y3" s="366">
        <f t="shared" ca="1" si="0"/>
        <v>1000</v>
      </c>
    </row>
    <row r="4" spans="1:26" ht="13.5" thickBot="1" x14ac:dyDescent="0.25">
      <c r="A4" s="379" t="str">
        <f>IF(Lang="Français","Poussée (en N)","Thrust (N)")</f>
        <v>Poussée (en N)</v>
      </c>
      <c r="B4" s="367">
        <f t="shared" ref="B4:Y4" ca="1" si="1">INDIRECT(ADDRESS($B2+2,COLUMN(B3)))</f>
        <v>0</v>
      </c>
      <c r="C4" s="368">
        <f t="shared" ca="1" si="1"/>
        <v>0.01</v>
      </c>
      <c r="D4" s="368">
        <f t="shared" ca="1" si="1"/>
        <v>0</v>
      </c>
      <c r="E4" s="368">
        <f t="shared" ca="1" si="1"/>
        <v>0</v>
      </c>
      <c r="F4" s="368">
        <f t="shared" ca="1" si="1"/>
        <v>0</v>
      </c>
      <c r="G4" s="368">
        <f t="shared" ca="1" si="1"/>
        <v>0</v>
      </c>
      <c r="H4" s="368">
        <f t="shared" ca="1" si="1"/>
        <v>0</v>
      </c>
      <c r="I4" s="368">
        <f t="shared" ca="1" si="1"/>
        <v>0</v>
      </c>
      <c r="J4" s="368">
        <f t="shared" ca="1" si="1"/>
        <v>0</v>
      </c>
      <c r="K4" s="368">
        <f t="shared" ca="1" si="1"/>
        <v>0</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540</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538</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539</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543</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535</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544</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547</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537</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536</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548</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551</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549</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555</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550</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8" activePane="bottomRight" state="frozen"/>
      <selection pane="topRight" activeCell="D1" sqref="D1"/>
      <selection pane="bottomLeft" activeCell="A8" sqref="A8"/>
      <selection pane="bottomRight" activeCell="K2" sqref="K1:K1048576"/>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38.963856146951009</v>
      </c>
      <c r="H4" s="293">
        <f>vit_xz*SIN(Beta)</f>
        <v>150.38816293146255</v>
      </c>
      <c r="I4" s="349">
        <f>V_ini</f>
        <v>155.35373067854024</v>
      </c>
      <c r="J4" s="350">
        <f>X_ini</f>
        <v>133.2454606677656</v>
      </c>
      <c r="K4" s="351">
        <f>Z_ini</f>
        <v>574.95818926659933</v>
      </c>
      <c r="L4" s="327">
        <f t="shared" ref="L4:L67" si="0">SQRT(pos_x^2+pos_z^2)</f>
        <v>590.19596084122065</v>
      </c>
      <c r="M4" s="292">
        <f>RADIANS(N4)</f>
        <v>1.3172821633078158</v>
      </c>
      <c r="N4" s="349">
        <f>Beta_rampe</f>
        <v>75.474708385400717</v>
      </c>
      <c r="P4" s="292" t="s">
        <v>14</v>
      </c>
      <c r="Q4" s="294" t="s">
        <v>14</v>
      </c>
      <c r="R4" s="292" t="s">
        <v>14</v>
      </c>
      <c r="S4" s="351">
        <f ca="1">m_tot</f>
        <v>5.0831</v>
      </c>
      <c r="T4" s="327">
        <f t="shared" ref="T4:T67" ca="1" si="1">m*g</f>
        <v>49.865211000000002</v>
      </c>
      <c r="U4" s="328">
        <f t="shared" ref="U4:U67" si="2">IF(pos_xz&lt;L_rampe,Poids*COS(Beta),0)</f>
        <v>0</v>
      </c>
      <c r="V4" s="329">
        <f t="shared" ref="V4:V67" si="3">Rho_moyen*(20000-Alt_rampe-pos_z)/(20000+Alt_rampe+pos_z)</f>
        <v>1.1565358237550141</v>
      </c>
      <c r="W4" s="327">
        <f t="shared" ref="W4:W67" si="4">1/2*Rho*Sref*Cx*vit_xz^2</f>
        <v>85.704949210145557</v>
      </c>
      <c r="Y4" s="295" t="s">
        <v>14</v>
      </c>
      <c r="Z4" s="296" t="s">
        <v>14</v>
      </c>
      <c r="AA4" s="297" t="s">
        <v>14</v>
      </c>
      <c r="AC4" s="320">
        <f>IF(ABS(t-ROUND(t,0))&lt;0.001,t,-1)</f>
        <v>0</v>
      </c>
      <c r="AD4" s="321">
        <f>IF(ABS(t-ROUND(t,0))&lt;0.001,pos_x,-1)</f>
        <v>133.2454606677656</v>
      </c>
      <c r="AE4" s="322">
        <f t="shared" ref="AE4:AE67" si="5">IF(t&lt;T_para, pos_z, NA())</f>
        <v>574.95818926659933</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-4.2287791220503781</v>
      </c>
      <c r="E5" s="307">
        <f t="shared" ref="E5:E68" ca="1" si="9">IF(AND(L4&lt;L_rampe,Poussee&lt;Poids*SIN(M4)),0,(-W4+Poussee)/m*SIN(M4)+U4/m*COS(M4)-Poids/m)</f>
        <v>-26.131750116558841</v>
      </c>
      <c r="F5" s="304">
        <f t="shared" ref="F5:F68" ca="1" si="10">SQRT(acc_x^2+acc_z^2)</f>
        <v>26.471700682377062</v>
      </c>
      <c r="G5" s="306">
        <f t="shared" ref="G5:G68" ca="1" si="11">G4+acc_x*pas</f>
        <v>38.921568355730507</v>
      </c>
      <c r="H5" s="307">
        <f t="shared" ref="H5:H68" ca="1" si="12">H4+acc_z*pas</f>
        <v>150.12684543029695</v>
      </c>
      <c r="I5" s="304">
        <f t="shared" ref="I5:I68" ca="1" si="13">SQRT(vit_x^2+vit_z^2)</f>
        <v>155.09016152587523</v>
      </c>
      <c r="J5" s="306">
        <f t="shared" ref="J5:J68" ca="1" si="14">J4+0.5*(vit_x+G4)*pas*(K4&gt;=0)</f>
        <v>133.63488779027901</v>
      </c>
      <c r="K5" s="307">
        <f t="shared" ref="K5:K68" ca="1" si="15">K4+0.5*(vit_z+H4)*pas</f>
        <v>576.4607643084081</v>
      </c>
      <c r="L5" s="304">
        <f t="shared" ca="1" si="0"/>
        <v>591.74766245567423</v>
      </c>
      <c r="M5" s="306">
        <f t="shared" ref="M5:M68" ca="1" si="16">IF(AND(L4&gt;L_rampe,G5&gt;0),ATAN2(G5,H5),$M$4)</f>
        <v>1.3171235188132899</v>
      </c>
      <c r="N5" s="304">
        <f t="shared" ref="N5:N68" ca="1" si="17">DEGREES(Beta)</f>
        <v>75.465618725421393</v>
      </c>
      <c r="P5" s="310">
        <f t="shared" ref="P5:P68" ca="1" si="18">MATCH(t-pas/2-T_ini,CdP_t)</f>
        <v>1</v>
      </c>
      <c r="Q5" s="304">
        <f t="shared" ref="Q5:Q68" ca="1" si="19">(INDEX(CdP,2,i_P+1)-INDEX(CdP,2,i_P+0))/(INDEX(CdP,1,i_P+1)-INDEX(CdP,1,i_P+0))*(t-pas/2-T_ini-INDEX(CdP,1,i_P+0))+INDEX(CdP,2,i_P+0)</f>
        <v>5.0000000000000001E-4</v>
      </c>
      <c r="R5" s="306">
        <f t="shared" ref="R5:R68" ca="1" si="20">Poussee/(g*ISP)</f>
        <v>5.0000000000000002E-5</v>
      </c>
      <c r="S5" s="307">
        <f t="shared" ref="S5:S68" ca="1" si="21">S4-Débit*pas</f>
        <v>5.0830995000000003</v>
      </c>
      <c r="T5" s="304">
        <f t="shared" ca="1" si="1"/>
        <v>49.865206095000005</v>
      </c>
      <c r="U5" s="311">
        <f t="shared" ca="1" si="2"/>
        <v>0</v>
      </c>
      <c r="V5" s="306">
        <f t="shared" ca="1" si="3"/>
        <v>1.156361914532678</v>
      </c>
      <c r="W5" s="304">
        <f t="shared" ca="1" si="4"/>
        <v>85.401542435432191</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576.4607643084081</v>
      </c>
      <c r="AG5" s="306">
        <f t="shared" ref="AG5:AG68" ca="1" si="27">IF(AND(L4&lt;L_rampe,Poussee&lt;Poids*SIN(M4)),0,(-W4+Poussee)/m-Poids*SIN(M4)/m)</f>
        <v>-26.35711043254485</v>
      </c>
      <c r="AH5" s="304">
        <f t="shared" ref="AH5:AH68" ca="1" si="28">IF(AND(L4&lt;L_rampe,Poussee&lt;Poids*SIN(M4)), g*SIN(M4), (-W4+Poussee)/m)</f>
        <v>-16.860667238590459</v>
      </c>
    </row>
    <row r="6" spans="1:248" x14ac:dyDescent="0.2">
      <c r="A6" s="347">
        <f t="shared" ca="1" si="6"/>
        <v>0.01</v>
      </c>
      <c r="B6" s="304">
        <f t="shared" ca="1" si="7"/>
        <v>0.02</v>
      </c>
      <c r="D6" s="306">
        <f t="shared" ca="1" si="8"/>
        <v>-4.2163406099495004</v>
      </c>
      <c r="E6" s="307">
        <f t="shared" ca="1" si="9"/>
        <v>-26.073114303259494</v>
      </c>
      <c r="F6" s="304">
        <f t="shared" ca="1" si="10"/>
        <v>26.411831015852425</v>
      </c>
      <c r="G6" s="306">
        <f t="shared" ca="1" si="11"/>
        <v>38.879404949631009</v>
      </c>
      <c r="H6" s="307">
        <f t="shared" ca="1" si="12"/>
        <v>149.86611428726437</v>
      </c>
      <c r="I6" s="304">
        <f t="shared" ca="1" si="13"/>
        <v>154.82719509440446</v>
      </c>
      <c r="J6" s="306">
        <f t="shared" ca="1" si="14"/>
        <v>134.02389265680583</v>
      </c>
      <c r="K6" s="307">
        <f t="shared" ca="1" si="15"/>
        <v>577.96072910699593</v>
      </c>
      <c r="L6" s="304">
        <f t="shared" ca="1" si="0"/>
        <v>593.296728621331</v>
      </c>
      <c r="M6" s="306">
        <f t="shared" ca="1" si="16"/>
        <v>1.3169645075650309</v>
      </c>
      <c r="N6" s="304">
        <f t="shared" ca="1" si="17"/>
        <v>75.456508052001041</v>
      </c>
      <c r="P6" s="310">
        <f t="shared" ca="1" si="18"/>
        <v>1</v>
      </c>
      <c r="Q6" s="304">
        <f t="shared" ca="1" si="19"/>
        <v>1.4999999999999998E-3</v>
      </c>
      <c r="R6" s="306">
        <f t="shared" ca="1" si="20"/>
        <v>1.4999999999999999E-4</v>
      </c>
      <c r="S6" s="307">
        <f t="shared" ca="1" si="21"/>
        <v>5.0830980000000006</v>
      </c>
      <c r="T6" s="304">
        <f t="shared" ca="1" si="1"/>
        <v>49.865191380000006</v>
      </c>
      <c r="U6" s="311">
        <f t="shared" ca="1" si="2"/>
        <v>0</v>
      </c>
      <c r="V6" s="306">
        <f t="shared" ca="1" si="3"/>
        <v>1.1561883327530491</v>
      </c>
      <c r="W6" s="304">
        <f t="shared" ca="1" si="4"/>
        <v>85.099402937074643</v>
      </c>
      <c r="Y6" s="314" t="str">
        <f t="shared" ca="1" si="22"/>
        <v/>
      </c>
      <c r="Z6" s="315" t="str">
        <f t="shared" ca="1" si="23"/>
        <v/>
      </c>
      <c r="AA6" s="316" t="str">
        <f t="shared" ca="1" si="24"/>
        <v/>
      </c>
      <c r="AC6" s="310" t="e">
        <f t="shared" ca="1" si="25"/>
        <v>#N/A</v>
      </c>
      <c r="AD6" s="323" t="e">
        <f t="shared" ca="1" si="26"/>
        <v>#N/A</v>
      </c>
      <c r="AE6" s="324">
        <f t="shared" ca="1" si="5"/>
        <v>577.96072910699593</v>
      </c>
      <c r="AG6" s="306">
        <f t="shared" ca="1" si="27"/>
        <v>-26.296838884087805</v>
      </c>
      <c r="AH6" s="304">
        <f t="shared" ca="1" si="28"/>
        <v>-16.800786141725418</v>
      </c>
    </row>
    <row r="7" spans="1:248" x14ac:dyDescent="0.2">
      <c r="A7" s="347">
        <f t="shared" ca="1" si="6"/>
        <v>0.01</v>
      </c>
      <c r="B7" s="304">
        <f t="shared" ca="1" si="7"/>
        <v>0.03</v>
      </c>
      <c r="D7" s="306">
        <f t="shared" ca="1" si="8"/>
        <v>-4.2039529672956686</v>
      </c>
      <c r="E7" s="307">
        <f t="shared" ca="1" si="9"/>
        <v>-26.014725784029672</v>
      </c>
      <c r="F7" s="304">
        <f t="shared" ca="1" si="10"/>
        <v>26.352213914005258</v>
      </c>
      <c r="G7" s="306">
        <f t="shared" ca="1" si="11"/>
        <v>38.837365419958054</v>
      </c>
      <c r="H7" s="307">
        <f t="shared" ca="1" si="12"/>
        <v>149.60596702942408</v>
      </c>
      <c r="I7" s="304">
        <f t="shared" ca="1" si="13"/>
        <v>154.56482886987089</v>
      </c>
      <c r="J7" s="306">
        <f t="shared" ca="1" si="14"/>
        <v>134.41247650865378</v>
      </c>
      <c r="K7" s="307">
        <f t="shared" ca="1" si="15"/>
        <v>579.45808951357935</v>
      </c>
      <c r="L7" s="304">
        <f t="shared" ca="1" si="0"/>
        <v>594.84316533344884</v>
      </c>
      <c r="M7" s="306">
        <f t="shared" ca="1" si="16"/>
        <v>1.3168051287126896</v>
      </c>
      <c r="N7" s="304">
        <f t="shared" ca="1" si="17"/>
        <v>75.447376316418257</v>
      </c>
      <c r="P7" s="310">
        <f t="shared" ca="1" si="18"/>
        <v>1</v>
      </c>
      <c r="Q7" s="304">
        <f t="shared" ca="1" si="19"/>
        <v>2.4999999999999996E-3</v>
      </c>
      <c r="R7" s="306">
        <f t="shared" ca="1" si="20"/>
        <v>2.4999999999999995E-4</v>
      </c>
      <c r="S7" s="307">
        <f t="shared" ca="1" si="21"/>
        <v>5.0830955000000007</v>
      </c>
      <c r="T7" s="304">
        <f t="shared" ca="1" si="1"/>
        <v>49.865166855000012</v>
      </c>
      <c r="U7" s="311">
        <f t="shared" ca="1" si="2"/>
        <v>0</v>
      </c>
      <c r="V7" s="306">
        <f t="shared" ca="1" si="3"/>
        <v>1.1560150776015004</v>
      </c>
      <c r="W7" s="304">
        <f t="shared" ca="1" si="4"/>
        <v>84.798523754679408</v>
      </c>
      <c r="Y7" s="314" t="str">
        <f t="shared" ca="1" si="22"/>
        <v/>
      </c>
      <c r="Z7" s="315" t="str">
        <f t="shared" ca="1" si="23"/>
        <v/>
      </c>
      <c r="AA7" s="316" t="str">
        <f t="shared" ca="1" si="24"/>
        <v/>
      </c>
      <c r="AC7" s="310" t="e">
        <f t="shared" ca="1" si="25"/>
        <v>#N/A</v>
      </c>
      <c r="AD7" s="323" t="e">
        <f t="shared" ca="1" si="26"/>
        <v>#N/A</v>
      </c>
      <c r="AE7" s="324">
        <f t="shared" ca="1" si="5"/>
        <v>579.45808951357935</v>
      </c>
      <c r="AG7" s="306">
        <f t="shared" ca="1" si="27"/>
        <v>-26.236818763196304</v>
      </c>
      <c r="AH7" s="304">
        <f t="shared" ca="1" si="28"/>
        <v>-16.74115761489719</v>
      </c>
    </row>
    <row r="8" spans="1:248" x14ac:dyDescent="0.2">
      <c r="A8" s="347">
        <f t="shared" ca="1" si="6"/>
        <v>0.01</v>
      </c>
      <c r="B8" s="304">
        <f t="shared" ca="1" si="7"/>
        <v>0.04</v>
      </c>
      <c r="D8" s="306">
        <f t="shared" ca="1" si="8"/>
        <v>-4.1916159084552742</v>
      </c>
      <c r="E8" s="307">
        <f t="shared" ca="1" si="9"/>
        <v>-25.956583183989991</v>
      </c>
      <c r="F8" s="304">
        <f t="shared" ca="1" si="10"/>
        <v>26.292847972621896</v>
      </c>
      <c r="G8" s="306">
        <f t="shared" ca="1" si="11"/>
        <v>38.795449260873504</v>
      </c>
      <c r="H8" s="307">
        <f t="shared" ca="1" si="12"/>
        <v>149.34640119758419</v>
      </c>
      <c r="I8" s="304">
        <f t="shared" ca="1" si="13"/>
        <v>154.30306035209668</v>
      </c>
      <c r="J8" s="306">
        <f t="shared" ca="1" si="14"/>
        <v>134.80064058205795</v>
      </c>
      <c r="K8" s="307">
        <f t="shared" ca="1" si="15"/>
        <v>580.95285135471443</v>
      </c>
      <c r="L8" s="304">
        <f t="shared" ca="1" si="0"/>
        <v>596.38697856216311</v>
      </c>
      <c r="M8" s="306">
        <f t="shared" ca="1" si="16"/>
        <v>1.316645381402787</v>
      </c>
      <c r="N8" s="304">
        <f t="shared" ca="1" si="17"/>
        <v>75.438223469772268</v>
      </c>
      <c r="P8" s="310">
        <f t="shared" ca="1" si="18"/>
        <v>1</v>
      </c>
      <c r="Q8" s="304">
        <f t="shared" ca="1" si="19"/>
        <v>3.5000000000000001E-3</v>
      </c>
      <c r="R8" s="306">
        <f t="shared" ca="1" si="20"/>
        <v>3.5E-4</v>
      </c>
      <c r="S8" s="307">
        <f t="shared" ca="1" si="21"/>
        <v>5.0830920000000006</v>
      </c>
      <c r="T8" s="304">
        <f t="shared" ca="1" si="1"/>
        <v>49.86513252000001</v>
      </c>
      <c r="U8" s="311">
        <f t="shared" ca="1" si="2"/>
        <v>0</v>
      </c>
      <c r="V8" s="306">
        <f t="shared" ca="1" si="3"/>
        <v>1.1558421482669419</v>
      </c>
      <c r="W8" s="304">
        <f t="shared" ca="1" si="4"/>
        <v>84.498897976396137</v>
      </c>
      <c r="Y8" s="314" t="str">
        <f t="shared" ca="1" si="22"/>
        <v/>
      </c>
      <c r="Z8" s="315" t="str">
        <f t="shared" ca="1" si="23"/>
        <v/>
      </c>
      <c r="AA8" s="316" t="str">
        <f t="shared" ca="1" si="24"/>
        <v/>
      </c>
      <c r="AC8" s="310" t="e">
        <f t="shared" ca="1" si="25"/>
        <v>#N/A</v>
      </c>
      <c r="AD8" s="323" t="e">
        <f t="shared" ca="1" si="26"/>
        <v>#N/A</v>
      </c>
      <c r="AE8" s="324">
        <f t="shared" ca="1" si="5"/>
        <v>580.95285135471443</v>
      </c>
      <c r="AG8" s="306">
        <f t="shared" ca="1" si="27"/>
        <v>-26.177048661980486</v>
      </c>
      <c r="AH8" s="304">
        <f t="shared" ca="1" si="28"/>
        <v>-16.681780253963414</v>
      </c>
    </row>
    <row r="9" spans="1:248" x14ac:dyDescent="0.2">
      <c r="A9" s="347">
        <f t="shared" ca="1" si="6"/>
        <v>0.01</v>
      </c>
      <c r="B9" s="304">
        <f t="shared" ca="1" si="7"/>
        <v>0.05</v>
      </c>
      <c r="D9" s="306">
        <f t="shared" ca="1" si="8"/>
        <v>-4.1793291497916405</v>
      </c>
      <c r="E9" s="307">
        <f t="shared" ca="1" si="9"/>
        <v>-25.898685137899264</v>
      </c>
      <c r="F9" s="304">
        <f t="shared" ca="1" si="10"/>
        <v>26.233731797331892</v>
      </c>
      <c r="G9" s="306">
        <f t="shared" ca="1" si="11"/>
        <v>38.753655969375586</v>
      </c>
      <c r="H9" s="307">
        <f t="shared" ca="1" si="12"/>
        <v>149.08741434620518</v>
      </c>
      <c r="I9" s="304">
        <f t="shared" ca="1" si="13"/>
        <v>154.04188705488448</v>
      </c>
      <c r="J9" s="306">
        <f t="shared" ca="1" si="14"/>
        <v>135.18838610820919</v>
      </c>
      <c r="K9" s="307">
        <f t="shared" ca="1" si="15"/>
        <v>582.44502043243335</v>
      </c>
      <c r="L9" s="304">
        <f t="shared" ca="1" si="0"/>
        <v>597.92817425262706</v>
      </c>
      <c r="M9" s="306">
        <f t="shared" ca="1" si="16"/>
        <v>1.3164852647787026</v>
      </c>
      <c r="N9" s="304">
        <f t="shared" ca="1" si="17"/>
        <v>75.429049462982348</v>
      </c>
      <c r="P9" s="310">
        <f t="shared" ca="1" si="18"/>
        <v>1</v>
      </c>
      <c r="Q9" s="304">
        <f t="shared" ca="1" si="19"/>
        <v>4.5000000000000005E-3</v>
      </c>
      <c r="R9" s="306">
        <f t="shared" ca="1" si="20"/>
        <v>4.5000000000000004E-4</v>
      </c>
      <c r="S9" s="307">
        <f t="shared" ca="1" si="21"/>
        <v>5.0830875000000004</v>
      </c>
      <c r="T9" s="304">
        <f t="shared" ca="1" si="1"/>
        <v>49.865088375000006</v>
      </c>
      <c r="U9" s="311">
        <f t="shared" ca="1" si="2"/>
        <v>0</v>
      </c>
      <c r="V9" s="306">
        <f t="shared" ca="1" si="3"/>
        <v>1.1556695439417972</v>
      </c>
      <c r="W9" s="304">
        <f t="shared" ca="1" si="4"/>
        <v>84.200518738509885</v>
      </c>
      <c r="Y9" s="314" t="str">
        <f t="shared" ca="1" si="22"/>
        <v/>
      </c>
      <c r="Z9" s="315" t="str">
        <f t="shared" ca="1" si="23"/>
        <v/>
      </c>
      <c r="AA9" s="316" t="str">
        <f t="shared" ca="1" si="24"/>
        <v/>
      </c>
      <c r="AC9" s="310" t="e">
        <f t="shared" ca="1" si="25"/>
        <v>#N/A</v>
      </c>
      <c r="AD9" s="323" t="e">
        <f t="shared" ca="1" si="26"/>
        <v>#N/A</v>
      </c>
      <c r="AE9" s="324">
        <f t="shared" ca="1" si="5"/>
        <v>582.44502043243335</v>
      </c>
      <c r="AG9" s="306">
        <f t="shared" ca="1" si="27"/>
        <v>-26.11752718237701</v>
      </c>
      <c r="AH9" s="304">
        <f t="shared" ca="1" si="28"/>
        <v>-16.622652664624823</v>
      </c>
    </row>
    <row r="10" spans="1:248" x14ac:dyDescent="0.2">
      <c r="A10" s="347">
        <f t="shared" ca="1" si="6"/>
        <v>0.01</v>
      </c>
      <c r="B10" s="304">
        <f t="shared" ca="1" si="7"/>
        <v>6.0000000000000005E-2</v>
      </c>
      <c r="D10" s="306">
        <f t="shared" ca="1" si="8"/>
        <v>-4.1670924096481539</v>
      </c>
      <c r="E10" s="307">
        <f t="shared" ca="1" si="9"/>
        <v>-25.841030290073313</v>
      </c>
      <c r="F10" s="304">
        <f t="shared" ca="1" si="10"/>
        <v>26.174864003525094</v>
      </c>
      <c r="G10" s="306">
        <f t="shared" ca="1" si="11"/>
        <v>38.711985045279107</v>
      </c>
      <c r="H10" s="307">
        <f t="shared" ca="1" si="12"/>
        <v>148.82900404330445</v>
      </c>
      <c r="I10" s="304">
        <f t="shared" ca="1" si="13"/>
        <v>153.78130650592044</v>
      </c>
      <c r="J10" s="306">
        <f t="shared" ca="1" si="14"/>
        <v>135.57571431328245</v>
      </c>
      <c r="K10" s="307">
        <f t="shared" ca="1" si="15"/>
        <v>583.93460252438092</v>
      </c>
      <c r="L10" s="304">
        <f t="shared" ca="1" si="0"/>
        <v>599.46675832514973</v>
      </c>
      <c r="M10" s="306">
        <f t="shared" ca="1" si="16"/>
        <v>1.3163247779806619</v>
      </c>
      <c r="N10" s="304">
        <f t="shared" ca="1" si="17"/>
        <v>75.419854246787054</v>
      </c>
      <c r="P10" s="310">
        <f t="shared" ca="1" si="18"/>
        <v>1</v>
      </c>
      <c r="Q10" s="304">
        <f t="shared" ca="1" si="19"/>
        <v>5.5000000000000005E-3</v>
      </c>
      <c r="R10" s="306">
        <f t="shared" ca="1" si="20"/>
        <v>5.5000000000000003E-4</v>
      </c>
      <c r="S10" s="307">
        <f t="shared" ca="1" si="21"/>
        <v>5.0830820000000001</v>
      </c>
      <c r="T10" s="304">
        <f t="shared" ca="1" si="1"/>
        <v>49.865034420000001</v>
      </c>
      <c r="U10" s="311">
        <f t="shared" ca="1" si="2"/>
        <v>0</v>
      </c>
      <c r="V10" s="306">
        <f t="shared" ca="1" si="3"/>
        <v>1.1554972638219869</v>
      </c>
      <c r="W10" s="304">
        <f t="shared" ca="1" si="4"/>
        <v>83.903379225038378</v>
      </c>
      <c r="Y10" s="314" t="str">
        <f t="shared" ca="1" si="22"/>
        <v/>
      </c>
      <c r="Z10" s="315" t="str">
        <f t="shared" ca="1" si="23"/>
        <v/>
      </c>
      <c r="AA10" s="316" t="str">
        <f t="shared" ca="1" si="24"/>
        <v/>
      </c>
      <c r="AC10" s="310" t="e">
        <f t="shared" ca="1" si="25"/>
        <v>#N/A</v>
      </c>
      <c r="AD10" s="323" t="e">
        <f t="shared" ca="1" si="26"/>
        <v>#N/A</v>
      </c>
      <c r="AE10" s="324">
        <f t="shared" ca="1" si="5"/>
        <v>583.93460252438092</v>
      </c>
      <c r="AG10" s="306">
        <f t="shared" ca="1" si="27"/>
        <v>-26.058252936066062</v>
      </c>
      <c r="AH10" s="304">
        <f t="shared" ca="1" si="28"/>
        <v>-16.563773462342311</v>
      </c>
    </row>
    <row r="11" spans="1:248" x14ac:dyDescent="0.2">
      <c r="A11" s="347">
        <f t="shared" ca="1" si="6"/>
        <v>0.01</v>
      </c>
      <c r="B11" s="304">
        <f t="shared" ca="1" si="7"/>
        <v>7.0000000000000007E-2</v>
      </c>
      <c r="D11" s="306">
        <f t="shared" ca="1" si="8"/>
        <v>-4.1549054083316488</v>
      </c>
      <c r="E11" s="307">
        <f t="shared" ca="1" si="9"/>
        <v>-25.783617294304779</v>
      </c>
      <c r="F11" s="304">
        <f t="shared" ca="1" si="10"/>
        <v>26.116243216269755</v>
      </c>
      <c r="G11" s="306">
        <f t="shared" ca="1" si="11"/>
        <v>38.670435991195788</v>
      </c>
      <c r="H11" s="307">
        <f t="shared" ca="1" si="12"/>
        <v>148.57116787036139</v>
      </c>
      <c r="I11" s="304">
        <f t="shared" ca="1" si="13"/>
        <v>153.5213162466772</v>
      </c>
      <c r="J11" s="306">
        <f t="shared" ca="1" si="14"/>
        <v>135.96262641846482</v>
      </c>
      <c r="K11" s="307">
        <f t="shared" ca="1" si="15"/>
        <v>585.42160338394922</v>
      </c>
      <c r="L11" s="304">
        <f t="shared" ca="1" si="0"/>
        <v>601.00273667533406</v>
      </c>
      <c r="M11" s="306">
        <f t="shared" ca="1" si="16"/>
        <v>1.3161639201457229</v>
      </c>
      <c r="N11" s="304">
        <f t="shared" ca="1" si="17"/>
        <v>75.410637771743424</v>
      </c>
      <c r="P11" s="310">
        <f t="shared" ca="1" si="18"/>
        <v>1</v>
      </c>
      <c r="Q11" s="304">
        <f t="shared" ca="1" si="19"/>
        <v>6.4999999999999997E-3</v>
      </c>
      <c r="R11" s="306">
        <f t="shared" ca="1" si="20"/>
        <v>6.4999999999999997E-4</v>
      </c>
      <c r="S11" s="307">
        <f t="shared" ca="1" si="21"/>
        <v>5.0830755000000005</v>
      </c>
      <c r="T11" s="304">
        <f t="shared" ca="1" si="1"/>
        <v>49.864970655000008</v>
      </c>
      <c r="U11" s="311">
        <f t="shared" ca="1" si="2"/>
        <v>0</v>
      </c>
      <c r="V11" s="306">
        <f t="shared" ca="1" si="3"/>
        <v>1.1553253071069045</v>
      </c>
      <c r="W11" s="304">
        <f t="shared" ca="1" si="4"/>
        <v>83.607472667332175</v>
      </c>
      <c r="Y11" s="314" t="str">
        <f t="shared" ca="1" si="22"/>
        <v/>
      </c>
      <c r="Z11" s="315" t="str">
        <f t="shared" ca="1" si="23"/>
        <v/>
      </c>
      <c r="AA11" s="316" t="str">
        <f t="shared" ca="1" si="24"/>
        <v/>
      </c>
      <c r="AC11" s="310" t="e">
        <f t="shared" ca="1" si="25"/>
        <v>#N/A</v>
      </c>
      <c r="AD11" s="323" t="e">
        <f t="shared" ca="1" si="26"/>
        <v>#N/A</v>
      </c>
      <c r="AE11" s="324">
        <f t="shared" ca="1" si="5"/>
        <v>585.42160338394922</v>
      </c>
      <c r="AG11" s="306">
        <f t="shared" ca="1" si="27"/>
        <v>-25.999224544389328</v>
      </c>
      <c r="AH11" s="304">
        <f t="shared" ca="1" si="28"/>
        <v>-16.505141272255027</v>
      </c>
    </row>
    <row r="12" spans="1:248" x14ac:dyDescent="0.2">
      <c r="A12" s="347">
        <f t="shared" ca="1" si="6"/>
        <v>0.01</v>
      </c>
      <c r="B12" s="304">
        <f t="shared" ca="1" si="7"/>
        <v>0.08</v>
      </c>
      <c r="D12" s="306">
        <f t="shared" ca="1" si="8"/>
        <v>-4.1427678680958939</v>
      </c>
      <c r="E12" s="307">
        <f t="shared" ca="1" si="9"/>
        <v>-25.726444813783477</v>
      </c>
      <c r="F12" s="304">
        <f t="shared" ca="1" si="10"/>
        <v>26.057868070231198</v>
      </c>
      <c r="G12" s="306">
        <f t="shared" ca="1" si="11"/>
        <v>38.629008312514827</v>
      </c>
      <c r="H12" s="307">
        <f t="shared" ca="1" si="12"/>
        <v>148.31390342222355</v>
      </c>
      <c r="I12" s="304">
        <f t="shared" ca="1" si="13"/>
        <v>153.26191383231841</v>
      </c>
      <c r="J12" s="306">
        <f t="shared" ca="1" si="14"/>
        <v>136.34912363998336</v>
      </c>
      <c r="K12" s="307">
        <f t="shared" ca="1" si="15"/>
        <v>586.90602874041213</v>
      </c>
      <c r="L12" s="304">
        <f t="shared" ca="1" si="0"/>
        <v>602.53611517421336</v>
      </c>
      <c r="M12" s="306">
        <f t="shared" ca="1" si="16"/>
        <v>1.3160026904077644</v>
      </c>
      <c r="N12" s="304">
        <f t="shared" ca="1" si="17"/>
        <v>75.401399988226402</v>
      </c>
      <c r="P12" s="310">
        <f t="shared" ca="1" si="18"/>
        <v>1</v>
      </c>
      <c r="Q12" s="304">
        <f t="shared" ca="1" si="19"/>
        <v>7.4999999999999989E-3</v>
      </c>
      <c r="R12" s="306">
        <f t="shared" ca="1" si="20"/>
        <v>7.4999999999999991E-4</v>
      </c>
      <c r="S12" s="307">
        <f t="shared" ca="1" si="21"/>
        <v>5.0830680000000008</v>
      </c>
      <c r="T12" s="304">
        <f t="shared" ca="1" si="1"/>
        <v>49.864897080000013</v>
      </c>
      <c r="U12" s="311">
        <f t="shared" ca="1" si="2"/>
        <v>0</v>
      </c>
      <c r="V12" s="306">
        <f t="shared" ca="1" si="3"/>
        <v>1.1551536729994007</v>
      </c>
      <c r="W12" s="304">
        <f t="shared" ca="1" si="4"/>
        <v>83.312792343679732</v>
      </c>
      <c r="Y12" s="314" t="str">
        <f t="shared" ca="1" si="22"/>
        <v/>
      </c>
      <c r="Z12" s="315" t="str">
        <f t="shared" ca="1" si="23"/>
        <v/>
      </c>
      <c r="AA12" s="316" t="str">
        <f t="shared" ca="1" si="24"/>
        <v/>
      </c>
      <c r="AC12" s="310" t="e">
        <f t="shared" ca="1" si="25"/>
        <v>#N/A</v>
      </c>
      <c r="AD12" s="323" t="e">
        <f t="shared" ca="1" si="26"/>
        <v>#N/A</v>
      </c>
      <c r="AE12" s="324">
        <f t="shared" ca="1" si="5"/>
        <v>586.90602874041213</v>
      </c>
      <c r="AG12" s="306">
        <f t="shared" ca="1" si="27"/>
        <v>-25.940440638268647</v>
      </c>
      <c r="AH12" s="304">
        <f t="shared" ca="1" si="28"/>
        <v>-16.446754729099073</v>
      </c>
    </row>
    <row r="13" spans="1:248" x14ac:dyDescent="0.2">
      <c r="A13" s="347">
        <f t="shared" ca="1" si="6"/>
        <v>0.01</v>
      </c>
      <c r="B13" s="304">
        <f t="shared" ca="1" si="7"/>
        <v>0.09</v>
      </c>
      <c r="D13" s="306">
        <f t="shared" ca="1" si="8"/>
        <v>-4.1306795131252763</v>
      </c>
      <c r="E13" s="307">
        <f t="shared" ca="1" si="9"/>
        <v>-25.669511521017757</v>
      </c>
      <c r="F13" s="304">
        <f t="shared" ca="1" si="10"/>
        <v>25.99973720959149</v>
      </c>
      <c r="G13" s="306">
        <f t="shared" ca="1" si="11"/>
        <v>38.587701517383572</v>
      </c>
      <c r="H13" s="307">
        <f t="shared" ca="1" si="12"/>
        <v>148.05720830701338</v>
      </c>
      <c r="I13" s="304">
        <f t="shared" ca="1" si="13"/>
        <v>153.0030968316035</v>
      </c>
      <c r="J13" s="306">
        <f t="shared" ca="1" si="14"/>
        <v>136.73520718913286</v>
      </c>
      <c r="K13" s="307">
        <f t="shared" ca="1" si="15"/>
        <v>588.38788429905833</v>
      </c>
      <c r="L13" s="304">
        <f t="shared" ca="1" si="0"/>
        <v>604.06689966838701</v>
      </c>
      <c r="M13" s="306">
        <f t="shared" ca="1" si="16"/>
        <v>1.3158410878974722</v>
      </c>
      <c r="N13" s="304">
        <f t="shared" ca="1" si="17"/>
        <v>75.392140846427949</v>
      </c>
      <c r="P13" s="310">
        <f t="shared" ca="1" si="18"/>
        <v>1</v>
      </c>
      <c r="Q13" s="304">
        <f t="shared" ca="1" si="19"/>
        <v>8.4999999999999989E-3</v>
      </c>
      <c r="R13" s="306">
        <f t="shared" ca="1" si="20"/>
        <v>8.4999999999999984E-4</v>
      </c>
      <c r="S13" s="307">
        <f t="shared" ca="1" si="21"/>
        <v>5.083059500000001</v>
      </c>
      <c r="T13" s="304">
        <f t="shared" ca="1" si="1"/>
        <v>49.864813695000009</v>
      </c>
      <c r="U13" s="311">
        <f t="shared" ca="1" si="2"/>
        <v>0</v>
      </c>
      <c r="V13" s="306">
        <f t="shared" ca="1" si="3"/>
        <v>1.1549823607057628</v>
      </c>
      <c r="W13" s="304">
        <f t="shared" ca="1" si="4"/>
        <v>83.019331578915754</v>
      </c>
      <c r="Y13" s="314" t="str">
        <f t="shared" ca="1" si="22"/>
        <v/>
      </c>
      <c r="Z13" s="315" t="str">
        <f t="shared" ca="1" si="23"/>
        <v/>
      </c>
      <c r="AA13" s="316" t="str">
        <f t="shared" ca="1" si="24"/>
        <v/>
      </c>
      <c r="AC13" s="310" t="e">
        <f t="shared" ca="1" si="25"/>
        <v>#N/A</v>
      </c>
      <c r="AD13" s="323" t="e">
        <f t="shared" ca="1" si="26"/>
        <v>#N/A</v>
      </c>
      <c r="AE13" s="324">
        <f t="shared" ca="1" si="5"/>
        <v>588.38788429905833</v>
      </c>
      <c r="AG13" s="306">
        <f t="shared" ca="1" si="27"/>
        <v>-25.881899858125557</v>
      </c>
      <c r="AH13" s="304">
        <f t="shared" ca="1" si="28"/>
        <v>-16.388612477127154</v>
      </c>
    </row>
    <row r="14" spans="1:248" x14ac:dyDescent="0.2">
      <c r="A14" s="347">
        <f t="shared" ca="1" si="6"/>
        <v>0.01</v>
      </c>
      <c r="B14" s="304">
        <f t="shared" ca="1" si="7"/>
        <v>9.9999999999999992E-2</v>
      </c>
      <c r="D14" s="306">
        <f t="shared" ca="1" si="8"/>
        <v>-4.1186400695186407</v>
      </c>
      <c r="E14" s="307">
        <f t="shared" ca="1" si="9"/>
        <v>-25.612816097756532</v>
      </c>
      <c r="F14" s="304">
        <f t="shared" ca="1" si="10"/>
        <v>25.941849287969827</v>
      </c>
      <c r="G14" s="306">
        <f t="shared" ca="1" si="11"/>
        <v>38.546515116688383</v>
      </c>
      <c r="H14" s="307">
        <f t="shared" ca="1" si="12"/>
        <v>147.80108014603582</v>
      </c>
      <c r="I14" s="304">
        <f t="shared" ca="1" si="13"/>
        <v>152.74486282679359</v>
      </c>
      <c r="J14" s="306">
        <f t="shared" ca="1" si="14"/>
        <v>137.12087827230323</v>
      </c>
      <c r="K14" s="307">
        <f t="shared" ca="1" si="15"/>
        <v>589.86717574132354</v>
      </c>
      <c r="L14" s="304">
        <f t="shared" ca="1" si="0"/>
        <v>605.59509598015507</v>
      </c>
      <c r="M14" s="306">
        <f t="shared" ca="1" si="16"/>
        <v>1.3156791117423274</v>
      </c>
      <c r="N14" s="304">
        <f t="shared" ca="1" si="17"/>
        <v>75.382860296356398</v>
      </c>
      <c r="P14" s="310">
        <f t="shared" ca="1" si="18"/>
        <v>1</v>
      </c>
      <c r="Q14" s="304">
        <f t="shared" ca="1" si="19"/>
        <v>9.499999999999998E-3</v>
      </c>
      <c r="R14" s="306">
        <f t="shared" ca="1" si="20"/>
        <v>9.4999999999999978E-4</v>
      </c>
      <c r="S14" s="307">
        <f t="shared" ca="1" si="21"/>
        <v>5.083050000000001</v>
      </c>
      <c r="T14" s="304">
        <f t="shared" ca="1" si="1"/>
        <v>49.864720500000011</v>
      </c>
      <c r="U14" s="311">
        <f t="shared" ca="1" si="2"/>
        <v>0</v>
      </c>
      <c r="V14" s="306">
        <f t="shared" ca="1" si="3"/>
        <v>1.1548113694356936</v>
      </c>
      <c r="W14" s="304">
        <f t="shared" ca="1" si="4"/>
        <v>82.727083744033266</v>
      </c>
      <c r="Y14" s="314" t="str">
        <f t="shared" ca="1" si="22"/>
        <v/>
      </c>
      <c r="Z14" s="315" t="str">
        <f t="shared" ca="1" si="23"/>
        <v/>
      </c>
      <c r="AA14" s="316" t="str">
        <f t="shared" ca="1" si="24"/>
        <v/>
      </c>
      <c r="AC14" s="310" t="e">
        <f t="shared" ca="1" si="25"/>
        <v>#N/A</v>
      </c>
      <c r="AD14" s="323" t="e">
        <f t="shared" ca="1" si="26"/>
        <v>#N/A</v>
      </c>
      <c r="AE14" s="324">
        <f t="shared" ca="1" si="5"/>
        <v>589.86717574132354</v>
      </c>
      <c r="AG14" s="306">
        <f t="shared" ca="1" si="27"/>
        <v>-25.823600853801601</v>
      </c>
      <c r="AH14" s="304">
        <f t="shared" ca="1" si="28"/>
        <v>-16.330713170028964</v>
      </c>
    </row>
    <row r="15" spans="1:248" x14ac:dyDescent="0.2">
      <c r="A15" s="347">
        <f t="shared" ca="1" si="6"/>
        <v>0.01</v>
      </c>
      <c r="B15" s="304">
        <f t="shared" ca="1" si="7"/>
        <v>0.10999999999999999</v>
      </c>
      <c r="D15" s="306">
        <f t="shared" ca="1" si="8"/>
        <v>-4.106698104581608</v>
      </c>
      <c r="E15" s="307">
        <f t="shared" ca="1" si="9"/>
        <v>-25.556544502230633</v>
      </c>
      <c r="F15" s="304">
        <f t="shared" ca="1" si="10"/>
        <v>25.884395612350481</v>
      </c>
      <c r="G15" s="306">
        <f t="shared" ca="1" si="11"/>
        <v>38.505448135642567</v>
      </c>
      <c r="H15" s="307">
        <f t="shared" ca="1" si="12"/>
        <v>147.5455147010135</v>
      </c>
      <c r="I15" s="304">
        <f t="shared" ca="1" si="13"/>
        <v>152.48720747824603</v>
      </c>
      <c r="J15" s="306">
        <f t="shared" ca="1" si="14"/>
        <v>137.50613808856488</v>
      </c>
      <c r="K15" s="307">
        <f t="shared" ca="1" si="15"/>
        <v>591.34390871555877</v>
      </c>
      <c r="L15" s="304">
        <f t="shared" ca="1" si="0"/>
        <v>607.12070989797951</v>
      </c>
      <c r="M15" s="306">
        <f t="shared" ca="1" si="16"/>
        <v>1.315516761064532</v>
      </c>
      <c r="N15" s="304">
        <f t="shared" ca="1" si="17"/>
        <v>75.373558287717628</v>
      </c>
      <c r="P15" s="310">
        <f t="shared" ca="1" si="18"/>
        <v>2</v>
      </c>
      <c r="Q15" s="304">
        <f t="shared" ca="1" si="19"/>
        <v>9.5000000000000032E-3</v>
      </c>
      <c r="R15" s="306">
        <f t="shared" ca="1" si="20"/>
        <v>9.5000000000000032E-4</v>
      </c>
      <c r="S15" s="307">
        <f t="shared" ca="1" si="21"/>
        <v>5.083040500000001</v>
      </c>
      <c r="T15" s="304">
        <f t="shared" ca="1" si="1"/>
        <v>49.864627305000013</v>
      </c>
      <c r="U15" s="311">
        <f t="shared" ca="1" si="2"/>
        <v>0</v>
      </c>
      <c r="V15" s="306">
        <f t="shared" ca="1" si="3"/>
        <v>1.1546406984033764</v>
      </c>
      <c r="W15" s="304">
        <f t="shared" ca="1" si="4"/>
        <v>82.436040163380838</v>
      </c>
      <c r="Y15" s="314" t="str">
        <f t="shared" ca="1" si="22"/>
        <v/>
      </c>
      <c r="Z15" s="315" t="str">
        <f t="shared" ca="1" si="23"/>
        <v/>
      </c>
      <c r="AA15" s="316" t="str">
        <f t="shared" ca="1" si="24"/>
        <v/>
      </c>
      <c r="AC15" s="310" t="e">
        <f t="shared" ca="1" si="25"/>
        <v>#N/A</v>
      </c>
      <c r="AD15" s="323" t="e">
        <f t="shared" ca="1" si="26"/>
        <v>#N/A</v>
      </c>
      <c r="AE15" s="324">
        <f t="shared" ca="1" si="5"/>
        <v>591.34390871555877</v>
      </c>
      <c r="AG15" s="306">
        <f t="shared" ca="1" si="27"/>
        <v>-25.765735815682667</v>
      </c>
      <c r="AH15" s="304">
        <f t="shared" ca="1" si="28"/>
        <v>-16.273249002055611</v>
      </c>
    </row>
    <row r="16" spans="1:248" x14ac:dyDescent="0.2">
      <c r="A16" s="347">
        <f t="shared" ca="1" si="6"/>
        <v>0.01</v>
      </c>
      <c r="B16" s="304">
        <f t="shared" ca="1" si="7"/>
        <v>0.11999999999999998</v>
      </c>
      <c r="D16" s="306">
        <f t="shared" ca="1" si="8"/>
        <v>-4.0948525387242292</v>
      </c>
      <c r="E16" s="307">
        <f t="shared" ca="1" si="9"/>
        <v>-25.500691959290869</v>
      </c>
      <c r="F16" s="304">
        <f t="shared" ca="1" si="10"/>
        <v>25.827371289322848</v>
      </c>
      <c r="G16" s="306">
        <f t="shared" ca="1" si="11"/>
        <v>38.464499610255324</v>
      </c>
      <c r="H16" s="307">
        <f t="shared" ca="1" si="12"/>
        <v>147.29050778142059</v>
      </c>
      <c r="I16" s="304">
        <f t="shared" ca="1" si="13"/>
        <v>152.23012649530332</v>
      </c>
      <c r="J16" s="306">
        <f t="shared" ca="1" si="14"/>
        <v>137.89098782729437</v>
      </c>
      <c r="K16" s="307">
        <f t="shared" ca="1" si="15"/>
        <v>592.81808882797088</v>
      </c>
      <c r="L16" s="304">
        <f t="shared" ca="1" si="0"/>
        <v>608.64374716712155</v>
      </c>
      <c r="M16" s="306">
        <f t="shared" ca="1" si="16"/>
        <v>1.315354034981</v>
      </c>
      <c r="N16" s="304">
        <f t="shared" ca="1" si="17"/>
        <v>75.364234769914546</v>
      </c>
      <c r="P16" s="310">
        <f t="shared" ca="1" si="18"/>
        <v>2</v>
      </c>
      <c r="Q16" s="304">
        <f t="shared" ca="1" si="19"/>
        <v>8.5000000000000041E-3</v>
      </c>
      <c r="R16" s="306">
        <f t="shared" ca="1" si="20"/>
        <v>8.5000000000000039E-4</v>
      </c>
      <c r="S16" s="307">
        <f t="shared" ca="1" si="21"/>
        <v>5.0830320000000011</v>
      </c>
      <c r="T16" s="304">
        <f t="shared" ca="1" si="1"/>
        <v>49.864543920000017</v>
      </c>
      <c r="U16" s="311">
        <f t="shared" ca="1" si="2"/>
        <v>0</v>
      </c>
      <c r="V16" s="306">
        <f t="shared" ca="1" si="3"/>
        <v>1.1544703468285147</v>
      </c>
      <c r="W16" s="304">
        <f t="shared" ca="1" si="4"/>
        <v>82.146192260692388</v>
      </c>
      <c r="Y16" s="314" t="str">
        <f t="shared" ca="1" si="22"/>
        <v/>
      </c>
      <c r="Z16" s="315" t="str">
        <f t="shared" ca="1" si="23"/>
        <v/>
      </c>
      <c r="AA16" s="316" t="str">
        <f t="shared" ca="1" si="24"/>
        <v/>
      </c>
      <c r="AC16" s="310" t="e">
        <f t="shared" ca="1" si="25"/>
        <v>#N/A</v>
      </c>
      <c r="AD16" s="323" t="e">
        <f t="shared" ca="1" si="26"/>
        <v>#N/A</v>
      </c>
      <c r="AE16" s="324">
        <f t="shared" ca="1" si="5"/>
        <v>592.81808882797088</v>
      </c>
      <c r="AG16" s="306">
        <f t="shared" ca="1" si="27"/>
        <v>-25.708299845269153</v>
      </c>
      <c r="AH16" s="304">
        <f t="shared" ca="1" si="28"/>
        <v>-16.216215078594985</v>
      </c>
    </row>
    <row r="17" spans="1:34" x14ac:dyDescent="0.2">
      <c r="A17" s="347">
        <f t="shared" ca="1" si="6"/>
        <v>0.01</v>
      </c>
      <c r="B17" s="304">
        <f t="shared" ca="1" si="7"/>
        <v>0.12999999999999998</v>
      </c>
      <c r="D17" s="306">
        <f t="shared" ca="1" si="8"/>
        <v>-4.0830534003090451</v>
      </c>
      <c r="E17" s="307">
        <f t="shared" ca="1" si="9"/>
        <v>-25.445066482701179</v>
      </c>
      <c r="F17" s="304">
        <f t="shared" ca="1" si="10"/>
        <v>25.770578832825198</v>
      </c>
      <c r="G17" s="306">
        <f t="shared" ca="1" si="11"/>
        <v>38.423669076252231</v>
      </c>
      <c r="H17" s="307">
        <f t="shared" ca="1" si="12"/>
        <v>147.03605711659358</v>
      </c>
      <c r="I17" s="304">
        <f t="shared" ca="1" si="13"/>
        <v>151.97361757119396</v>
      </c>
      <c r="J17" s="306">
        <f t="shared" ca="1" si="14"/>
        <v>138.27542867072691</v>
      </c>
      <c r="K17" s="307">
        <f t="shared" ca="1" si="15"/>
        <v>594.28972165246091</v>
      </c>
      <c r="L17" s="304">
        <f t="shared" ca="1" si="0"/>
        <v>610.16421349980271</v>
      </c>
      <c r="M17" s="306">
        <f t="shared" ca="1" si="16"/>
        <v>1.3151909326054256</v>
      </c>
      <c r="N17" s="304">
        <f t="shared" ca="1" si="17"/>
        <v>75.354889692165585</v>
      </c>
      <c r="P17" s="310">
        <f t="shared" ca="1" si="18"/>
        <v>2</v>
      </c>
      <c r="Q17" s="304">
        <f t="shared" ca="1" si="19"/>
        <v>7.5000000000000032E-3</v>
      </c>
      <c r="R17" s="306">
        <f t="shared" ca="1" si="20"/>
        <v>7.5000000000000034E-4</v>
      </c>
      <c r="S17" s="307">
        <f t="shared" ca="1" si="21"/>
        <v>5.0830245000000014</v>
      </c>
      <c r="T17" s="304">
        <f t="shared" ca="1" si="1"/>
        <v>49.864470345000015</v>
      </c>
      <c r="U17" s="311">
        <f t="shared" ca="1" si="2"/>
        <v>0</v>
      </c>
      <c r="V17" s="306">
        <f t="shared" ca="1" si="3"/>
        <v>1.1543003139351919</v>
      </c>
      <c r="W17" s="304">
        <f t="shared" ca="1" si="4"/>
        <v>81.857533642671015</v>
      </c>
      <c r="Y17" s="314" t="str">
        <f t="shared" ca="1" si="22"/>
        <v/>
      </c>
      <c r="Z17" s="315" t="str">
        <f t="shared" ca="1" si="23"/>
        <v/>
      </c>
      <c r="AA17" s="316" t="str">
        <f t="shared" ca="1" si="24"/>
        <v/>
      </c>
      <c r="AC17" s="310" t="e">
        <f t="shared" ca="1" si="25"/>
        <v>#N/A</v>
      </c>
      <c r="AD17" s="323" t="e">
        <f t="shared" ca="1" si="26"/>
        <v>#N/A</v>
      </c>
      <c r="AE17" s="324">
        <f t="shared" ca="1" si="5"/>
        <v>594.28972165246091</v>
      </c>
      <c r="AG17" s="306">
        <f t="shared" ca="1" si="27"/>
        <v>-25.651094553970403</v>
      </c>
      <c r="AH17" s="304">
        <f t="shared" ca="1" si="28"/>
        <v>-16.159413014966262</v>
      </c>
    </row>
    <row r="18" spans="1:34" x14ac:dyDescent="0.2">
      <c r="A18" s="347">
        <f t="shared" ca="1" si="6"/>
        <v>0.01</v>
      </c>
      <c r="B18" s="304">
        <f t="shared" ca="1" si="7"/>
        <v>0.13999999999999999</v>
      </c>
      <c r="D18" s="306">
        <f t="shared" ca="1" si="8"/>
        <v>-4.0713004418194059</v>
      </c>
      <c r="E18" s="307">
        <f t="shared" ca="1" si="9"/>
        <v>-25.389666874451432</v>
      </c>
      <c r="F18" s="304">
        <f t="shared" ca="1" si="10"/>
        <v>25.714017019578549</v>
      </c>
      <c r="G18" s="306">
        <f t="shared" ca="1" si="11"/>
        <v>38.382956071834037</v>
      </c>
      <c r="H18" s="307">
        <f t="shared" ca="1" si="12"/>
        <v>146.78216044784907</v>
      </c>
      <c r="I18" s="304">
        <f t="shared" ca="1" si="13"/>
        <v>151.71767841141798</v>
      </c>
      <c r="J18" s="306">
        <f t="shared" ca="1" si="14"/>
        <v>138.65946179646735</v>
      </c>
      <c r="K18" s="307">
        <f t="shared" ca="1" si="15"/>
        <v>595.75881274028313</v>
      </c>
      <c r="L18" s="304">
        <f t="shared" ca="1" si="0"/>
        <v>611.68211458518033</v>
      </c>
      <c r="M18" s="306">
        <f t="shared" ca="1" si="16"/>
        <v>1.3150274530482702</v>
      </c>
      <c r="N18" s="304">
        <f t="shared" ca="1" si="17"/>
        <v>75.345523003503899</v>
      </c>
      <c r="P18" s="310">
        <f t="shared" ca="1" si="18"/>
        <v>2</v>
      </c>
      <c r="Q18" s="304">
        <f t="shared" ca="1" si="19"/>
        <v>6.5000000000000023E-3</v>
      </c>
      <c r="R18" s="306">
        <f t="shared" ca="1" si="20"/>
        <v>6.5000000000000019E-4</v>
      </c>
      <c r="S18" s="307">
        <f t="shared" ca="1" si="21"/>
        <v>5.0830180000000018</v>
      </c>
      <c r="T18" s="304">
        <f t="shared" ca="1" si="1"/>
        <v>49.864406580000022</v>
      </c>
      <c r="U18" s="311">
        <f t="shared" ca="1" si="2"/>
        <v>0</v>
      </c>
      <c r="V18" s="306">
        <f t="shared" ca="1" si="3"/>
        <v>1.1541305989507513</v>
      </c>
      <c r="W18" s="304">
        <f t="shared" ca="1" si="4"/>
        <v>81.570057959056555</v>
      </c>
      <c r="Y18" s="314" t="str">
        <f t="shared" ca="1" si="22"/>
        <v/>
      </c>
      <c r="Z18" s="315" t="str">
        <f t="shared" ca="1" si="23"/>
        <v/>
      </c>
      <c r="AA18" s="316" t="str">
        <f t="shared" ca="1" si="24"/>
        <v/>
      </c>
      <c r="AC18" s="310" t="e">
        <f t="shared" ca="1" si="25"/>
        <v>#N/A</v>
      </c>
      <c r="AD18" s="323" t="e">
        <f t="shared" ca="1" si="26"/>
        <v>#N/A</v>
      </c>
      <c r="AE18" s="324">
        <f t="shared" ca="1" si="5"/>
        <v>595.75881274028313</v>
      </c>
      <c r="AG18" s="306">
        <f t="shared" ca="1" si="27"/>
        <v>-25.594118714634444</v>
      </c>
      <c r="AH18" s="304">
        <f t="shared" ca="1" si="28"/>
        <v>-16.102841587944599</v>
      </c>
    </row>
    <row r="19" spans="1:34" x14ac:dyDescent="0.2">
      <c r="A19" s="347">
        <f t="shared" ca="1" si="6"/>
        <v>0.01</v>
      </c>
      <c r="B19" s="304">
        <f t="shared" ca="1" si="7"/>
        <v>0.15</v>
      </c>
      <c r="D19" s="306">
        <f t="shared" ca="1" si="8"/>
        <v>-4.0595934173955719</v>
      </c>
      <c r="E19" s="307">
        <f t="shared" ca="1" si="9"/>
        <v>-25.334491944549605</v>
      </c>
      <c r="F19" s="304">
        <f t="shared" ca="1" si="10"/>
        <v>25.657684634491286</v>
      </c>
      <c r="G19" s="306">
        <f t="shared" ca="1" si="11"/>
        <v>38.34236013766008</v>
      </c>
      <c r="H19" s="307">
        <f t="shared" ca="1" si="12"/>
        <v>146.52881552840356</v>
      </c>
      <c r="I19" s="304">
        <f t="shared" ca="1" si="13"/>
        <v>151.4623067336654</v>
      </c>
      <c r="J19" s="306">
        <f t="shared" ca="1" si="14"/>
        <v>139.04308837751483</v>
      </c>
      <c r="K19" s="307">
        <f t="shared" ca="1" si="15"/>
        <v>597.22536762016443</v>
      </c>
      <c r="L19" s="304">
        <f t="shared" ca="1" si="0"/>
        <v>613.19745608947039</v>
      </c>
      <c r="M19" s="306">
        <f t="shared" ca="1" si="16"/>
        <v>1.314863595416748</v>
      </c>
      <c r="N19" s="304">
        <f t="shared" ca="1" si="17"/>
        <v>75.336134652776678</v>
      </c>
      <c r="P19" s="310">
        <f t="shared" ca="1" si="18"/>
        <v>2</v>
      </c>
      <c r="Q19" s="304">
        <f t="shared" ca="1" si="19"/>
        <v>5.5000000000000023E-3</v>
      </c>
      <c r="R19" s="306">
        <f t="shared" ca="1" si="20"/>
        <v>5.5000000000000025E-4</v>
      </c>
      <c r="S19" s="307">
        <f t="shared" ca="1" si="21"/>
        <v>5.0830125000000015</v>
      </c>
      <c r="T19" s="304">
        <f t="shared" ca="1" si="1"/>
        <v>49.864352625000016</v>
      </c>
      <c r="U19" s="311">
        <f t="shared" ca="1" si="2"/>
        <v>0</v>
      </c>
      <c r="V19" s="306">
        <f t="shared" ca="1" si="3"/>
        <v>1.1539612011057747</v>
      </c>
      <c r="W19" s="304">
        <f t="shared" ca="1" si="4"/>
        <v>81.283758902278478</v>
      </c>
      <c r="Y19" s="314" t="str">
        <f t="shared" ca="1" si="22"/>
        <v/>
      </c>
      <c r="Z19" s="315" t="str">
        <f t="shared" ca="1" si="23"/>
        <v/>
      </c>
      <c r="AA19" s="316" t="str">
        <f t="shared" ca="1" si="24"/>
        <v/>
      </c>
      <c r="AC19" s="310" t="e">
        <f t="shared" ca="1" si="25"/>
        <v>#N/A</v>
      </c>
      <c r="AD19" s="323" t="e">
        <f t="shared" ca="1" si="26"/>
        <v>#N/A</v>
      </c>
      <c r="AE19" s="324">
        <f t="shared" ca="1" si="5"/>
        <v>597.22536762016443</v>
      </c>
      <c r="AG19" s="306">
        <f t="shared" ca="1" si="27"/>
        <v>-25.537371108279725</v>
      </c>
      <c r="AH19" s="304">
        <f t="shared" ca="1" si="28"/>
        <v>-16.046499582492967</v>
      </c>
    </row>
    <row r="20" spans="1:34" x14ac:dyDescent="0.2">
      <c r="A20" s="347">
        <f t="shared" ca="1" si="6"/>
        <v>0.01</v>
      </c>
      <c r="B20" s="304">
        <f t="shared" ca="1" si="7"/>
        <v>0.16</v>
      </c>
      <c r="D20" s="306">
        <f t="shared" ca="1" si="8"/>
        <v>-4.0479320828214078</v>
      </c>
      <c r="E20" s="307">
        <f t="shared" ca="1" si="9"/>
        <v>-25.279540510957233</v>
      </c>
      <c r="F20" s="304">
        <f t="shared" ca="1" si="10"/>
        <v>25.601580470593269</v>
      </c>
      <c r="G20" s="306">
        <f t="shared" ca="1" si="11"/>
        <v>38.301880816831869</v>
      </c>
      <c r="H20" s="307">
        <f t="shared" ca="1" si="12"/>
        <v>146.27602012329399</v>
      </c>
      <c r="I20" s="304">
        <f t="shared" ca="1" si="13"/>
        <v>151.20750026773507</v>
      </c>
      <c r="J20" s="306">
        <f t="shared" ca="1" si="14"/>
        <v>139.4263095822873</v>
      </c>
      <c r="K20" s="307">
        <f t="shared" ca="1" si="15"/>
        <v>598.68939179842289</v>
      </c>
      <c r="L20" s="304">
        <f t="shared" ca="1" si="0"/>
        <v>614.71024365606706</v>
      </c>
      <c r="M20" s="306">
        <f t="shared" ca="1" si="16"/>
        <v>1.3146993588148141</v>
      </c>
      <c r="N20" s="304">
        <f t="shared" ca="1" si="17"/>
        <v>75.326724588644296</v>
      </c>
      <c r="P20" s="310">
        <f t="shared" ca="1" si="18"/>
        <v>2</v>
      </c>
      <c r="Q20" s="304">
        <f t="shared" ca="1" si="19"/>
        <v>4.5000000000000014E-3</v>
      </c>
      <c r="R20" s="306">
        <f t="shared" ca="1" si="20"/>
        <v>4.5000000000000015E-4</v>
      </c>
      <c r="S20" s="307">
        <f t="shared" ca="1" si="21"/>
        <v>5.0830080000000013</v>
      </c>
      <c r="T20" s="304">
        <f t="shared" ca="1" si="1"/>
        <v>49.864308480000012</v>
      </c>
      <c r="U20" s="311">
        <f t="shared" ca="1" si="2"/>
        <v>0</v>
      </c>
      <c r="V20" s="306">
        <f t="shared" ca="1" si="3"/>
        <v>1.1537921196340699</v>
      </c>
      <c r="W20" s="304">
        <f t="shared" ca="1" si="4"/>
        <v>80.998630207112313</v>
      </c>
      <c r="Y20" s="314" t="str">
        <f t="shared" ca="1" si="22"/>
        <v/>
      </c>
      <c r="Z20" s="315" t="str">
        <f t="shared" ca="1" si="23"/>
        <v/>
      </c>
      <c r="AA20" s="316" t="str">
        <f t="shared" ca="1" si="24"/>
        <v/>
      </c>
      <c r="AC20" s="310" t="e">
        <f t="shared" ca="1" si="25"/>
        <v>#N/A</v>
      </c>
      <c r="AD20" s="323" t="e">
        <f t="shared" ca="1" si="26"/>
        <v>#N/A</v>
      </c>
      <c r="AE20" s="324">
        <f t="shared" ca="1" si="5"/>
        <v>598.68939179842289</v>
      </c>
      <c r="AG20" s="306">
        <f t="shared" ca="1" si="27"/>
        <v>-25.480850524029165</v>
      </c>
      <c r="AH20" s="304">
        <f t="shared" ca="1" si="28"/>
        <v>-15.990385791696268</v>
      </c>
    </row>
    <row r="21" spans="1:34" x14ac:dyDescent="0.2">
      <c r="A21" s="347">
        <f t="shared" ca="1" si="6"/>
        <v>0.01</v>
      </c>
      <c r="B21" s="304">
        <f t="shared" ca="1" si="7"/>
        <v>0.17</v>
      </c>
      <c r="D21" s="306">
        <f t="shared" ca="1" si="8"/>
        <v>-4.0363161955111924</v>
      </c>
      <c r="E21" s="307">
        <f t="shared" ca="1" si="9"/>
        <v>-25.224811399525645</v>
      </c>
      <c r="F21" s="304">
        <f t="shared" ca="1" si="10"/>
        <v>25.545703328970703</v>
      </c>
      <c r="G21" s="306">
        <f t="shared" ca="1" si="11"/>
        <v>38.261517654876755</v>
      </c>
      <c r="H21" s="307">
        <f t="shared" ca="1" si="12"/>
        <v>146.02377200929874</v>
      </c>
      <c r="I21" s="304">
        <f t="shared" ca="1" si="13"/>
        <v>150.95325675545428</v>
      </c>
      <c r="J21" s="306">
        <f t="shared" ca="1" si="14"/>
        <v>139.80912657464586</v>
      </c>
      <c r="K21" s="307">
        <f t="shared" ca="1" si="15"/>
        <v>600.15089075908588</v>
      </c>
      <c r="L21" s="304">
        <f t="shared" ca="1" si="0"/>
        <v>616.22048290566386</v>
      </c>
      <c r="M21" s="306">
        <f t="shared" ca="1" si="16"/>
        <v>1.3145347423431504</v>
      </c>
      <c r="N21" s="304">
        <f t="shared" ca="1" si="17"/>
        <v>75.31729275957963</v>
      </c>
      <c r="P21" s="310">
        <f t="shared" ca="1" si="18"/>
        <v>2</v>
      </c>
      <c r="Q21" s="304">
        <f t="shared" ca="1" si="19"/>
        <v>3.5000000000000005E-3</v>
      </c>
      <c r="R21" s="306">
        <f t="shared" ca="1" si="20"/>
        <v>3.5000000000000005E-4</v>
      </c>
      <c r="S21" s="307">
        <f t="shared" ca="1" si="21"/>
        <v>5.0830045000000013</v>
      </c>
      <c r="T21" s="304">
        <f t="shared" ca="1" si="1"/>
        <v>49.864274145000017</v>
      </c>
      <c r="U21" s="311">
        <f t="shared" ca="1" si="2"/>
        <v>0</v>
      </c>
      <c r="V21" s="306">
        <f t="shared" ca="1" si="3"/>
        <v>1.153623353772649</v>
      </c>
      <c r="W21" s="304">
        <f t="shared" ca="1" si="4"/>
        <v>80.714665650338731</v>
      </c>
      <c r="Y21" s="314" t="str">
        <f t="shared" ca="1" si="22"/>
        <v/>
      </c>
      <c r="Z21" s="315" t="str">
        <f t="shared" ca="1" si="23"/>
        <v/>
      </c>
      <c r="AA21" s="316" t="str">
        <f t="shared" ca="1" si="24"/>
        <v/>
      </c>
      <c r="AC21" s="310" t="e">
        <f t="shared" ca="1" si="25"/>
        <v>#N/A</v>
      </c>
      <c r="AD21" s="323" t="e">
        <f t="shared" ca="1" si="26"/>
        <v>#N/A</v>
      </c>
      <c r="AE21" s="324">
        <f t="shared" ca="1" si="5"/>
        <v>600.15089075908588</v>
      </c>
      <c r="AG21" s="306">
        <f t="shared" ca="1" si="27"/>
        <v>-25.4245557590449</v>
      </c>
      <c r="AH21" s="304">
        <f t="shared" ca="1" si="28"/>
        <v>-15.934499016696186</v>
      </c>
    </row>
    <row r="22" spans="1:34" x14ac:dyDescent="0.2">
      <c r="A22" s="347">
        <f t="shared" ca="1" si="6"/>
        <v>0.01</v>
      </c>
      <c r="B22" s="304">
        <f t="shared" ca="1" si="7"/>
        <v>0.18000000000000002</v>
      </c>
      <c r="D22" s="306">
        <f t="shared" ca="1" si="8"/>
        <v>-4.0247455144965407</v>
      </c>
      <c r="E22" s="307">
        <f t="shared" ca="1" si="9"/>
        <v>-25.170303443932589</v>
      </c>
      <c r="F22" s="304">
        <f t="shared" ca="1" si="10"/>
        <v>25.49005201870143</v>
      </c>
      <c r="G22" s="306">
        <f t="shared" ca="1" si="11"/>
        <v>38.221270199731791</v>
      </c>
      <c r="H22" s="307">
        <f t="shared" ca="1" si="12"/>
        <v>145.77206897485942</v>
      </c>
      <c r="I22" s="304">
        <f t="shared" ca="1" si="13"/>
        <v>150.69957395059907</v>
      </c>
      <c r="J22" s="306">
        <f t="shared" ca="1" si="14"/>
        <v>140.19154051391891</v>
      </c>
      <c r="K22" s="307">
        <f t="shared" ca="1" si="15"/>
        <v>601.60986996400663</v>
      </c>
      <c r="L22" s="304">
        <f t="shared" ca="1" si="0"/>
        <v>617.7281794363721</v>
      </c>
      <c r="M22" s="306">
        <f t="shared" ca="1" si="16"/>
        <v>1.3143697450991514</v>
      </c>
      <c r="N22" s="304">
        <f t="shared" ca="1" si="17"/>
        <v>75.307839113867189</v>
      </c>
      <c r="P22" s="310">
        <f t="shared" ca="1" si="18"/>
        <v>2</v>
      </c>
      <c r="Q22" s="304">
        <f t="shared" ca="1" si="19"/>
        <v>2.4999999999999996E-3</v>
      </c>
      <c r="R22" s="306">
        <f t="shared" ca="1" si="20"/>
        <v>2.4999999999999995E-4</v>
      </c>
      <c r="S22" s="307">
        <f t="shared" ca="1" si="21"/>
        <v>5.0830020000000014</v>
      </c>
      <c r="T22" s="304">
        <f t="shared" ca="1" si="1"/>
        <v>49.864249620000017</v>
      </c>
      <c r="U22" s="311">
        <f t="shared" ca="1" si="2"/>
        <v>0</v>
      </c>
      <c r="V22" s="306">
        <f t="shared" ca="1" si="3"/>
        <v>1.1534549027617138</v>
      </c>
      <c r="W22" s="304">
        <f t="shared" ca="1" si="4"/>
        <v>80.431859050406516</v>
      </c>
      <c r="Y22" s="314" t="str">
        <f t="shared" ca="1" si="22"/>
        <v/>
      </c>
      <c r="Z22" s="315" t="str">
        <f t="shared" ca="1" si="23"/>
        <v/>
      </c>
      <c r="AA22" s="316" t="str">
        <f t="shared" ca="1" si="24"/>
        <v/>
      </c>
      <c r="AC22" s="310" t="e">
        <f t="shared" ca="1" si="25"/>
        <v>#N/A</v>
      </c>
      <c r="AD22" s="323" t="e">
        <f t="shared" ca="1" si="26"/>
        <v>#N/A</v>
      </c>
      <c r="AE22" s="324">
        <f t="shared" ca="1" si="5"/>
        <v>601.60986996400663</v>
      </c>
      <c r="AG22" s="306">
        <f t="shared" ca="1" si="27"/>
        <v>-25.368485618463531</v>
      </c>
      <c r="AH22" s="304">
        <f t="shared" ca="1" si="28"/>
        <v>-15.878838066626516</v>
      </c>
    </row>
    <row r="23" spans="1:34" x14ac:dyDescent="0.2">
      <c r="A23" s="347">
        <f t="shared" ca="1" si="6"/>
        <v>0.01</v>
      </c>
      <c r="B23" s="304">
        <f t="shared" ca="1" si="7"/>
        <v>0.19000000000000003</v>
      </c>
      <c r="D23" s="306">
        <f t="shared" ca="1" si="8"/>
        <v>-4.0132198004134851</v>
      </c>
      <c r="E23" s="307">
        <f t="shared" ca="1" si="9"/>
        <v>-25.116015485619606</v>
      </c>
      <c r="F23" s="304">
        <f t="shared" ca="1" si="10"/>
        <v>25.434625356790981</v>
      </c>
      <c r="G23" s="306">
        <f t="shared" ca="1" si="11"/>
        <v>38.181138001727653</v>
      </c>
      <c r="H23" s="307">
        <f t="shared" ca="1" si="12"/>
        <v>145.52090882000323</v>
      </c>
      <c r="I23" s="304">
        <f t="shared" ca="1" si="13"/>
        <v>150.44644961881508</v>
      </c>
      <c r="J23" s="306">
        <f t="shared" ca="1" si="14"/>
        <v>140.57355255492621</v>
      </c>
      <c r="K23" s="307">
        <f t="shared" ca="1" si="15"/>
        <v>603.06633485298096</v>
      </c>
      <c r="L23" s="304">
        <f t="shared" ca="1" si="0"/>
        <v>619.23333882383974</v>
      </c>
      <c r="M23" s="306">
        <f t="shared" ca="1" si="16"/>
        <v>1.3142043661769125</v>
      </c>
      <c r="N23" s="304">
        <f t="shared" ca="1" si="17"/>
        <v>75.298363599602482</v>
      </c>
      <c r="P23" s="310">
        <f t="shared" ca="1" si="18"/>
        <v>2</v>
      </c>
      <c r="Q23" s="304">
        <f t="shared" ca="1" si="19"/>
        <v>1.4999999999999996E-3</v>
      </c>
      <c r="R23" s="306">
        <f t="shared" ca="1" si="20"/>
        <v>1.4999999999999996E-4</v>
      </c>
      <c r="S23" s="307">
        <f t="shared" ca="1" si="21"/>
        <v>5.0830005000000016</v>
      </c>
      <c r="T23" s="304">
        <f t="shared" ca="1" si="1"/>
        <v>49.864234905000018</v>
      </c>
      <c r="U23" s="311">
        <f t="shared" ca="1" si="2"/>
        <v>0</v>
      </c>
      <c r="V23" s="306">
        <f t="shared" ca="1" si="3"/>
        <v>1.1532867658446364</v>
      </c>
      <c r="W23" s="304">
        <f t="shared" ca="1" si="4"/>
        <v>80.150204267098033</v>
      </c>
      <c r="Y23" s="314" t="str">
        <f t="shared" ca="1" si="22"/>
        <v/>
      </c>
      <c r="Z23" s="315" t="str">
        <f t="shared" ca="1" si="23"/>
        <v/>
      </c>
      <c r="AA23" s="316" t="str">
        <f t="shared" ca="1" si="24"/>
        <v/>
      </c>
      <c r="AC23" s="310" t="e">
        <f t="shared" ca="1" si="25"/>
        <v>#N/A</v>
      </c>
      <c r="AD23" s="323" t="e">
        <f t="shared" ca="1" si="26"/>
        <v>#N/A</v>
      </c>
      <c r="AE23" s="324">
        <f t="shared" ca="1" si="5"/>
        <v>603.06633485298096</v>
      </c>
      <c r="AG23" s="306">
        <f t="shared" ca="1" si="27"/>
        <v>-25.312638915332066</v>
      </c>
      <c r="AH23" s="304">
        <f t="shared" ca="1" si="28"/>
        <v>-15.823401758549206</v>
      </c>
    </row>
    <row r="24" spans="1:34" x14ac:dyDescent="0.2">
      <c r="A24" s="347">
        <f t="shared" ca="1" si="6"/>
        <v>0.01</v>
      </c>
      <c r="B24" s="304">
        <f t="shared" ca="1" si="7"/>
        <v>0.20000000000000004</v>
      </c>
      <c r="D24" s="306">
        <f t="shared" ca="1" si="8"/>
        <v>-4.0017388154896132</v>
      </c>
      <c r="E24" s="307">
        <f t="shared" ca="1" si="9"/>
        <v>-25.061946373729924</v>
      </c>
      <c r="F24" s="304">
        <f t="shared" ca="1" si="10"/>
        <v>25.379422168109162</v>
      </c>
      <c r="G24" s="306">
        <f t="shared" ca="1" si="11"/>
        <v>38.14112061357276</v>
      </c>
      <c r="H24" s="307">
        <f t="shared" ca="1" si="12"/>
        <v>145.27028935626592</v>
      </c>
      <c r="I24" s="304">
        <f t="shared" ca="1" si="13"/>
        <v>150.19388153753911</v>
      </c>
      <c r="J24" s="306">
        <f t="shared" ca="1" si="14"/>
        <v>140.95516384800271</v>
      </c>
      <c r="K24" s="307">
        <f t="shared" ca="1" si="15"/>
        <v>604.52029084386231</v>
      </c>
      <c r="L24" s="304">
        <f t="shared" ca="1" si="0"/>
        <v>620.7359666213689</v>
      </c>
      <c r="M24" s="306">
        <f t="shared" ca="1" si="16"/>
        <v>1.3140386046672146</v>
      </c>
      <c r="N24" s="304">
        <f t="shared" ca="1" si="17"/>
        <v>75.288866164691072</v>
      </c>
      <c r="P24" s="310">
        <f t="shared" ca="1" si="18"/>
        <v>2</v>
      </c>
      <c r="Q24" s="304">
        <f t="shared" ca="1" si="19"/>
        <v>4.9999999999999871E-4</v>
      </c>
      <c r="R24" s="306">
        <f t="shared" ca="1" si="20"/>
        <v>4.9999999999999874E-5</v>
      </c>
      <c r="S24" s="307">
        <f t="shared" ca="1" si="21"/>
        <v>5.083000000000002</v>
      </c>
      <c r="T24" s="304">
        <f t="shared" ca="1" si="1"/>
        <v>49.86423000000002</v>
      </c>
      <c r="U24" s="311">
        <f t="shared" ca="1" si="2"/>
        <v>0</v>
      </c>
      <c r="V24" s="306">
        <f t="shared" ca="1" si="3"/>
        <v>1.1531189422679442</v>
      </c>
      <c r="W24" s="304">
        <f t="shared" ca="1" si="4"/>
        <v>79.869695201198439</v>
      </c>
      <c r="Y24" s="314" t="str">
        <f t="shared" ca="1" si="22"/>
        <v/>
      </c>
      <c r="Z24" s="315" t="str">
        <f t="shared" ca="1" si="23"/>
        <v/>
      </c>
      <c r="AA24" s="316" t="str">
        <f t="shared" ca="1" si="24"/>
        <v/>
      </c>
      <c r="AC24" s="310" t="e">
        <f t="shared" ca="1" si="25"/>
        <v>#N/A</v>
      </c>
      <c r="AD24" s="323" t="e">
        <f t="shared" ca="1" si="26"/>
        <v>#N/A</v>
      </c>
      <c r="AE24" s="324">
        <f t="shared" ca="1" si="5"/>
        <v>604.52029084386231</v>
      </c>
      <c r="AG24" s="306">
        <f t="shared" ca="1" si="27"/>
        <v>-25.257014470544398</v>
      </c>
      <c r="AH24" s="304">
        <f t="shared" ca="1" si="28"/>
        <v>-15.76818891739091</v>
      </c>
    </row>
    <row r="25" spans="1:34" x14ac:dyDescent="0.2">
      <c r="A25" s="347">
        <f t="shared" ca="1" si="6"/>
        <v>0.01</v>
      </c>
      <c r="B25" s="304">
        <f t="shared" ca="1" si="7"/>
        <v>0.21000000000000005</v>
      </c>
      <c r="D25" s="306">
        <f t="shared" ca="1" si="8"/>
        <v>-3.990277736122501</v>
      </c>
      <c r="E25" s="307">
        <f t="shared" ca="1" si="9"/>
        <v>-25.008001317562304</v>
      </c>
      <c r="F25" s="304">
        <f t="shared" ca="1" si="10"/>
        <v>25.324344933494192</v>
      </c>
      <c r="G25" s="306">
        <f t="shared" ca="1" si="11"/>
        <v>38.101217836211532</v>
      </c>
      <c r="H25" s="307">
        <f t="shared" ca="1" si="12"/>
        <v>145.0202093430903</v>
      </c>
      <c r="I25" s="304">
        <f t="shared" ca="1" si="13"/>
        <v>149.94186846413572</v>
      </c>
      <c r="J25" s="306">
        <f t="shared" ca="1" si="14"/>
        <v>141.33637554025162</v>
      </c>
      <c r="K25" s="307">
        <f t="shared" ca="1" si="15"/>
        <v>605.97174333735904</v>
      </c>
      <c r="L25" s="304">
        <f t="shared" ca="1" si="0"/>
        <v>622.2360683648717</v>
      </c>
      <c r="M25" s="306">
        <f t="shared" ca="1" si="16"/>
        <v>1.313872459658584</v>
      </c>
      <c r="N25" s="304">
        <f t="shared" ca="1" si="17"/>
        <v>75.279346756909376</v>
      </c>
      <c r="P25" s="310">
        <f t="shared" ca="1" si="18"/>
        <v>3</v>
      </c>
      <c r="Q25" s="304">
        <f t="shared" ca="1" si="19"/>
        <v>0</v>
      </c>
      <c r="R25" s="306">
        <f t="shared" ca="1" si="20"/>
        <v>0</v>
      </c>
      <c r="S25" s="307">
        <f t="shared" ca="1" si="21"/>
        <v>5.083000000000002</v>
      </c>
      <c r="T25" s="304">
        <f t="shared" ca="1" si="1"/>
        <v>49.86423000000002</v>
      </c>
      <c r="U25" s="311">
        <f t="shared" ca="1" si="2"/>
        <v>0</v>
      </c>
      <c r="V25" s="306">
        <f t="shared" ca="1" si="3"/>
        <v>1.1529514312807616</v>
      </c>
      <c r="W25" s="304">
        <f t="shared" ca="1" si="4"/>
        <v>79.590326822002012</v>
      </c>
      <c r="Y25" s="314" t="str">
        <f t="shared" ca="1" si="22"/>
        <v>Fin de propulsion</v>
      </c>
      <c r="Z25" s="315" t="str">
        <f t="shared" ca="1" si="23"/>
        <v/>
      </c>
      <c r="AA25" s="316" t="str">
        <f t="shared" ca="1" si="24"/>
        <v/>
      </c>
      <c r="AC25" s="310" t="e">
        <f t="shared" ca="1" si="25"/>
        <v>#N/A</v>
      </c>
      <c r="AD25" s="323" t="e">
        <f t="shared" ca="1" si="26"/>
        <v>#N/A</v>
      </c>
      <c r="AE25" s="324">
        <f t="shared" ca="1" si="5"/>
        <v>605.97174333735904</v>
      </c>
      <c r="AG25" s="306">
        <f t="shared" ca="1" si="27"/>
        <v>-25.201514291334263</v>
      </c>
      <c r="AH25" s="304">
        <f t="shared" ca="1" si="28"/>
        <v>-15.713101554436044</v>
      </c>
    </row>
    <row r="26" spans="1:34" x14ac:dyDescent="0.2">
      <c r="A26" s="347">
        <f t="shared" ca="1" si="6"/>
        <v>0.01</v>
      </c>
      <c r="B26" s="304">
        <f t="shared" ca="1" si="7"/>
        <v>0.22000000000000006</v>
      </c>
      <c r="D26" s="306">
        <f t="shared" ca="1" si="8"/>
        <v>-3.9788367196623118</v>
      </c>
      <c r="E26" s="307">
        <f t="shared" ca="1" si="9"/>
        <v>-24.954180863400353</v>
      </c>
      <c r="F26" s="304">
        <f t="shared" ca="1" si="10"/>
        <v>25.269394219193888</v>
      </c>
      <c r="G26" s="306">
        <f t="shared" ca="1" si="11"/>
        <v>38.061429469014911</v>
      </c>
      <c r="H26" s="307">
        <f t="shared" ca="1" si="12"/>
        <v>144.77066753445629</v>
      </c>
      <c r="I26" s="304">
        <f t="shared" ca="1" si="13"/>
        <v>149.69040915034228</v>
      </c>
      <c r="J26" s="306">
        <f t="shared" ca="1" si="14"/>
        <v>141.71718877677776</v>
      </c>
      <c r="K26" s="307">
        <f t="shared" ca="1" si="15"/>
        <v>607.42069772174682</v>
      </c>
      <c r="L26" s="304">
        <f t="shared" ca="1" si="0"/>
        <v>623.7336495777397</v>
      </c>
      <c r="M26" s="306">
        <f t="shared" ca="1" si="16"/>
        <v>1.313705930237278</v>
      </c>
      <c r="N26" s="304">
        <f t="shared" ca="1" si="17"/>
        <v>75.269805323903782</v>
      </c>
      <c r="P26" s="310">
        <f t="shared" ca="1" si="18"/>
        <v>3</v>
      </c>
      <c r="Q26" s="304">
        <f t="shared" ca="1" si="19"/>
        <v>0</v>
      </c>
      <c r="R26" s="306">
        <f t="shared" ca="1" si="20"/>
        <v>0</v>
      </c>
      <c r="S26" s="307">
        <f t="shared" ca="1" si="21"/>
        <v>5.083000000000002</v>
      </c>
      <c r="T26" s="304">
        <f t="shared" ca="1" si="1"/>
        <v>49.86423000000002</v>
      </c>
      <c r="U26" s="311">
        <f t="shared" ca="1" si="2"/>
        <v>0</v>
      </c>
      <c r="V26" s="306">
        <f t="shared" ca="1" si="3"/>
        <v>1.1527842321342618</v>
      </c>
      <c r="W26" s="304">
        <f t="shared" ca="1" si="4"/>
        <v>79.312094113295501</v>
      </c>
      <c r="Y26" s="314" t="str">
        <f t="shared" ca="1" si="22"/>
        <v/>
      </c>
      <c r="Z26" s="315" t="str">
        <f t="shared" ca="1" si="23"/>
        <v/>
      </c>
      <c r="AA26" s="316" t="str">
        <f t="shared" ca="1" si="24"/>
        <v/>
      </c>
      <c r="AC26" s="310" t="e">
        <f t="shared" ca="1" si="25"/>
        <v>#N/A</v>
      </c>
      <c r="AD26" s="323" t="e">
        <f t="shared" ca="1" si="26"/>
        <v>#N/A</v>
      </c>
      <c r="AE26" s="324">
        <f t="shared" ca="1" si="5"/>
        <v>607.42069772174682</v>
      </c>
      <c r="AG26" s="306">
        <f t="shared" ca="1" si="27"/>
        <v>-25.146138940425942</v>
      </c>
      <c r="AH26" s="304">
        <f t="shared" ca="1" si="28"/>
        <v>-15.658140236474912</v>
      </c>
    </row>
    <row r="27" spans="1:34" x14ac:dyDescent="0.2">
      <c r="A27" s="347">
        <f t="shared" ca="1" si="6"/>
        <v>0.01</v>
      </c>
      <c r="B27" s="304">
        <f t="shared" ca="1" si="7"/>
        <v>0.23000000000000007</v>
      </c>
      <c r="D27" s="306">
        <f t="shared" ca="1" si="8"/>
        <v>-3.9674405404753412</v>
      </c>
      <c r="E27" s="307">
        <f t="shared" ca="1" si="9"/>
        <v>-24.900579188978234</v>
      </c>
      <c r="F27" s="304">
        <f t="shared" ca="1" si="10"/>
        <v>25.2146669299593</v>
      </c>
      <c r="G27" s="306">
        <f t="shared" ca="1" si="11"/>
        <v>38.021755063610158</v>
      </c>
      <c r="H27" s="307">
        <f t="shared" ca="1" si="12"/>
        <v>144.52166174256652</v>
      </c>
      <c r="I27" s="304">
        <f t="shared" ca="1" si="13"/>
        <v>149.43950137413461</v>
      </c>
      <c r="J27" s="306">
        <f t="shared" ca="1" si="14"/>
        <v>142.09760469944089</v>
      </c>
      <c r="K27" s="307">
        <f t="shared" ca="1" si="15"/>
        <v>608.86715936813198</v>
      </c>
      <c r="L27" s="304">
        <f t="shared" ca="1" si="0"/>
        <v>625.22871576594821</v>
      </c>
      <c r="M27" s="306">
        <f t="shared" ca="1" si="16"/>
        <v>1.3135390154861863</v>
      </c>
      <c r="N27" s="304">
        <f t="shared" ca="1" si="17"/>
        <v>75.260241813127763</v>
      </c>
      <c r="P27" s="310">
        <f t="shared" ca="1" si="18"/>
        <v>3</v>
      </c>
      <c r="Q27" s="304">
        <f t="shared" ca="1" si="19"/>
        <v>0</v>
      </c>
      <c r="R27" s="306">
        <f t="shared" ca="1" si="20"/>
        <v>0</v>
      </c>
      <c r="S27" s="307">
        <f t="shared" ca="1" si="21"/>
        <v>5.083000000000002</v>
      </c>
      <c r="T27" s="304">
        <f t="shared" ca="1" si="1"/>
        <v>49.86423000000002</v>
      </c>
      <c r="U27" s="311">
        <f t="shared" ca="1" si="2"/>
        <v>0</v>
      </c>
      <c r="V27" s="306">
        <f t="shared" ca="1" si="3"/>
        <v>1.1526173440822132</v>
      </c>
      <c r="W27" s="304">
        <f t="shared" ca="1" si="4"/>
        <v>79.034991049322898</v>
      </c>
      <c r="Y27" s="314" t="str">
        <f t="shared" ca="1" si="22"/>
        <v/>
      </c>
      <c r="Z27" s="315" t="str">
        <f t="shared" ca="1" si="23"/>
        <v/>
      </c>
      <c r="AA27" s="316" t="str">
        <f t="shared" ca="1" si="24"/>
        <v/>
      </c>
      <c r="AC27" s="310" t="e">
        <f t="shared" ca="1" si="25"/>
        <v>#N/A</v>
      </c>
      <c r="AD27" s="323" t="e">
        <f t="shared" ca="1" si="26"/>
        <v>#N/A</v>
      </c>
      <c r="AE27" s="324">
        <f t="shared" ca="1" si="5"/>
        <v>608.86715936813198</v>
      </c>
      <c r="AG27" s="306">
        <f t="shared" ca="1" si="27"/>
        <v>-25.090985793983279</v>
      </c>
      <c r="AH27" s="304">
        <f t="shared" ca="1" si="28"/>
        <v>-15.603402343752798</v>
      </c>
    </row>
    <row r="28" spans="1:34" x14ac:dyDescent="0.2">
      <c r="A28" s="347">
        <f t="shared" ca="1" si="6"/>
        <v>0.01</v>
      </c>
      <c r="B28" s="304">
        <f t="shared" ca="1" si="7"/>
        <v>0.24000000000000007</v>
      </c>
      <c r="D28" s="306">
        <f t="shared" ca="1" si="8"/>
        <v>-3.9560889579604162</v>
      </c>
      <c r="E28" s="307">
        <f t="shared" ca="1" si="9"/>
        <v>-24.847195133400319</v>
      </c>
      <c r="F28" s="304">
        <f t="shared" ca="1" si="10"/>
        <v>25.16016188025365</v>
      </c>
      <c r="G28" s="306">
        <f t="shared" ca="1" si="11"/>
        <v>37.982194174030553</v>
      </c>
      <c r="H28" s="307">
        <f t="shared" ca="1" si="12"/>
        <v>144.27318979123251</v>
      </c>
      <c r="I28" s="304">
        <f t="shared" ca="1" si="13"/>
        <v>149.18914292538435</v>
      </c>
      <c r="J28" s="306">
        <f t="shared" ca="1" si="14"/>
        <v>142.47762444562909</v>
      </c>
      <c r="K28" s="307">
        <f t="shared" ca="1" si="15"/>
        <v>610.31113362580095</v>
      </c>
      <c r="L28" s="304">
        <f t="shared" ca="1" si="0"/>
        <v>626.72127241324745</v>
      </c>
      <c r="M28" s="306">
        <f t="shared" ca="1" si="16"/>
        <v>1.3133717144848196</v>
      </c>
      <c r="N28" s="304">
        <f t="shared" ca="1" si="17"/>
        <v>75.250656171841129</v>
      </c>
      <c r="P28" s="310">
        <f t="shared" ca="1" si="18"/>
        <v>3</v>
      </c>
      <c r="Q28" s="304">
        <f t="shared" ca="1" si="19"/>
        <v>0</v>
      </c>
      <c r="R28" s="306">
        <f t="shared" ca="1" si="20"/>
        <v>0</v>
      </c>
      <c r="S28" s="307">
        <f t="shared" ca="1" si="21"/>
        <v>5.083000000000002</v>
      </c>
      <c r="T28" s="304">
        <f t="shared" ca="1" si="1"/>
        <v>49.86423000000002</v>
      </c>
      <c r="U28" s="311">
        <f t="shared" ca="1" si="2"/>
        <v>0</v>
      </c>
      <c r="V28" s="306">
        <f t="shared" ca="1" si="3"/>
        <v>1.1524507663815087</v>
      </c>
      <c r="W28" s="304">
        <f t="shared" ca="1" si="4"/>
        <v>78.759011644795379</v>
      </c>
      <c r="Y28" s="314" t="str">
        <f t="shared" ca="1" si="22"/>
        <v/>
      </c>
      <c r="Z28" s="315" t="str">
        <f t="shared" ca="1" si="23"/>
        <v/>
      </c>
      <c r="AA28" s="316" t="str">
        <f t="shared" ca="1" si="24"/>
        <v/>
      </c>
      <c r="AC28" s="310" t="e">
        <f t="shared" ca="1" si="25"/>
        <v>#N/A</v>
      </c>
      <c r="AD28" s="323" t="e">
        <f t="shared" ca="1" si="26"/>
        <v>#N/A</v>
      </c>
      <c r="AE28" s="324">
        <f t="shared" ca="1" si="5"/>
        <v>610.31113362580095</v>
      </c>
      <c r="AG28" s="306">
        <f t="shared" ca="1" si="27"/>
        <v>-25.036053662434242</v>
      </c>
      <c r="AH28" s="304">
        <f t="shared" ca="1" si="28"/>
        <v>-15.548886690797337</v>
      </c>
    </row>
    <row r="29" spans="1:34" x14ac:dyDescent="0.2">
      <c r="A29" s="347">
        <f t="shared" ca="1" si="6"/>
        <v>0.01</v>
      </c>
      <c r="B29" s="304">
        <f t="shared" ca="1" si="7"/>
        <v>0.25000000000000006</v>
      </c>
      <c r="D29" s="306">
        <f t="shared" ca="1" si="8"/>
        <v>-3.9447817331294921</v>
      </c>
      <c r="E29" s="307">
        <f t="shared" ca="1" si="9"/>
        <v>-24.794027543566859</v>
      </c>
      <c r="F29" s="304">
        <f t="shared" ca="1" si="10"/>
        <v>25.105877892501272</v>
      </c>
      <c r="G29" s="306">
        <f t="shared" ca="1" si="11"/>
        <v>37.94274635669926</v>
      </c>
      <c r="H29" s="307">
        <f t="shared" ca="1" si="12"/>
        <v>144.02524951579684</v>
      </c>
      <c r="I29" s="304">
        <f t="shared" ca="1" si="13"/>
        <v>148.93933160577953</v>
      </c>
      <c r="J29" s="306">
        <f t="shared" ca="1" si="14"/>
        <v>142.85724914828273</v>
      </c>
      <c r="K29" s="307">
        <f t="shared" ca="1" si="15"/>
        <v>611.75262582233609</v>
      </c>
      <c r="L29" s="304">
        <f t="shared" ca="1" si="0"/>
        <v>628.21132498128179</v>
      </c>
      <c r="M29" s="306">
        <f t="shared" ca="1" si="16"/>
        <v>1.3132040263092934</v>
      </c>
      <c r="N29" s="304">
        <f t="shared" ca="1" si="17"/>
        <v>75.241048347109242</v>
      </c>
      <c r="P29" s="310">
        <f t="shared" ca="1" si="18"/>
        <v>3</v>
      </c>
      <c r="Q29" s="304">
        <f t="shared" ca="1" si="19"/>
        <v>0</v>
      </c>
      <c r="R29" s="306">
        <f t="shared" ca="1" si="20"/>
        <v>0</v>
      </c>
      <c r="S29" s="307">
        <f t="shared" ca="1" si="21"/>
        <v>5.083000000000002</v>
      </c>
      <c r="T29" s="304">
        <f t="shared" ca="1" si="1"/>
        <v>49.86423000000002</v>
      </c>
      <c r="U29" s="311">
        <f t="shared" ca="1" si="2"/>
        <v>0</v>
      </c>
      <c r="V29" s="306">
        <f t="shared" ca="1" si="3"/>
        <v>1.1522844982921521</v>
      </c>
      <c r="W29" s="304">
        <f t="shared" ca="1" si="4"/>
        <v>78.484149954565439</v>
      </c>
      <c r="Y29" s="314" t="str">
        <f t="shared" ca="1" si="22"/>
        <v/>
      </c>
      <c r="Z29" s="315" t="str">
        <f t="shared" ca="1" si="23"/>
        <v/>
      </c>
      <c r="AA29" s="316" t="str">
        <f t="shared" ca="1" si="24"/>
        <v/>
      </c>
      <c r="AC29" s="310" t="e">
        <f t="shared" ca="1" si="25"/>
        <v>#N/A</v>
      </c>
      <c r="AD29" s="323" t="e">
        <f t="shared" ca="1" si="26"/>
        <v>#N/A</v>
      </c>
      <c r="AE29" s="324">
        <f t="shared" ca="1" si="5"/>
        <v>611.75262582233609</v>
      </c>
      <c r="AG29" s="306">
        <f t="shared" ca="1" si="27"/>
        <v>-24.981341364149802</v>
      </c>
      <c r="AH29" s="304">
        <f t="shared" ca="1" si="28"/>
        <v>-15.494592100097451</v>
      </c>
    </row>
    <row r="30" spans="1:34" x14ac:dyDescent="0.2">
      <c r="A30" s="347">
        <f t="shared" ca="1" si="6"/>
        <v>0.01</v>
      </c>
      <c r="B30" s="304">
        <f t="shared" ca="1" si="7"/>
        <v>0.26000000000000006</v>
      </c>
      <c r="D30" s="306">
        <f t="shared" ca="1" si="8"/>
        <v>-3.9335186285946881</v>
      </c>
      <c r="E30" s="307">
        <f t="shared" ca="1" si="9"/>
        <v>-24.7410752741112</v>
      </c>
      <c r="F30" s="304">
        <f t="shared" ca="1" si="10"/>
        <v>25.05181379702352</v>
      </c>
      <c r="G30" s="306">
        <f t="shared" ca="1" si="11"/>
        <v>37.903411170413314</v>
      </c>
      <c r="H30" s="307">
        <f t="shared" ca="1" si="12"/>
        <v>143.77783876305574</v>
      </c>
      <c r="I30" s="304">
        <f t="shared" ca="1" si="13"/>
        <v>148.69006522874577</v>
      </c>
      <c r="J30" s="306">
        <f t="shared" ca="1" si="14"/>
        <v>143.23647993591828</v>
      </c>
      <c r="K30" s="307">
        <f t="shared" ca="1" si="15"/>
        <v>613.19164126373039</v>
      </c>
      <c r="L30" s="304">
        <f t="shared" ca="1" si="0"/>
        <v>629.69887890970574</v>
      </c>
      <c r="M30" s="306">
        <f t="shared" ca="1" si="16"/>
        <v>1.3130359500323157</v>
      </c>
      <c r="N30" s="304">
        <f t="shared" ca="1" si="17"/>
        <v>75.231418285802135</v>
      </c>
      <c r="P30" s="310">
        <f t="shared" ca="1" si="18"/>
        <v>3</v>
      </c>
      <c r="Q30" s="304">
        <f t="shared" ca="1" si="19"/>
        <v>0</v>
      </c>
      <c r="R30" s="306">
        <f t="shared" ca="1" si="20"/>
        <v>0</v>
      </c>
      <c r="S30" s="307">
        <f t="shared" ca="1" si="21"/>
        <v>5.083000000000002</v>
      </c>
      <c r="T30" s="304">
        <f t="shared" ca="1" si="1"/>
        <v>49.86423000000002</v>
      </c>
      <c r="U30" s="311">
        <f t="shared" ca="1" si="2"/>
        <v>0</v>
      </c>
      <c r="V30" s="306">
        <f t="shared" ca="1" si="3"/>
        <v>1.1521185390772395</v>
      </c>
      <c r="W30" s="304">
        <f t="shared" ca="1" si="4"/>
        <v>78.210400073303532</v>
      </c>
      <c r="Y30" s="314" t="str">
        <f t="shared" ca="1" si="22"/>
        <v/>
      </c>
      <c r="Z30" s="315" t="str">
        <f t="shared" ca="1" si="23"/>
        <v/>
      </c>
      <c r="AA30" s="316" t="str">
        <f t="shared" ca="1" si="24"/>
        <v/>
      </c>
      <c r="AC30" s="310" t="e">
        <f t="shared" ca="1" si="25"/>
        <v>#N/A</v>
      </c>
      <c r="AD30" s="323" t="e">
        <f t="shared" ca="1" si="26"/>
        <v>#N/A</v>
      </c>
      <c r="AE30" s="324">
        <f t="shared" ca="1" si="5"/>
        <v>613.19164126373039</v>
      </c>
      <c r="AG30" s="306">
        <f t="shared" ca="1" si="27"/>
        <v>-24.926847725379695</v>
      </c>
      <c r="AH30" s="304">
        <f t="shared" ca="1" si="28"/>
        <v>-15.44051740203923</v>
      </c>
    </row>
    <row r="31" spans="1:34" x14ac:dyDescent="0.2">
      <c r="A31" s="347">
        <f t="shared" ca="1" si="6"/>
        <v>0.01</v>
      </c>
      <c r="B31" s="304">
        <f t="shared" ca="1" si="7"/>
        <v>0.27000000000000007</v>
      </c>
      <c r="D31" s="306">
        <f t="shared" ca="1" si="8"/>
        <v>-3.9222994085553791</v>
      </c>
      <c r="E31" s="307">
        <f t="shared" ca="1" si="9"/>
        <v>-24.688337187337503</v>
      </c>
      <c r="F31" s="304">
        <f t="shared" ca="1" si="10"/>
        <v>24.997968431975142</v>
      </c>
      <c r="G31" s="306">
        <f t="shared" ca="1" si="11"/>
        <v>37.864188176327758</v>
      </c>
      <c r="H31" s="307">
        <f t="shared" ca="1" si="12"/>
        <v>143.53095539118237</v>
      </c>
      <c r="I31" s="304">
        <f t="shared" ca="1" si="13"/>
        <v>148.4413416193681</v>
      </c>
      <c r="J31" s="306">
        <f t="shared" ca="1" si="14"/>
        <v>143.61531793265198</v>
      </c>
      <c r="K31" s="307">
        <f t="shared" ca="1" si="15"/>
        <v>614.62818523450153</v>
      </c>
      <c r="L31" s="304">
        <f t="shared" ca="1" si="0"/>
        <v>631.18393961630034</v>
      </c>
      <c r="M31" s="306">
        <f t="shared" ca="1" si="16"/>
        <v>1.3128674847231723</v>
      </c>
      <c r="N31" s="304">
        <f t="shared" ca="1" si="17"/>
        <v>75.221765934593847</v>
      </c>
      <c r="P31" s="310">
        <f t="shared" ca="1" si="18"/>
        <v>3</v>
      </c>
      <c r="Q31" s="304">
        <f t="shared" ca="1" si="19"/>
        <v>0</v>
      </c>
      <c r="R31" s="306">
        <f t="shared" ca="1" si="20"/>
        <v>0</v>
      </c>
      <c r="S31" s="307">
        <f t="shared" ca="1" si="21"/>
        <v>5.083000000000002</v>
      </c>
      <c r="T31" s="304">
        <f t="shared" ca="1" si="1"/>
        <v>49.86423000000002</v>
      </c>
      <c r="U31" s="311">
        <f t="shared" ca="1" si="2"/>
        <v>0</v>
      </c>
      <c r="V31" s="306">
        <f t="shared" ca="1" si="3"/>
        <v>1.1519528880029422</v>
      </c>
      <c r="W31" s="304">
        <f t="shared" ca="1" si="4"/>
        <v>77.937756135177935</v>
      </c>
      <c r="Y31" s="314" t="str">
        <f t="shared" ca="1" si="22"/>
        <v/>
      </c>
      <c r="Z31" s="315" t="str">
        <f t="shared" ca="1" si="23"/>
        <v/>
      </c>
      <c r="AA31" s="316" t="str">
        <f t="shared" ca="1" si="24"/>
        <v/>
      </c>
      <c r="AC31" s="310" t="e">
        <f t="shared" ca="1" si="25"/>
        <v>#N/A</v>
      </c>
      <c r="AD31" s="323" t="e">
        <f t="shared" ca="1" si="26"/>
        <v>#N/A</v>
      </c>
      <c r="AE31" s="324">
        <f t="shared" ca="1" si="5"/>
        <v>614.62818523450153</v>
      </c>
      <c r="AG31" s="306">
        <f t="shared" ca="1" si="27"/>
        <v>-24.872571580188716</v>
      </c>
      <c r="AH31" s="304">
        <f t="shared" ca="1" si="28"/>
        <v>-15.386661434842319</v>
      </c>
    </row>
    <row r="32" spans="1:34" x14ac:dyDescent="0.2">
      <c r="A32" s="347">
        <f t="shared" ca="1" si="6"/>
        <v>0.01</v>
      </c>
      <c r="B32" s="304">
        <f t="shared" ca="1" si="7"/>
        <v>0.28000000000000008</v>
      </c>
      <c r="D32" s="306">
        <f t="shared" ca="1" si="8"/>
        <v>-3.9111238387854246</v>
      </c>
      <c r="E32" s="307">
        <f t="shared" ca="1" si="9"/>
        <v>-24.635812153159041</v>
      </c>
      <c r="F32" s="304">
        <f t="shared" ca="1" si="10"/>
        <v>24.944340643281279</v>
      </c>
      <c r="G32" s="306">
        <f t="shared" ca="1" si="11"/>
        <v>37.825076937939905</v>
      </c>
      <c r="H32" s="307">
        <f t="shared" ca="1" si="12"/>
        <v>143.28459726965079</v>
      </c>
      <c r="I32" s="304">
        <f t="shared" ca="1" si="13"/>
        <v>148.19315861431355</v>
      </c>
      <c r="J32" s="306">
        <f t="shared" ca="1" si="14"/>
        <v>143.99376425822331</v>
      </c>
      <c r="K32" s="307">
        <f t="shared" ca="1" si="15"/>
        <v>616.06226299780565</v>
      </c>
      <c r="L32" s="304">
        <f t="shared" ca="1" si="0"/>
        <v>632.6665124970898</v>
      </c>
      <c r="M32" s="306">
        <f t="shared" ca="1" si="16"/>
        <v>1.3126986294477121</v>
      </c>
      <c r="N32" s="304">
        <f t="shared" ca="1" si="17"/>
        <v>75.212091239961467</v>
      </c>
      <c r="P32" s="310">
        <f t="shared" ca="1" si="18"/>
        <v>3</v>
      </c>
      <c r="Q32" s="304">
        <f t="shared" ca="1" si="19"/>
        <v>0</v>
      </c>
      <c r="R32" s="306">
        <f t="shared" ca="1" si="20"/>
        <v>0</v>
      </c>
      <c r="S32" s="307">
        <f t="shared" ca="1" si="21"/>
        <v>5.083000000000002</v>
      </c>
      <c r="T32" s="304">
        <f t="shared" ca="1" si="1"/>
        <v>49.86423000000002</v>
      </c>
      <c r="U32" s="311">
        <f t="shared" ca="1" si="2"/>
        <v>0</v>
      </c>
      <c r="V32" s="306">
        <f t="shared" ca="1" si="3"/>
        <v>1.1517875443384917</v>
      </c>
      <c r="W32" s="304">
        <f t="shared" ca="1" si="4"/>
        <v>77.666212313537926</v>
      </c>
      <c r="Y32" s="314" t="str">
        <f t="shared" ca="1" si="22"/>
        <v/>
      </c>
      <c r="Z32" s="315" t="str">
        <f t="shared" ca="1" si="23"/>
        <v/>
      </c>
      <c r="AA32" s="316" t="str">
        <f t="shared" ca="1" si="24"/>
        <v/>
      </c>
      <c r="AC32" s="310" t="e">
        <f t="shared" ca="1" si="25"/>
        <v>#N/A</v>
      </c>
      <c r="AD32" s="323" t="e">
        <f t="shared" ca="1" si="26"/>
        <v>#N/A</v>
      </c>
      <c r="AE32" s="324">
        <f t="shared" ca="1" si="5"/>
        <v>616.06226299780565</v>
      </c>
      <c r="AG32" s="306">
        <f t="shared" ca="1" si="27"/>
        <v>-24.818511770393648</v>
      </c>
      <c r="AH32" s="304">
        <f t="shared" ca="1" si="28"/>
        <v>-15.333023044496931</v>
      </c>
    </row>
    <row r="33" spans="1:34" x14ac:dyDescent="0.2">
      <c r="A33" s="347">
        <f t="shared" ca="1" si="6"/>
        <v>0.01</v>
      </c>
      <c r="B33" s="304">
        <f t="shared" ca="1" si="7"/>
        <v>0.29000000000000009</v>
      </c>
      <c r="D33" s="306">
        <f t="shared" ca="1" si="8"/>
        <v>-3.8999916866205639</v>
      </c>
      <c r="E33" s="307">
        <f t="shared" ca="1" si="9"/>
        <v>-24.58349904903719</v>
      </c>
      <c r="F33" s="304">
        <f t="shared" ca="1" si="10"/>
        <v>24.890929284575172</v>
      </c>
      <c r="G33" s="306">
        <f t="shared" ca="1" si="11"/>
        <v>37.786077021073702</v>
      </c>
      <c r="H33" s="307">
        <f t="shared" ca="1" si="12"/>
        <v>143.03876227916041</v>
      </c>
      <c r="I33" s="304">
        <f t="shared" ca="1" si="13"/>
        <v>147.9455140617541</v>
      </c>
      <c r="J33" s="306">
        <f t="shared" ca="1" si="14"/>
        <v>144.37182002801836</v>
      </c>
      <c r="K33" s="307">
        <f t="shared" ca="1" si="15"/>
        <v>617.49387979554967</v>
      </c>
      <c r="L33" s="304">
        <f t="shared" ca="1" si="0"/>
        <v>634.14660292645522</v>
      </c>
      <c r="M33" s="306">
        <f t="shared" ca="1" si="16"/>
        <v>1.312529383268334</v>
      </c>
      <c r="N33" s="304">
        <f t="shared" ca="1" si="17"/>
        <v>75.202394148184382</v>
      </c>
      <c r="P33" s="310">
        <f t="shared" ca="1" si="18"/>
        <v>3</v>
      </c>
      <c r="Q33" s="304">
        <f t="shared" ca="1" si="19"/>
        <v>0</v>
      </c>
      <c r="R33" s="306">
        <f t="shared" ca="1" si="20"/>
        <v>0</v>
      </c>
      <c r="S33" s="307">
        <f t="shared" ca="1" si="21"/>
        <v>5.083000000000002</v>
      </c>
      <c r="T33" s="304">
        <f t="shared" ca="1" si="1"/>
        <v>49.86423000000002</v>
      </c>
      <c r="U33" s="311">
        <f t="shared" ca="1" si="2"/>
        <v>0</v>
      </c>
      <c r="V33" s="306">
        <f t="shared" ca="1" si="3"/>
        <v>1.1516225073561608</v>
      </c>
      <c r="W33" s="304">
        <f t="shared" ca="1" si="4"/>
        <v>77.39576282059933</v>
      </c>
      <c r="Y33" s="314" t="str">
        <f t="shared" ca="1" si="22"/>
        <v/>
      </c>
      <c r="Z33" s="315" t="str">
        <f t="shared" ca="1" si="23"/>
        <v/>
      </c>
      <c r="AA33" s="316" t="str">
        <f t="shared" ca="1" si="24"/>
        <v/>
      </c>
      <c r="AC33" s="310" t="e">
        <f t="shared" ca="1" si="25"/>
        <v>#N/A</v>
      </c>
      <c r="AD33" s="323" t="e">
        <f t="shared" ca="1" si="26"/>
        <v>#N/A</v>
      </c>
      <c r="AE33" s="324">
        <f t="shared" ca="1" si="5"/>
        <v>617.49387979554967</v>
      </c>
      <c r="AG33" s="306">
        <f t="shared" ca="1" si="27"/>
        <v>-24.764667145500844</v>
      </c>
      <c r="AH33" s="304">
        <f t="shared" ca="1" si="28"/>
        <v>-15.279601084701534</v>
      </c>
    </row>
    <row r="34" spans="1:34" x14ac:dyDescent="0.2">
      <c r="A34" s="347">
        <f t="shared" ca="1" si="6"/>
        <v>0.01</v>
      </c>
      <c r="B34" s="304">
        <f t="shared" ca="1" si="7"/>
        <v>0.3000000000000001</v>
      </c>
      <c r="D34" s="306">
        <f t="shared" ca="1" si="8"/>
        <v>-3.8889027209458491</v>
      </c>
      <c r="E34" s="307">
        <f t="shared" ca="1" si="9"/>
        <v>-24.531396759920831</v>
      </c>
      <c r="F34" s="304">
        <f t="shared" ca="1" si="10"/>
        <v>24.837733217136268</v>
      </c>
      <c r="G34" s="306">
        <f t="shared" ca="1" si="11"/>
        <v>37.747187993864245</v>
      </c>
      <c r="H34" s="307">
        <f t="shared" ca="1" si="12"/>
        <v>142.79344831156121</v>
      </c>
      <c r="I34" s="304">
        <f t="shared" ca="1" si="13"/>
        <v>147.69840582129055</v>
      </c>
      <c r="J34" s="306">
        <f t="shared" ca="1" si="14"/>
        <v>144.74948635309306</v>
      </c>
      <c r="K34" s="307">
        <f t="shared" ca="1" si="15"/>
        <v>618.92304084850332</v>
      </c>
      <c r="L34" s="304">
        <f t="shared" ca="1" si="0"/>
        <v>635.62421625724926</v>
      </c>
      <c r="M34" s="306">
        <f t="shared" ca="1" si="16"/>
        <v>1.3123597452439721</v>
      </c>
      <c r="N34" s="304">
        <f t="shared" ca="1" si="17"/>
        <v>75.192674605343512</v>
      </c>
      <c r="P34" s="310">
        <f t="shared" ca="1" si="18"/>
        <v>3</v>
      </c>
      <c r="Q34" s="304">
        <f t="shared" ca="1" si="19"/>
        <v>0</v>
      </c>
      <c r="R34" s="306">
        <f t="shared" ca="1" si="20"/>
        <v>0</v>
      </c>
      <c r="S34" s="307">
        <f t="shared" ca="1" si="21"/>
        <v>5.083000000000002</v>
      </c>
      <c r="T34" s="304">
        <f t="shared" ca="1" si="1"/>
        <v>49.86423000000002</v>
      </c>
      <c r="U34" s="311">
        <f t="shared" ca="1" si="2"/>
        <v>0</v>
      </c>
      <c r="V34" s="306">
        <f t="shared" ca="1" si="3"/>
        <v>1.1514577763312499</v>
      </c>
      <c r="W34" s="304">
        <f t="shared" ca="1" si="4"/>
        <v>77.126401907133669</v>
      </c>
      <c r="Y34" s="314" t="str">
        <f t="shared" ca="1" si="22"/>
        <v/>
      </c>
      <c r="Z34" s="315" t="str">
        <f t="shared" ca="1" si="23"/>
        <v/>
      </c>
      <c r="AA34" s="316" t="str">
        <f t="shared" ca="1" si="24"/>
        <v/>
      </c>
      <c r="AC34" s="310" t="e">
        <f t="shared" ca="1" si="25"/>
        <v>#N/A</v>
      </c>
      <c r="AD34" s="323" t="e">
        <f t="shared" ca="1" si="26"/>
        <v>#N/A</v>
      </c>
      <c r="AE34" s="324">
        <f t="shared" ca="1" si="5"/>
        <v>618.92304084850332</v>
      </c>
      <c r="AG34" s="306">
        <f t="shared" ca="1" si="27"/>
        <v>-24.711036562644253</v>
      </c>
      <c r="AH34" s="304">
        <f t="shared" ca="1" si="28"/>
        <v>-15.226394416800964</v>
      </c>
    </row>
    <row r="35" spans="1:34" x14ac:dyDescent="0.2">
      <c r="A35" s="347">
        <f t="shared" ca="1" si="6"/>
        <v>0.01</v>
      </c>
      <c r="B35" s="304">
        <f t="shared" ca="1" si="7"/>
        <v>0.31000000000000011</v>
      </c>
      <c r="D35" s="306">
        <f t="shared" ca="1" si="8"/>
        <v>-3.8778567121832634</v>
      </c>
      <c r="E35" s="307">
        <f t="shared" ca="1" si="9"/>
        <v>-24.479504178186467</v>
      </c>
      <c r="F35" s="304">
        <f t="shared" ca="1" si="10"/>
        <v>24.784751309829062</v>
      </c>
      <c r="G35" s="306">
        <f t="shared" ca="1" si="11"/>
        <v>37.708409426742413</v>
      </c>
      <c r="H35" s="307">
        <f t="shared" ca="1" si="12"/>
        <v>142.54865326977935</v>
      </c>
      <c r="I35" s="304">
        <f t="shared" ca="1" si="13"/>
        <v>147.45183176387675</v>
      </c>
      <c r="J35" s="306">
        <f t="shared" ca="1" si="14"/>
        <v>145.1267643401961</v>
      </c>
      <c r="K35" s="307">
        <f t="shared" ca="1" si="15"/>
        <v>620.34975135641002</v>
      </c>
      <c r="L35" s="304">
        <f t="shared" ca="1" si="0"/>
        <v>637.09935782090895</v>
      </c>
      <c r="M35" s="306">
        <f t="shared" ca="1" si="16"/>
        <v>1.3121897144300811</v>
      </c>
      <c r="N35" s="304">
        <f t="shared" ca="1" si="17"/>
        <v>75.182932557320385</v>
      </c>
      <c r="P35" s="310">
        <f t="shared" ca="1" si="18"/>
        <v>3</v>
      </c>
      <c r="Q35" s="304">
        <f t="shared" ca="1" si="19"/>
        <v>0</v>
      </c>
      <c r="R35" s="306">
        <f t="shared" ca="1" si="20"/>
        <v>0</v>
      </c>
      <c r="S35" s="307">
        <f t="shared" ca="1" si="21"/>
        <v>5.083000000000002</v>
      </c>
      <c r="T35" s="304">
        <f t="shared" ca="1" si="1"/>
        <v>49.86423000000002</v>
      </c>
      <c r="U35" s="311">
        <f t="shared" ca="1" si="2"/>
        <v>0</v>
      </c>
      <c r="V35" s="306">
        <f t="shared" ca="1" si="3"/>
        <v>1.1512933505420668</v>
      </c>
      <c r="W35" s="304">
        <f t="shared" ca="1" si="4"/>
        <v>76.858123862159516</v>
      </c>
      <c r="Y35" s="314" t="str">
        <f t="shared" ca="1" si="22"/>
        <v/>
      </c>
      <c r="Z35" s="315" t="str">
        <f t="shared" ca="1" si="23"/>
        <v/>
      </c>
      <c r="AA35" s="316" t="str">
        <f t="shared" ca="1" si="24"/>
        <v/>
      </c>
      <c r="AC35" s="310" t="e">
        <f t="shared" ca="1" si="25"/>
        <v>#N/A</v>
      </c>
      <c r="AD35" s="323" t="e">
        <f t="shared" ca="1" si="26"/>
        <v>#N/A</v>
      </c>
      <c r="AE35" s="324">
        <f t="shared" ca="1" si="5"/>
        <v>620.34975135641002</v>
      </c>
      <c r="AG35" s="306">
        <f t="shared" ca="1" si="27"/>
        <v>-24.657618886524176</v>
      </c>
      <c r="AH35" s="304">
        <f t="shared" ca="1" si="28"/>
        <v>-15.173401909725287</v>
      </c>
    </row>
    <row r="36" spans="1:34" x14ac:dyDescent="0.2">
      <c r="A36" s="347">
        <f t="shared" ca="1" si="6"/>
        <v>0.01</v>
      </c>
      <c r="B36" s="304">
        <f t="shared" ca="1" si="7"/>
        <v>0.32000000000000012</v>
      </c>
      <c r="D36" s="306">
        <f t="shared" ca="1" si="8"/>
        <v>-3.8668534322794201</v>
      </c>
      <c r="E36" s="307">
        <f t="shared" ca="1" si="9"/>
        <v>-24.427820203578769</v>
      </c>
      <c r="F36" s="304">
        <f t="shared" ca="1" si="10"/>
        <v>24.731982439042412</v>
      </c>
      <c r="G36" s="306">
        <f t="shared" ca="1" si="11"/>
        <v>37.669740892419618</v>
      </c>
      <c r="H36" s="307">
        <f t="shared" ca="1" si="12"/>
        <v>142.30437506774356</v>
      </c>
      <c r="I36" s="304">
        <f t="shared" ca="1" si="13"/>
        <v>147.20578977174461</v>
      </c>
      <c r="J36" s="306">
        <f t="shared" ca="1" si="14"/>
        <v>145.50365509179193</v>
      </c>
      <c r="K36" s="307">
        <f t="shared" ca="1" si="15"/>
        <v>621.77401649809769</v>
      </c>
      <c r="L36" s="304">
        <f t="shared" ca="1" si="0"/>
        <v>638.57203292756867</v>
      </c>
      <c r="M36" s="306">
        <f t="shared" ca="1" si="16"/>
        <v>1.3120192898786223</v>
      </c>
      <c r="N36" s="304">
        <f t="shared" ca="1" si="17"/>
        <v>75.17316794979638</v>
      </c>
      <c r="P36" s="310">
        <f t="shared" ca="1" si="18"/>
        <v>3</v>
      </c>
      <c r="Q36" s="304">
        <f t="shared" ca="1" si="19"/>
        <v>0</v>
      </c>
      <c r="R36" s="306">
        <f t="shared" ca="1" si="20"/>
        <v>0</v>
      </c>
      <c r="S36" s="307">
        <f t="shared" ca="1" si="21"/>
        <v>5.083000000000002</v>
      </c>
      <c r="T36" s="304">
        <f t="shared" ca="1" si="1"/>
        <v>49.86423000000002</v>
      </c>
      <c r="U36" s="311">
        <f t="shared" ca="1" si="2"/>
        <v>0</v>
      </c>
      <c r="V36" s="306">
        <f t="shared" ca="1" si="3"/>
        <v>1.1511292292699158</v>
      </c>
      <c r="W36" s="304">
        <f t="shared" ca="1" si="4"/>
        <v>76.590923012637589</v>
      </c>
      <c r="Y36" s="314" t="str">
        <f t="shared" ca="1" si="22"/>
        <v/>
      </c>
      <c r="Z36" s="315" t="str">
        <f t="shared" ca="1" si="23"/>
        <v/>
      </c>
      <c r="AA36" s="316" t="str">
        <f t="shared" ca="1" si="24"/>
        <v/>
      </c>
      <c r="AC36" s="310" t="e">
        <f t="shared" ca="1" si="25"/>
        <v>#N/A</v>
      </c>
      <c r="AD36" s="323" t="e">
        <f t="shared" ca="1" si="26"/>
        <v>#N/A</v>
      </c>
      <c r="AE36" s="324">
        <f t="shared" ca="1" si="5"/>
        <v>621.77401649809769</v>
      </c>
      <c r="AG36" s="306">
        <f t="shared" ca="1" si="27"/>
        <v>-24.604412989346454</v>
      </c>
      <c r="AH36" s="304">
        <f t="shared" ca="1" si="28"/>
        <v>-15.120622439929075</v>
      </c>
    </row>
    <row r="37" spans="1:34" x14ac:dyDescent="0.2">
      <c r="A37" s="347">
        <f t="shared" ca="1" si="6"/>
        <v>0.01</v>
      </c>
      <c r="B37" s="304">
        <f t="shared" ca="1" si="7"/>
        <v>0.33000000000000013</v>
      </c>
      <c r="D37" s="306">
        <f t="shared" ca="1" si="8"/>
        <v>-3.8558926546933967</v>
      </c>
      <c r="E37" s="307">
        <f t="shared" ca="1" si="9"/>
        <v>-24.376343743151814</v>
      </c>
      <c r="F37" s="304">
        <f t="shared" ca="1" si="10"/>
        <v>24.679425488629491</v>
      </c>
      <c r="G37" s="306">
        <f t="shared" ca="1" si="11"/>
        <v>37.631181965872685</v>
      </c>
      <c r="H37" s="307">
        <f t="shared" ca="1" si="12"/>
        <v>142.06061163031205</v>
      </c>
      <c r="I37" s="304">
        <f t="shared" ca="1" si="13"/>
        <v>146.96027773832961</v>
      </c>
      <c r="J37" s="306">
        <f t="shared" ca="1" si="14"/>
        <v>145.88015970608339</v>
      </c>
      <c r="K37" s="307">
        <f t="shared" ca="1" si="15"/>
        <v>623.19584143158795</v>
      </c>
      <c r="L37" s="304">
        <f t="shared" ca="1" si="0"/>
        <v>640.04224686617158</v>
      </c>
      <c r="M37" s="306">
        <f t="shared" ca="1" si="16"/>
        <v>1.3118484706380489</v>
      </c>
      <c r="N37" s="304">
        <f t="shared" ca="1" si="17"/>
        <v>75.163380728251894</v>
      </c>
      <c r="P37" s="310">
        <f t="shared" ca="1" si="18"/>
        <v>3</v>
      </c>
      <c r="Q37" s="304">
        <f t="shared" ca="1" si="19"/>
        <v>0</v>
      </c>
      <c r="R37" s="306">
        <f t="shared" ca="1" si="20"/>
        <v>0</v>
      </c>
      <c r="S37" s="307">
        <f t="shared" ca="1" si="21"/>
        <v>5.083000000000002</v>
      </c>
      <c r="T37" s="304">
        <f t="shared" ca="1" si="1"/>
        <v>49.86423000000002</v>
      </c>
      <c r="U37" s="311">
        <f t="shared" ca="1" si="2"/>
        <v>0</v>
      </c>
      <c r="V37" s="306">
        <f t="shared" ca="1" si="3"/>
        <v>1.1509654117990762</v>
      </c>
      <c r="W37" s="304">
        <f t="shared" ca="1" si="4"/>
        <v>76.324793723167758</v>
      </c>
      <c r="Y37" s="314" t="str">
        <f t="shared" ca="1" si="22"/>
        <v/>
      </c>
      <c r="Z37" s="315" t="str">
        <f t="shared" ca="1" si="23"/>
        <v/>
      </c>
      <c r="AA37" s="316" t="str">
        <f t="shared" ca="1" si="24"/>
        <v/>
      </c>
      <c r="AC37" s="310" t="e">
        <f t="shared" ca="1" si="25"/>
        <v>#N/A</v>
      </c>
      <c r="AD37" s="323" t="e">
        <f t="shared" ca="1" si="26"/>
        <v>#N/A</v>
      </c>
      <c r="AE37" s="324">
        <f t="shared" ca="1" si="5"/>
        <v>623.19584143158795</v>
      </c>
      <c r="AG37" s="306">
        <f t="shared" ca="1" si="27"/>
        <v>-24.551417750762369</v>
      </c>
      <c r="AH37" s="304">
        <f t="shared" ca="1" si="28"/>
        <v>-15.068054891331411</v>
      </c>
    </row>
    <row r="38" spans="1:34" x14ac:dyDescent="0.2">
      <c r="A38" s="347">
        <f t="shared" ca="1" si="6"/>
        <v>0.01</v>
      </c>
      <c r="B38" s="304">
        <f t="shared" ca="1" si="7"/>
        <v>0.34000000000000014</v>
      </c>
      <c r="D38" s="306">
        <f t="shared" ca="1" si="8"/>
        <v>-3.8449741543846567</v>
      </c>
      <c r="E38" s="307">
        <f t="shared" ca="1" si="9"/>
        <v>-24.325073711210742</v>
      </c>
      <c r="F38" s="304">
        <f t="shared" ca="1" si="10"/>
        <v>24.627079349848248</v>
      </c>
      <c r="G38" s="306">
        <f t="shared" ca="1" si="11"/>
        <v>37.592732224328842</v>
      </c>
      <c r="H38" s="307">
        <f t="shared" ca="1" si="12"/>
        <v>141.81736089319995</v>
      </c>
      <c r="I38" s="304">
        <f t="shared" ca="1" si="13"/>
        <v>146.71529356819693</v>
      </c>
      <c r="J38" s="306">
        <f t="shared" ca="1" si="14"/>
        <v>146.25627927703439</v>
      </c>
      <c r="K38" s="307">
        <f t="shared" ca="1" si="15"/>
        <v>624.6152312942055</v>
      </c>
      <c r="L38" s="304">
        <f t="shared" ca="1" si="0"/>
        <v>641.51000490458114</v>
      </c>
      <c r="M38" s="306">
        <f t="shared" ca="1" si="16"/>
        <v>1.3116772557532912</v>
      </c>
      <c r="N38" s="304">
        <f t="shared" ca="1" si="17"/>
        <v>75.153570837965461</v>
      </c>
      <c r="P38" s="310">
        <f t="shared" ca="1" si="18"/>
        <v>3</v>
      </c>
      <c r="Q38" s="304">
        <f t="shared" ca="1" si="19"/>
        <v>0</v>
      </c>
      <c r="R38" s="306">
        <f t="shared" ca="1" si="20"/>
        <v>0</v>
      </c>
      <c r="S38" s="307">
        <f t="shared" ca="1" si="21"/>
        <v>5.083000000000002</v>
      </c>
      <c r="T38" s="304">
        <f t="shared" ca="1" si="1"/>
        <v>49.86423000000002</v>
      </c>
      <c r="U38" s="311">
        <f t="shared" ca="1" si="2"/>
        <v>0</v>
      </c>
      <c r="V38" s="306">
        <f t="shared" ca="1" si="3"/>
        <v>1.15080189741679</v>
      </c>
      <c r="W38" s="304">
        <f t="shared" ca="1" si="4"/>
        <v>76.059730395689598</v>
      </c>
      <c r="Y38" s="314" t="str">
        <f t="shared" ca="1" si="22"/>
        <v/>
      </c>
      <c r="Z38" s="315" t="str">
        <f t="shared" ca="1" si="23"/>
        <v/>
      </c>
      <c r="AA38" s="316" t="str">
        <f t="shared" ca="1" si="24"/>
        <v/>
      </c>
      <c r="AC38" s="310" t="e">
        <f t="shared" ca="1" si="25"/>
        <v>#N/A</v>
      </c>
      <c r="AD38" s="323" t="e">
        <f t="shared" ca="1" si="26"/>
        <v>#N/A</v>
      </c>
      <c r="AE38" s="324">
        <f t="shared" ca="1" si="5"/>
        <v>624.6152312942055</v>
      </c>
      <c r="AG38" s="306">
        <f t="shared" ca="1" si="27"/>
        <v>-24.498632057808955</v>
      </c>
      <c r="AH38" s="304">
        <f t="shared" ca="1" si="28"/>
        <v>-15.015698155256292</v>
      </c>
    </row>
    <row r="39" spans="1:34" x14ac:dyDescent="0.2">
      <c r="A39" s="347">
        <f t="shared" ca="1" si="6"/>
        <v>0.01</v>
      </c>
      <c r="B39" s="304">
        <f t="shared" ca="1" si="7"/>
        <v>0.35000000000000014</v>
      </c>
      <c r="D39" s="306">
        <f t="shared" ca="1" si="8"/>
        <v>-3.8340977078011171</v>
      </c>
      <c r="E39" s="307">
        <f t="shared" ca="1" si="9"/>
        <v>-24.274009029254046</v>
      </c>
      <c r="F39" s="304">
        <f t="shared" ca="1" si="10"/>
        <v>24.574942921302437</v>
      </c>
      <c r="G39" s="306">
        <f t="shared" ca="1" si="11"/>
        <v>37.554391247250834</v>
      </c>
      <c r="H39" s="307">
        <f t="shared" ca="1" si="12"/>
        <v>141.57462080290742</v>
      </c>
      <c r="I39" s="304">
        <f t="shared" ca="1" si="13"/>
        <v>146.47083517696831</v>
      </c>
      <c r="J39" s="306">
        <f t="shared" ca="1" si="14"/>
        <v>146.63201489439228</v>
      </c>
      <c r="K39" s="307">
        <f t="shared" ca="1" si="15"/>
        <v>626.03219120268602</v>
      </c>
      <c r="L39" s="304">
        <f t="shared" ca="1" si="0"/>
        <v>642.97531228969103</v>
      </c>
      <c r="M39" s="306">
        <f t="shared" ca="1" si="16"/>
        <v>1.3115056442657425</v>
      </c>
      <c r="N39" s="304">
        <f t="shared" ca="1" si="17"/>
        <v>75.143738224012964</v>
      </c>
      <c r="P39" s="310">
        <f t="shared" ca="1" si="18"/>
        <v>3</v>
      </c>
      <c r="Q39" s="304">
        <f t="shared" ca="1" si="19"/>
        <v>0</v>
      </c>
      <c r="R39" s="306">
        <f t="shared" ca="1" si="20"/>
        <v>0</v>
      </c>
      <c r="S39" s="307">
        <f t="shared" ca="1" si="21"/>
        <v>5.083000000000002</v>
      </c>
      <c r="T39" s="304">
        <f t="shared" ca="1" si="1"/>
        <v>49.86423000000002</v>
      </c>
      <c r="U39" s="311">
        <f t="shared" ca="1" si="2"/>
        <v>0</v>
      </c>
      <c r="V39" s="306">
        <f t="shared" ca="1" si="3"/>
        <v>1.150638685413244</v>
      </c>
      <c r="W39" s="304">
        <f t="shared" ca="1" si="4"/>
        <v>75.795727469185493</v>
      </c>
      <c r="Y39" s="314" t="str">
        <f t="shared" ca="1" si="22"/>
        <v/>
      </c>
      <c r="Z39" s="315" t="str">
        <f t="shared" ca="1" si="23"/>
        <v/>
      </c>
      <c r="AA39" s="316" t="str">
        <f t="shared" ca="1" si="24"/>
        <v/>
      </c>
      <c r="AC39" s="310" t="e">
        <f t="shared" ca="1" si="25"/>
        <v>#N/A</v>
      </c>
      <c r="AD39" s="323" t="e">
        <f t="shared" ca="1" si="26"/>
        <v>#N/A</v>
      </c>
      <c r="AE39" s="324">
        <f t="shared" ca="1" si="5"/>
        <v>626.03219120268602</v>
      </c>
      <c r="AG39" s="306">
        <f t="shared" ca="1" si="27"/>
        <v>-24.446054804849975</v>
      </c>
      <c r="AH39" s="304">
        <f t="shared" ca="1" si="28"/>
        <v>-14.963551130373711</v>
      </c>
    </row>
    <row r="40" spans="1:34" x14ac:dyDescent="0.2">
      <c r="A40" s="347">
        <f t="shared" ca="1" si="6"/>
        <v>0.01</v>
      </c>
      <c r="B40" s="304">
        <f t="shared" ca="1" si="7"/>
        <v>0.36000000000000015</v>
      </c>
      <c r="D40" s="306">
        <f t="shared" ca="1" si="8"/>
        <v>-3.8232630928673026</v>
      </c>
      <c r="E40" s="307">
        <f t="shared" ca="1" si="9"/>
        <v>-24.223148625916373</v>
      </c>
      <c r="F40" s="304">
        <f t="shared" ca="1" si="10"/>
        <v>24.523015108883236</v>
      </c>
      <c r="G40" s="306">
        <f t="shared" ca="1" si="11"/>
        <v>37.516158616322159</v>
      </c>
      <c r="H40" s="307">
        <f t="shared" ca="1" si="12"/>
        <v>141.33238931664826</v>
      </c>
      <c r="I40" s="304">
        <f t="shared" ca="1" si="13"/>
        <v>146.22690049124913</v>
      </c>
      <c r="J40" s="306">
        <f t="shared" ca="1" si="14"/>
        <v>147.00736764371015</v>
      </c>
      <c r="K40" s="307">
        <f t="shared" ca="1" si="15"/>
        <v>627.44672625328383</v>
      </c>
      <c r="L40" s="304">
        <f t="shared" ca="1" si="0"/>
        <v>644.4381742475349</v>
      </c>
      <c r="M40" s="306">
        <f t="shared" ca="1" si="16"/>
        <v>1.3113336352132443</v>
      </c>
      <c r="N40" s="304">
        <f t="shared" ca="1" si="17"/>
        <v>75.133882831266774</v>
      </c>
      <c r="P40" s="310">
        <f t="shared" ca="1" si="18"/>
        <v>3</v>
      </c>
      <c r="Q40" s="304">
        <f t="shared" ca="1" si="19"/>
        <v>0</v>
      </c>
      <c r="R40" s="306">
        <f t="shared" ca="1" si="20"/>
        <v>0</v>
      </c>
      <c r="S40" s="307">
        <f t="shared" ca="1" si="21"/>
        <v>5.083000000000002</v>
      </c>
      <c r="T40" s="304">
        <f t="shared" ca="1" si="1"/>
        <v>49.86423000000002</v>
      </c>
      <c r="U40" s="311">
        <f t="shared" ca="1" si="2"/>
        <v>0</v>
      </c>
      <c r="V40" s="306">
        <f t="shared" ca="1" si="3"/>
        <v>1.1504757750815549</v>
      </c>
      <c r="W40" s="304">
        <f t="shared" ca="1" si="4"/>
        <v>75.532779419386188</v>
      </c>
      <c r="Y40" s="314" t="str">
        <f t="shared" ca="1" si="22"/>
        <v/>
      </c>
      <c r="Z40" s="315" t="str">
        <f t="shared" ca="1" si="23"/>
        <v/>
      </c>
      <c r="AA40" s="316" t="str">
        <f t="shared" ca="1" si="24"/>
        <v/>
      </c>
      <c r="AC40" s="310" t="e">
        <f t="shared" ca="1" si="25"/>
        <v>#N/A</v>
      </c>
      <c r="AD40" s="323" t="e">
        <f t="shared" ca="1" si="26"/>
        <v>#N/A</v>
      </c>
      <c r="AE40" s="324">
        <f t="shared" ca="1" si="5"/>
        <v>627.44672625328383</v>
      </c>
      <c r="AG40" s="306">
        <f t="shared" ca="1" si="27"/>
        <v>-24.393684893517417</v>
      </c>
      <c r="AH40" s="304">
        <f t="shared" ca="1" si="28"/>
        <v>-14.911612722641248</v>
      </c>
    </row>
    <row r="41" spans="1:34" x14ac:dyDescent="0.2">
      <c r="A41" s="347">
        <f t="shared" ca="1" si="6"/>
        <v>0.01</v>
      </c>
      <c r="B41" s="304">
        <f t="shared" ca="1" si="7"/>
        <v>0.37000000000000016</v>
      </c>
      <c r="D41" s="306">
        <f t="shared" ca="1" si="8"/>
        <v>-3.8124700889726024</v>
      </c>
      <c r="E41" s="307">
        <f t="shared" ca="1" si="9"/>
        <v>-24.172491436911816</v>
      </c>
      <c r="F41" s="304">
        <f t="shared" ca="1" si="10"/>
        <v>24.471294825711325</v>
      </c>
      <c r="G41" s="306">
        <f t="shared" ca="1" si="11"/>
        <v>37.478033915432434</v>
      </c>
      <c r="H41" s="307">
        <f t="shared" ca="1" si="12"/>
        <v>141.09066440227915</v>
      </c>
      <c r="I41" s="304">
        <f t="shared" ca="1" si="13"/>
        <v>145.98348744855653</v>
      </c>
      <c r="J41" s="306">
        <f t="shared" ca="1" si="14"/>
        <v>147.38233860636893</v>
      </c>
      <c r="K41" s="307">
        <f t="shared" ca="1" si="15"/>
        <v>628.8588415218785</v>
      </c>
      <c r="L41" s="304">
        <f t="shared" ca="1" si="0"/>
        <v>645.89859598339547</v>
      </c>
      <c r="M41" s="306">
        <f t="shared" ca="1" si="16"/>
        <v>1.3111612276300708</v>
      </c>
      <c r="N41" s="304">
        <f t="shared" ca="1" si="17"/>
        <v>75.124004604394884</v>
      </c>
      <c r="P41" s="310">
        <f t="shared" ca="1" si="18"/>
        <v>3</v>
      </c>
      <c r="Q41" s="304">
        <f t="shared" ca="1" si="19"/>
        <v>0</v>
      </c>
      <c r="R41" s="306">
        <f t="shared" ca="1" si="20"/>
        <v>0</v>
      </c>
      <c r="S41" s="307">
        <f t="shared" ca="1" si="21"/>
        <v>5.083000000000002</v>
      </c>
      <c r="T41" s="304">
        <f t="shared" ca="1" si="1"/>
        <v>49.86423000000002</v>
      </c>
      <c r="U41" s="311">
        <f t="shared" ca="1" si="2"/>
        <v>0</v>
      </c>
      <c r="V41" s="306">
        <f t="shared" ca="1" si="3"/>
        <v>1.1503131657177532</v>
      </c>
      <c r="W41" s="304">
        <f t="shared" ca="1" si="4"/>
        <v>75.270880758479649</v>
      </c>
      <c r="Y41" s="314" t="str">
        <f t="shared" ca="1" si="22"/>
        <v/>
      </c>
      <c r="Z41" s="315" t="str">
        <f t="shared" ca="1" si="23"/>
        <v/>
      </c>
      <c r="AA41" s="316" t="str">
        <f t="shared" ca="1" si="24"/>
        <v/>
      </c>
      <c r="AC41" s="310" t="e">
        <f t="shared" ca="1" si="25"/>
        <v>#N/A</v>
      </c>
      <c r="AD41" s="323" t="e">
        <f t="shared" ca="1" si="26"/>
        <v>#N/A</v>
      </c>
      <c r="AE41" s="324">
        <f t="shared" ca="1" si="5"/>
        <v>628.8588415218785</v>
      </c>
      <c r="AG41" s="306">
        <f t="shared" ca="1" si="27"/>
        <v>-24.341521232653474</v>
      </c>
      <c r="AH41" s="304">
        <f t="shared" ca="1" si="28"/>
        <v>-14.859881845246147</v>
      </c>
    </row>
    <row r="42" spans="1:34" x14ac:dyDescent="0.2">
      <c r="A42" s="347">
        <f t="shared" ca="1" si="6"/>
        <v>0.01</v>
      </c>
      <c r="B42" s="304">
        <f t="shared" ca="1" si="7"/>
        <v>0.38000000000000017</v>
      </c>
      <c r="D42" s="306">
        <f t="shared" ca="1" si="8"/>
        <v>-3.8017184769596777</v>
      </c>
      <c r="E42" s="307">
        <f t="shared" ca="1" si="9"/>
        <v>-24.122036404977798</v>
      </c>
      <c r="F42" s="304">
        <f t="shared" ca="1" si="10"/>
        <v>24.419780992079573</v>
      </c>
      <c r="G42" s="306">
        <f t="shared" ca="1" si="11"/>
        <v>37.44001673066284</v>
      </c>
      <c r="H42" s="307">
        <f t="shared" ca="1" si="12"/>
        <v>140.84944403822936</v>
      </c>
      <c r="I42" s="304">
        <f t="shared" ca="1" si="13"/>
        <v>145.7405939972478</v>
      </c>
      <c r="J42" s="306">
        <f t="shared" ca="1" si="14"/>
        <v>147.75692885959941</v>
      </c>
      <c r="K42" s="307">
        <f t="shared" ca="1" si="15"/>
        <v>630.26854206408109</v>
      </c>
      <c r="L42" s="304">
        <f t="shared" ca="1" si="0"/>
        <v>647.35658268191196</v>
      </c>
      <c r="M42" s="306">
        <f t="shared" ca="1" si="16"/>
        <v>1.3109884205469151</v>
      </c>
      <c r="N42" s="304">
        <f t="shared" ca="1" si="17"/>
        <v>75.114103487860092</v>
      </c>
      <c r="P42" s="310">
        <f t="shared" ca="1" si="18"/>
        <v>3</v>
      </c>
      <c r="Q42" s="304">
        <f t="shared" ca="1" si="19"/>
        <v>0</v>
      </c>
      <c r="R42" s="306">
        <f t="shared" ca="1" si="20"/>
        <v>0</v>
      </c>
      <c r="S42" s="307">
        <f t="shared" ca="1" si="21"/>
        <v>5.083000000000002</v>
      </c>
      <c r="T42" s="304">
        <f t="shared" ca="1" si="1"/>
        <v>49.86423000000002</v>
      </c>
      <c r="U42" s="311">
        <f t="shared" ca="1" si="2"/>
        <v>0</v>
      </c>
      <c r="V42" s="306">
        <f t="shared" ca="1" si="3"/>
        <v>1.150150856620769</v>
      </c>
      <c r="W42" s="304">
        <f t="shared" ca="1" si="4"/>
        <v>75.010026034822332</v>
      </c>
      <c r="Y42" s="314" t="str">
        <f t="shared" ca="1" si="22"/>
        <v/>
      </c>
      <c r="Z42" s="315" t="str">
        <f t="shared" ca="1" si="23"/>
        <v/>
      </c>
      <c r="AA42" s="316" t="str">
        <f t="shared" ca="1" si="24"/>
        <v/>
      </c>
      <c r="AC42" s="310" t="e">
        <f t="shared" ca="1" si="25"/>
        <v>#N/A</v>
      </c>
      <c r="AD42" s="323" t="e">
        <f t="shared" ca="1" si="26"/>
        <v>#N/A</v>
      </c>
      <c r="AE42" s="324">
        <f t="shared" ca="1" si="5"/>
        <v>630.26854206408109</v>
      </c>
      <c r="AG42" s="306">
        <f t="shared" ca="1" si="27"/>
        <v>-24.289562738253139</v>
      </c>
      <c r="AH42" s="304">
        <f t="shared" ca="1" si="28"/>
        <v>-14.808357418548027</v>
      </c>
    </row>
    <row r="43" spans="1:34" x14ac:dyDescent="0.2">
      <c r="A43" s="347">
        <f t="shared" ca="1" si="6"/>
        <v>0.01</v>
      </c>
      <c r="B43" s="304">
        <f t="shared" ca="1" si="7"/>
        <v>0.39000000000000018</v>
      </c>
      <c r="D43" s="306">
        <f t="shared" ca="1" si="8"/>
        <v>-3.7910080391129335</v>
      </c>
      <c r="E43" s="307">
        <f t="shared" ca="1" si="9"/>
        <v>-24.071782479819468</v>
      </c>
      <c r="F43" s="304">
        <f t="shared" ca="1" si="10"/>
        <v>24.368472535396272</v>
      </c>
      <c r="G43" s="306">
        <f t="shared" ca="1" si="11"/>
        <v>37.402106650271712</v>
      </c>
      <c r="H43" s="307">
        <f t="shared" ca="1" si="12"/>
        <v>140.60872621343117</v>
      </c>
      <c r="I43" s="304">
        <f t="shared" ca="1" si="13"/>
        <v>145.49821809644936</v>
      </c>
      <c r="J43" s="306">
        <f t="shared" ca="1" si="14"/>
        <v>148.13113947650407</v>
      </c>
      <c r="K43" s="307">
        <f t="shared" ca="1" si="15"/>
        <v>631.67583291533936</v>
      </c>
      <c r="L43" s="304">
        <f t="shared" ca="1" si="0"/>
        <v>648.81213950718836</v>
      </c>
      <c r="M43" s="306">
        <f t="shared" ca="1" si="16"/>
        <v>1.310815212990873</v>
      </c>
      <c r="N43" s="304">
        <f t="shared" ca="1" si="17"/>
        <v>75.104179425919099</v>
      </c>
      <c r="P43" s="310">
        <f t="shared" ca="1" si="18"/>
        <v>3</v>
      </c>
      <c r="Q43" s="304">
        <f t="shared" ca="1" si="19"/>
        <v>0</v>
      </c>
      <c r="R43" s="306">
        <f t="shared" ca="1" si="20"/>
        <v>0</v>
      </c>
      <c r="S43" s="307">
        <f t="shared" ca="1" si="21"/>
        <v>5.083000000000002</v>
      </c>
      <c r="T43" s="304">
        <f t="shared" ca="1" si="1"/>
        <v>49.86423000000002</v>
      </c>
      <c r="U43" s="311">
        <f t="shared" ca="1" si="2"/>
        <v>0</v>
      </c>
      <c r="V43" s="306">
        <f t="shared" ca="1" si="3"/>
        <v>1.1499888470924131</v>
      </c>
      <c r="W43" s="304">
        <f t="shared" ca="1" si="4"/>
        <v>74.750209832652786</v>
      </c>
      <c r="Y43" s="314" t="str">
        <f t="shared" ca="1" si="22"/>
        <v/>
      </c>
      <c r="Z43" s="315" t="str">
        <f t="shared" ca="1" si="23"/>
        <v/>
      </c>
      <c r="AA43" s="316" t="str">
        <f t="shared" ca="1" si="24"/>
        <v/>
      </c>
      <c r="AC43" s="310" t="e">
        <f t="shared" ca="1" si="25"/>
        <v>#N/A</v>
      </c>
      <c r="AD43" s="323" t="e">
        <f t="shared" ca="1" si="26"/>
        <v>#N/A</v>
      </c>
      <c r="AE43" s="324">
        <f t="shared" ca="1" si="5"/>
        <v>631.67583291533936</v>
      </c>
      <c r="AG43" s="306">
        <f t="shared" ca="1" si="27"/>
        <v>-24.237808333407337</v>
      </c>
      <c r="AH43" s="304">
        <f t="shared" ca="1" si="28"/>
        <v>-14.757038370022094</v>
      </c>
    </row>
    <row r="44" spans="1:34" x14ac:dyDescent="0.2">
      <c r="A44" s="347">
        <f t="shared" ca="1" si="6"/>
        <v>0.01</v>
      </c>
      <c r="B44" s="304">
        <f t="shared" ca="1" si="7"/>
        <v>0.40000000000000019</v>
      </c>
      <c r="D44" s="306">
        <f t="shared" ca="1" si="8"/>
        <v>-3.780338559147113</v>
      </c>
      <c r="E44" s="307">
        <f t="shared" ca="1" si="9"/>
        <v>-24.02172861805451</v>
      </c>
      <c r="F44" s="304">
        <f t="shared" ca="1" si="10"/>
        <v>24.317368390128763</v>
      </c>
      <c r="G44" s="306">
        <f t="shared" ca="1" si="11"/>
        <v>37.364303264680238</v>
      </c>
      <c r="H44" s="307">
        <f t="shared" ca="1" si="12"/>
        <v>140.36850892725062</v>
      </c>
      <c r="I44" s="304">
        <f t="shared" ca="1" si="13"/>
        <v>145.2563577159865</v>
      </c>
      <c r="J44" s="306">
        <f t="shared" ca="1" si="14"/>
        <v>148.50497152607883</v>
      </c>
      <c r="K44" s="307">
        <f t="shared" ca="1" si="15"/>
        <v>633.08071909104274</v>
      </c>
      <c r="L44" s="304">
        <f t="shared" ca="1" si="0"/>
        <v>650.26527160289993</v>
      </c>
      <c r="M44" s="306">
        <f t="shared" ca="1" si="16"/>
        <v>1.3106416039854292</v>
      </c>
      <c r="N44" s="304">
        <f t="shared" ca="1" si="17"/>
        <v>75.09423236262171</v>
      </c>
      <c r="P44" s="310">
        <f t="shared" ca="1" si="18"/>
        <v>3</v>
      </c>
      <c r="Q44" s="304">
        <f t="shared" ca="1" si="19"/>
        <v>0</v>
      </c>
      <c r="R44" s="306">
        <f t="shared" ca="1" si="20"/>
        <v>0</v>
      </c>
      <c r="S44" s="307">
        <f t="shared" ca="1" si="21"/>
        <v>5.083000000000002</v>
      </c>
      <c r="T44" s="304">
        <f t="shared" ca="1" si="1"/>
        <v>49.86423000000002</v>
      </c>
      <c r="U44" s="311">
        <f t="shared" ca="1" si="2"/>
        <v>0</v>
      </c>
      <c r="V44" s="306">
        <f t="shared" ca="1" si="3"/>
        <v>1.1498271364373658</v>
      </c>
      <c r="W44" s="304">
        <f t="shared" ca="1" si="4"/>
        <v>74.491426771808605</v>
      </c>
      <c r="Y44" s="314" t="str">
        <f t="shared" ca="1" si="22"/>
        <v/>
      </c>
      <c r="Z44" s="315" t="str">
        <f t="shared" ca="1" si="23"/>
        <v/>
      </c>
      <c r="AA44" s="316" t="str">
        <f t="shared" ca="1" si="24"/>
        <v/>
      </c>
      <c r="AC44" s="310" t="e">
        <f t="shared" ca="1" si="25"/>
        <v>#N/A</v>
      </c>
      <c r="AD44" s="323" t="e">
        <f t="shared" ca="1" si="26"/>
        <v>#N/A</v>
      </c>
      <c r="AE44" s="324">
        <f t="shared" ca="1" si="5"/>
        <v>633.08071909104274</v>
      </c>
      <c r="AG44" s="306">
        <f t="shared" ca="1" si="27"/>
        <v>-24.186256948246452</v>
      </c>
      <c r="AH44" s="304">
        <f t="shared" ca="1" si="28"/>
        <v>-14.705923634202785</v>
      </c>
    </row>
    <row r="45" spans="1:34" x14ac:dyDescent="0.2">
      <c r="A45" s="347">
        <f t="shared" ca="1" si="6"/>
        <v>0.01</v>
      </c>
      <c r="B45" s="304">
        <f t="shared" ca="1" si="7"/>
        <v>0.4100000000000002</v>
      </c>
      <c r="D45" s="306">
        <f t="shared" ca="1" si="8"/>
        <v>-3.7697098221960008</v>
      </c>
      <c r="E45" s="307">
        <f t="shared" ca="1" si="9"/>
        <v>-23.971873783158639</v>
      </c>
      <c r="F45" s="304">
        <f t="shared" ca="1" si="10"/>
        <v>24.266467497747779</v>
      </c>
      <c r="G45" s="306">
        <f t="shared" ca="1" si="11"/>
        <v>37.326606166458276</v>
      </c>
      <c r="H45" s="307">
        <f t="shared" ca="1" si="12"/>
        <v>140.12879018941902</v>
      </c>
      <c r="I45" s="304">
        <f t="shared" ca="1" si="13"/>
        <v>145.01501083631342</v>
      </c>
      <c r="J45" s="306">
        <f t="shared" ca="1" si="14"/>
        <v>148.87842607323452</v>
      </c>
      <c r="K45" s="307">
        <f t="shared" ca="1" si="15"/>
        <v>634.48320558662613</v>
      </c>
      <c r="L45" s="304">
        <f t="shared" ca="1" si="0"/>
        <v>651.71598409239937</v>
      </c>
      <c r="M45" s="306">
        <f t="shared" ca="1" si="16"/>
        <v>1.3104675925504412</v>
      </c>
      <c r="N45" s="304">
        <f t="shared" ca="1" si="17"/>
        <v>75.084262241809881</v>
      </c>
      <c r="P45" s="310">
        <f t="shared" ca="1" si="18"/>
        <v>3</v>
      </c>
      <c r="Q45" s="304">
        <f t="shared" ca="1" si="19"/>
        <v>0</v>
      </c>
      <c r="R45" s="306">
        <f t="shared" ca="1" si="20"/>
        <v>0</v>
      </c>
      <c r="S45" s="307">
        <f t="shared" ca="1" si="21"/>
        <v>5.083000000000002</v>
      </c>
      <c r="T45" s="304">
        <f t="shared" ca="1" si="1"/>
        <v>49.86423000000002</v>
      </c>
      <c r="U45" s="311">
        <f t="shared" ca="1" si="2"/>
        <v>0</v>
      </c>
      <c r="V45" s="306">
        <f t="shared" ca="1" si="3"/>
        <v>1.1496657239631587</v>
      </c>
      <c r="W45" s="304">
        <f t="shared" ca="1" si="4"/>
        <v>74.233671507445479</v>
      </c>
      <c r="Y45" s="314" t="str">
        <f t="shared" ca="1" si="22"/>
        <v/>
      </c>
      <c r="Z45" s="315" t="str">
        <f t="shared" ca="1" si="23"/>
        <v/>
      </c>
      <c r="AA45" s="316" t="str">
        <f t="shared" ca="1" si="24"/>
        <v/>
      </c>
      <c r="AC45" s="310" t="e">
        <f t="shared" ca="1" si="25"/>
        <v>#N/A</v>
      </c>
      <c r="AD45" s="323" t="e">
        <f t="shared" ca="1" si="26"/>
        <v>#N/A</v>
      </c>
      <c r="AE45" s="324">
        <f t="shared" ca="1" si="5"/>
        <v>634.48320558662613</v>
      </c>
      <c r="AG45" s="306">
        <f t="shared" ca="1" si="27"/>
        <v>-24.134907519884557</v>
      </c>
      <c r="AH45" s="304">
        <f t="shared" ca="1" si="28"/>
        <v>-14.655012152628089</v>
      </c>
    </row>
    <row r="46" spans="1:34" x14ac:dyDescent="0.2">
      <c r="A46" s="347">
        <f t="shared" ca="1" si="6"/>
        <v>0.01</v>
      </c>
      <c r="B46" s="304">
        <f t="shared" ca="1" si="7"/>
        <v>0.42000000000000021</v>
      </c>
      <c r="D46" s="306">
        <f t="shared" ca="1" si="8"/>
        <v>-3.7591216148012303</v>
      </c>
      <c r="E46" s="307">
        <f t="shared" ca="1" si="9"/>
        <v>-23.922216945411435</v>
      </c>
      <c r="F46" s="304">
        <f t="shared" ca="1" si="10"/>
        <v>24.215768806672148</v>
      </c>
      <c r="G46" s="306">
        <f t="shared" ca="1" si="11"/>
        <v>37.289014950310268</v>
      </c>
      <c r="H46" s="307">
        <f t="shared" ca="1" si="12"/>
        <v>139.88956801996491</v>
      </c>
      <c r="I46" s="304">
        <f t="shared" ca="1" si="13"/>
        <v>144.77417544844403</v>
      </c>
      <c r="J46" s="306">
        <f t="shared" ca="1" si="14"/>
        <v>149.25150417881835</v>
      </c>
      <c r="K46" s="307">
        <f t="shared" ca="1" si="15"/>
        <v>635.8832973776731</v>
      </c>
      <c r="L46" s="304">
        <f t="shared" ca="1" si="0"/>
        <v>653.16428207882132</v>
      </c>
      <c r="M46" s="306">
        <f t="shared" ca="1" si="16"/>
        <v>1.3102931777021254</v>
      </c>
      <c r="N46" s="304">
        <f t="shared" ca="1" si="17"/>
        <v>75.074269007116968</v>
      </c>
      <c r="P46" s="310">
        <f t="shared" ca="1" si="18"/>
        <v>3</v>
      </c>
      <c r="Q46" s="304">
        <f t="shared" ca="1" si="19"/>
        <v>0</v>
      </c>
      <c r="R46" s="306">
        <f t="shared" ca="1" si="20"/>
        <v>0</v>
      </c>
      <c r="S46" s="307">
        <f t="shared" ca="1" si="21"/>
        <v>5.083000000000002</v>
      </c>
      <c r="T46" s="304">
        <f t="shared" ca="1" si="1"/>
        <v>49.86423000000002</v>
      </c>
      <c r="U46" s="311">
        <f t="shared" ca="1" si="2"/>
        <v>0</v>
      </c>
      <c r="V46" s="306">
        <f t="shared" ca="1" si="3"/>
        <v>1.1495046089801606</v>
      </c>
      <c r="W46" s="304">
        <f t="shared" ca="1" si="4"/>
        <v>73.976938729758928</v>
      </c>
      <c r="Y46" s="314" t="str">
        <f t="shared" ca="1" si="22"/>
        <v/>
      </c>
      <c r="Z46" s="315" t="str">
        <f t="shared" ca="1" si="23"/>
        <v/>
      </c>
      <c r="AA46" s="316" t="str">
        <f t="shared" ca="1" si="24"/>
        <v/>
      </c>
      <c r="AC46" s="310" t="e">
        <f t="shared" ca="1" si="25"/>
        <v>#N/A</v>
      </c>
      <c r="AD46" s="323" t="e">
        <f t="shared" ca="1" si="26"/>
        <v>#N/A</v>
      </c>
      <c r="AE46" s="324">
        <f t="shared" ca="1" si="5"/>
        <v>635.8832973776731</v>
      </c>
      <c r="AG46" s="306">
        <f t="shared" ca="1" si="27"/>
        <v>-24.083758992364025</v>
      </c>
      <c r="AH46" s="304">
        <f t="shared" ca="1" si="28"/>
        <v>-14.60430287378427</v>
      </c>
    </row>
    <row r="47" spans="1:34" x14ac:dyDescent="0.2">
      <c r="A47" s="347">
        <f t="shared" ca="1" si="6"/>
        <v>0.01</v>
      </c>
      <c r="B47" s="304">
        <f t="shared" ca="1" si="7"/>
        <v>0.43000000000000022</v>
      </c>
      <c r="D47" s="306">
        <f t="shared" ca="1" si="8"/>
        <v>-3.7485737249011786</v>
      </c>
      <c r="E47" s="307">
        <f t="shared" ca="1" si="9"/>
        <v>-23.872757081842778</v>
      </c>
      <c r="F47" s="304">
        <f t="shared" ca="1" si="10"/>
        <v>24.165271272214056</v>
      </c>
      <c r="G47" s="306">
        <f t="shared" ca="1" si="11"/>
        <v>37.251529213061254</v>
      </c>
      <c r="H47" s="307">
        <f t="shared" ca="1" si="12"/>
        <v>139.65084044914647</v>
      </c>
      <c r="I47" s="304">
        <f t="shared" ca="1" si="13"/>
        <v>144.5338495538831</v>
      </c>
      <c r="J47" s="306">
        <f t="shared" ca="1" si="14"/>
        <v>149.6242068996352</v>
      </c>
      <c r="K47" s="307">
        <f t="shared" ca="1" si="15"/>
        <v>637.2809994200187</v>
      </c>
      <c r="L47" s="304">
        <f t="shared" ca="1" si="0"/>
        <v>654.61017064518842</v>
      </c>
      <c r="M47" s="306">
        <f t="shared" ca="1" si="16"/>
        <v>1.3101183584530398</v>
      </c>
      <c r="N47" s="304">
        <f t="shared" ca="1" si="17"/>
        <v>75.064252601966714</v>
      </c>
      <c r="P47" s="310">
        <f t="shared" ca="1" si="18"/>
        <v>3</v>
      </c>
      <c r="Q47" s="304">
        <f t="shared" ca="1" si="19"/>
        <v>0</v>
      </c>
      <c r="R47" s="306">
        <f t="shared" ca="1" si="20"/>
        <v>0</v>
      </c>
      <c r="S47" s="307">
        <f t="shared" ca="1" si="21"/>
        <v>5.083000000000002</v>
      </c>
      <c r="T47" s="304">
        <f t="shared" ca="1" si="1"/>
        <v>49.86423000000002</v>
      </c>
      <c r="U47" s="311">
        <f t="shared" ca="1" si="2"/>
        <v>0</v>
      </c>
      <c r="V47" s="306">
        <f t="shared" ca="1" si="3"/>
        <v>1.1493437908015633</v>
      </c>
      <c r="W47" s="304">
        <f t="shared" ca="1" si="4"/>
        <v>73.721223163708771</v>
      </c>
      <c r="Y47" s="314" t="str">
        <f t="shared" ca="1" si="22"/>
        <v/>
      </c>
      <c r="Z47" s="315" t="str">
        <f t="shared" ca="1" si="23"/>
        <v/>
      </c>
      <c r="AA47" s="316" t="str">
        <f t="shared" ca="1" si="24"/>
        <v/>
      </c>
      <c r="AC47" s="310" t="e">
        <f t="shared" ca="1" si="25"/>
        <v>#N/A</v>
      </c>
      <c r="AD47" s="323" t="e">
        <f t="shared" ca="1" si="26"/>
        <v>#N/A</v>
      </c>
      <c r="AE47" s="324">
        <f t="shared" ca="1" si="5"/>
        <v>637.2809994200187</v>
      </c>
      <c r="AG47" s="306">
        <f t="shared" ca="1" si="27"/>
        <v>-24.032810316600695</v>
      </c>
      <c r="AH47" s="304">
        <f t="shared" ca="1" si="28"/>
        <v>-14.553794753051131</v>
      </c>
    </row>
    <row r="48" spans="1:34" x14ac:dyDescent="0.2">
      <c r="A48" s="347">
        <f t="shared" ca="1" si="6"/>
        <v>0.01</v>
      </c>
      <c r="B48" s="304">
        <f t="shared" ca="1" si="7"/>
        <v>0.44000000000000022</v>
      </c>
      <c r="D48" s="306">
        <f t="shared" ca="1" si="8"/>
        <v>-3.7380659418199995</v>
      </c>
      <c r="E48" s="307">
        <f t="shared" ca="1" si="9"/>
        <v>-23.823493176179717</v>
      </c>
      <c r="F48" s="304">
        <f t="shared" ca="1" si="10"/>
        <v>24.114973856524834</v>
      </c>
      <c r="G48" s="306">
        <f t="shared" ca="1" si="11"/>
        <v>37.214148553643057</v>
      </c>
      <c r="H48" s="307">
        <f t="shared" ca="1" si="12"/>
        <v>139.41260551738466</v>
      </c>
      <c r="I48" s="304">
        <f t="shared" ca="1" si="13"/>
        <v>144.29403116455831</v>
      </c>
      <c r="J48" s="306">
        <f t="shared" ca="1" si="14"/>
        <v>149.99653528846872</v>
      </c>
      <c r="K48" s="307">
        <f t="shared" ca="1" si="15"/>
        <v>638.6763166498514</v>
      </c>
      <c r="L48" s="304">
        <f t="shared" ca="1" si="0"/>
        <v>656.05365485451421</v>
      </c>
      <c r="M48" s="306">
        <f t="shared" ca="1" si="16"/>
        <v>1.3099431338120708</v>
      </c>
      <c r="N48" s="304">
        <f t="shared" ca="1" si="17"/>
        <v>75.054212969572504</v>
      </c>
      <c r="P48" s="310">
        <f t="shared" ca="1" si="18"/>
        <v>3</v>
      </c>
      <c r="Q48" s="304">
        <f t="shared" ca="1" si="19"/>
        <v>0</v>
      </c>
      <c r="R48" s="306">
        <f t="shared" ca="1" si="20"/>
        <v>0</v>
      </c>
      <c r="S48" s="307">
        <f t="shared" ca="1" si="21"/>
        <v>5.083000000000002</v>
      </c>
      <c r="T48" s="304">
        <f t="shared" ca="1" si="1"/>
        <v>49.86423000000002</v>
      </c>
      <c r="U48" s="311">
        <f t="shared" ca="1" si="2"/>
        <v>0</v>
      </c>
      <c r="V48" s="306">
        <f t="shared" ca="1" si="3"/>
        <v>1.1491832687433641</v>
      </c>
      <c r="W48" s="304">
        <f t="shared" ca="1" si="4"/>
        <v>73.466519568745937</v>
      </c>
      <c r="Y48" s="314" t="str">
        <f t="shared" ca="1" si="22"/>
        <v/>
      </c>
      <c r="Z48" s="315" t="str">
        <f t="shared" ca="1" si="23"/>
        <v/>
      </c>
      <c r="AA48" s="316" t="str">
        <f t="shared" ca="1" si="24"/>
        <v/>
      </c>
      <c r="AC48" s="310" t="e">
        <f t="shared" ca="1" si="25"/>
        <v>#N/A</v>
      </c>
      <c r="AD48" s="323" t="e">
        <f t="shared" ca="1" si="26"/>
        <v>#N/A</v>
      </c>
      <c r="AE48" s="324">
        <f t="shared" ca="1" si="5"/>
        <v>638.6763166498514</v>
      </c>
      <c r="AG48" s="306">
        <f t="shared" ca="1" si="27"/>
        <v>-23.982060450329541</v>
      </c>
      <c r="AH48" s="304">
        <f t="shared" ca="1" si="28"/>
        <v>-14.503486752647795</v>
      </c>
    </row>
    <row r="49" spans="1:34" x14ac:dyDescent="0.2">
      <c r="A49" s="347">
        <f t="shared" ca="1" si="6"/>
        <v>0.01</v>
      </c>
      <c r="B49" s="304">
        <f t="shared" ca="1" si="7"/>
        <v>0.45000000000000023</v>
      </c>
      <c r="D49" s="306">
        <f t="shared" ca="1" si="8"/>
        <v>-3.7275980562567099</v>
      </c>
      <c r="E49" s="307">
        <f t="shared" ca="1" si="9"/>
        <v>-23.774424218793882</v>
      </c>
      <c r="F49" s="304">
        <f t="shared" ca="1" si="10"/>
        <v>24.064875528541215</v>
      </c>
      <c r="G49" s="306">
        <f t="shared" ca="1" si="11"/>
        <v>37.176872573080487</v>
      </c>
      <c r="H49" s="307">
        <f t="shared" ca="1" si="12"/>
        <v>139.17486127519672</v>
      </c>
      <c r="I49" s="304">
        <f t="shared" ca="1" si="13"/>
        <v>144.05471830275229</v>
      </c>
      <c r="J49" s="306">
        <f t="shared" ca="1" si="14"/>
        <v>150.36849039410234</v>
      </c>
      <c r="K49" s="307">
        <f t="shared" ca="1" si="15"/>
        <v>640.06925398381429</v>
      </c>
      <c r="L49" s="304">
        <f t="shared" ca="1" si="0"/>
        <v>657.4947397499069</v>
      </c>
      <c r="M49" s="306">
        <f t="shared" ca="1" si="16"/>
        <v>1.3097675027844167</v>
      </c>
      <c r="N49" s="304">
        <f t="shared" ca="1" si="17"/>
        <v>75.044150052936374</v>
      </c>
      <c r="P49" s="310">
        <f t="shared" ca="1" si="18"/>
        <v>3</v>
      </c>
      <c r="Q49" s="304">
        <f t="shared" ca="1" si="19"/>
        <v>0</v>
      </c>
      <c r="R49" s="306">
        <f t="shared" ca="1" si="20"/>
        <v>0</v>
      </c>
      <c r="S49" s="307">
        <f t="shared" ca="1" si="21"/>
        <v>5.083000000000002</v>
      </c>
      <c r="T49" s="304">
        <f t="shared" ca="1" si="1"/>
        <v>49.86423000000002</v>
      </c>
      <c r="U49" s="311">
        <f t="shared" ca="1" si="2"/>
        <v>0</v>
      </c>
      <c r="V49" s="306">
        <f t="shared" ca="1" si="3"/>
        <v>1.1490230421243541</v>
      </c>
      <c r="W49" s="304">
        <f t="shared" ca="1" si="4"/>
        <v>73.212822738541902</v>
      </c>
      <c r="Y49" s="314" t="str">
        <f t="shared" ca="1" si="22"/>
        <v/>
      </c>
      <c r="Z49" s="315" t="str">
        <f t="shared" ca="1" si="23"/>
        <v/>
      </c>
      <c r="AA49" s="316" t="str">
        <f t="shared" ca="1" si="24"/>
        <v/>
      </c>
      <c r="AC49" s="310" t="e">
        <f t="shared" ca="1" si="25"/>
        <v>#N/A</v>
      </c>
      <c r="AD49" s="323" t="e">
        <f t="shared" ca="1" si="26"/>
        <v>#N/A</v>
      </c>
      <c r="AE49" s="324">
        <f t="shared" ca="1" si="5"/>
        <v>640.06925398381429</v>
      </c>
      <c r="AG49" s="306">
        <f t="shared" ca="1" si="27"/>
        <v>-23.931508358050841</v>
      </c>
      <c r="AH49" s="304">
        <f t="shared" ca="1" si="28"/>
        <v>-14.453377841578972</v>
      </c>
    </row>
    <row r="50" spans="1:34" x14ac:dyDescent="0.2">
      <c r="A50" s="347">
        <f t="shared" ca="1" si="6"/>
        <v>0.01</v>
      </c>
      <c r="B50" s="304">
        <f t="shared" ca="1" si="7"/>
        <v>0.46000000000000024</v>
      </c>
      <c r="D50" s="306">
        <f t="shared" ca="1" si="8"/>
        <v>-3.7171698602744154</v>
      </c>
      <c r="E50" s="307">
        <f t="shared" ca="1" si="9"/>
        <v>-23.725549206649347</v>
      </c>
      <c r="F50" s="304">
        <f t="shared" ca="1" si="10"/>
        <v>24.014975263932129</v>
      </c>
      <c r="G50" s="306">
        <f t="shared" ca="1" si="11"/>
        <v>37.139700874477747</v>
      </c>
      <c r="H50" s="307">
        <f t="shared" ca="1" si="12"/>
        <v>138.93760578313024</v>
      </c>
      <c r="I50" s="304">
        <f t="shared" ca="1" si="13"/>
        <v>143.81590900103572</v>
      </c>
      <c r="J50" s="306">
        <f t="shared" ca="1" si="14"/>
        <v>150.74007326134014</v>
      </c>
      <c r="K50" s="307">
        <f t="shared" ca="1" si="15"/>
        <v>641.45981631910593</v>
      </c>
      <c r="L50" s="304">
        <f t="shared" ca="1" si="0"/>
        <v>658.93343035467194</v>
      </c>
      <c r="M50" s="306">
        <f t="shared" ca="1" si="16"/>
        <v>1.309591464371572</v>
      </c>
      <c r="N50" s="304">
        <f t="shared" ca="1" si="17"/>
        <v>75.034063794848194</v>
      </c>
      <c r="P50" s="310">
        <f t="shared" ca="1" si="18"/>
        <v>3</v>
      </c>
      <c r="Q50" s="304">
        <f t="shared" ca="1" si="19"/>
        <v>0</v>
      </c>
      <c r="R50" s="306">
        <f t="shared" ca="1" si="20"/>
        <v>0</v>
      </c>
      <c r="S50" s="307">
        <f t="shared" ca="1" si="21"/>
        <v>5.083000000000002</v>
      </c>
      <c r="T50" s="304">
        <f t="shared" ca="1" si="1"/>
        <v>49.86423000000002</v>
      </c>
      <c r="U50" s="311">
        <f t="shared" ca="1" si="2"/>
        <v>0</v>
      </c>
      <c r="V50" s="306">
        <f t="shared" ca="1" si="3"/>
        <v>1.1488631102661002</v>
      </c>
      <c r="W50" s="304">
        <f t="shared" ca="1" si="4"/>
        <v>72.960127500720361</v>
      </c>
      <c r="Y50" s="314" t="str">
        <f t="shared" ca="1" si="22"/>
        <v/>
      </c>
      <c r="Z50" s="315" t="str">
        <f t="shared" ca="1" si="23"/>
        <v/>
      </c>
      <c r="AA50" s="316" t="str">
        <f t="shared" ca="1" si="24"/>
        <v/>
      </c>
      <c r="AC50" s="310" t="e">
        <f t="shared" ca="1" si="25"/>
        <v>#N/A</v>
      </c>
      <c r="AD50" s="323" t="e">
        <f t="shared" ca="1" si="26"/>
        <v>#N/A</v>
      </c>
      <c r="AE50" s="324">
        <f t="shared" ca="1" si="5"/>
        <v>641.45981631910593</v>
      </c>
      <c r="AG50" s="306">
        <f t="shared" ca="1" si="27"/>
        <v>-23.881153010976846</v>
      </c>
      <c r="AH50" s="304">
        <f t="shared" ca="1" si="28"/>
        <v>-14.403466995581718</v>
      </c>
    </row>
    <row r="51" spans="1:34" x14ac:dyDescent="0.2">
      <c r="A51" s="347">
        <f t="shared" ca="1" si="6"/>
        <v>0.01</v>
      </c>
      <c r="B51" s="304">
        <f t="shared" ca="1" si="7"/>
        <v>0.47000000000000025</v>
      </c>
      <c r="D51" s="306">
        <f t="shared" ca="1" si="8"/>
        <v>-3.7067811472896084</v>
      </c>
      <c r="E51" s="307">
        <f t="shared" ca="1" si="9"/>
        <v>-23.676867143250924</v>
      </c>
      <c r="F51" s="304">
        <f t="shared" ca="1" si="10"/>
        <v>23.965272045045865</v>
      </c>
      <c r="G51" s="306">
        <f t="shared" ca="1" si="11"/>
        <v>37.102633063004852</v>
      </c>
      <c r="H51" s="307">
        <f t="shared" ca="1" si="12"/>
        <v>138.70083711169772</v>
      </c>
      <c r="I51" s="304">
        <f t="shared" ca="1" si="13"/>
        <v>143.57760130220063</v>
      </c>
      <c r="J51" s="306">
        <f t="shared" ca="1" si="14"/>
        <v>151.11128493102757</v>
      </c>
      <c r="K51" s="307">
        <f t="shared" ca="1" si="15"/>
        <v>642.84800853358001</v>
      </c>
      <c r="L51" s="304">
        <f t="shared" ca="1" si="0"/>
        <v>660.36973167241399</v>
      </c>
      <c r="M51" s="306">
        <f t="shared" ca="1" si="16"/>
        <v>1.3094150175713124</v>
      </c>
      <c r="N51" s="304">
        <f t="shared" ca="1" si="17"/>
        <v>75.023954137884729</v>
      </c>
      <c r="P51" s="310">
        <f t="shared" ca="1" si="18"/>
        <v>3</v>
      </c>
      <c r="Q51" s="304">
        <f t="shared" ca="1" si="19"/>
        <v>0</v>
      </c>
      <c r="R51" s="306">
        <f t="shared" ca="1" si="20"/>
        <v>0</v>
      </c>
      <c r="S51" s="307">
        <f t="shared" ca="1" si="21"/>
        <v>5.083000000000002</v>
      </c>
      <c r="T51" s="304">
        <f t="shared" ca="1" si="1"/>
        <v>49.86423000000002</v>
      </c>
      <c r="U51" s="311">
        <f t="shared" ca="1" si="2"/>
        <v>0</v>
      </c>
      <c r="V51" s="306">
        <f t="shared" ca="1" si="3"/>
        <v>1.1487034724929339</v>
      </c>
      <c r="W51" s="304">
        <f t="shared" ca="1" si="4"/>
        <v>72.708428716591968</v>
      </c>
      <c r="Y51" s="314" t="str">
        <f t="shared" ca="1" si="22"/>
        <v/>
      </c>
      <c r="Z51" s="315" t="str">
        <f t="shared" ca="1" si="23"/>
        <v/>
      </c>
      <c r="AA51" s="316" t="str">
        <f t="shared" ca="1" si="24"/>
        <v/>
      </c>
      <c r="AC51" s="310" t="e">
        <f t="shared" ca="1" si="25"/>
        <v>#N/A</v>
      </c>
      <c r="AD51" s="323" t="e">
        <f t="shared" ca="1" si="26"/>
        <v>#N/A</v>
      </c>
      <c r="AE51" s="324">
        <f t="shared" ca="1" si="5"/>
        <v>642.84800853358001</v>
      </c>
      <c r="AG51" s="306">
        <f t="shared" ca="1" si="27"/>
        <v>-23.830993386978854</v>
      </c>
      <c r="AH51" s="304">
        <f t="shared" ca="1" si="28"/>
        <v>-14.35375319707266</v>
      </c>
    </row>
    <row r="52" spans="1:34" x14ac:dyDescent="0.2">
      <c r="A52" s="347">
        <f t="shared" ca="1" si="6"/>
        <v>0.01</v>
      </c>
      <c r="B52" s="304">
        <f t="shared" ca="1" si="7"/>
        <v>0.48000000000000026</v>
      </c>
      <c r="D52" s="306">
        <f t="shared" ca="1" si="8"/>
        <v>-3.6964317120615968</v>
      </c>
      <c r="E52" s="307">
        <f t="shared" ca="1" si="9"/>
        <v>-23.628377038593051</v>
      </c>
      <c r="F52" s="304">
        <f t="shared" ca="1" si="10"/>
        <v>23.915764860857909</v>
      </c>
      <c r="G52" s="306">
        <f t="shared" ca="1" si="11"/>
        <v>37.065668745884238</v>
      </c>
      <c r="H52" s="307">
        <f t="shared" ca="1" si="12"/>
        <v>138.46455334131178</v>
      </c>
      <c r="I52" s="304">
        <f t="shared" ca="1" si="13"/>
        <v>143.33979325919441</v>
      </c>
      <c r="J52" s="306">
        <f t="shared" ca="1" si="14"/>
        <v>151.48212644007202</v>
      </c>
      <c r="K52" s="307">
        <f t="shared" ca="1" si="15"/>
        <v>644.23383548584502</v>
      </c>
      <c r="L52" s="304">
        <f t="shared" ca="1" si="0"/>
        <v>661.80364868713798</v>
      </c>
      <c r="M52" s="306">
        <f t="shared" ca="1" si="16"/>
        <v>1.3092381613776787</v>
      </c>
      <c r="N52" s="304">
        <f t="shared" ca="1" si="17"/>
        <v>75.01382102440877</v>
      </c>
      <c r="P52" s="310">
        <f t="shared" ca="1" si="18"/>
        <v>3</v>
      </c>
      <c r="Q52" s="304">
        <f t="shared" ca="1" si="19"/>
        <v>0</v>
      </c>
      <c r="R52" s="306">
        <f t="shared" ca="1" si="20"/>
        <v>0</v>
      </c>
      <c r="S52" s="307">
        <f t="shared" ca="1" si="21"/>
        <v>5.083000000000002</v>
      </c>
      <c r="T52" s="304">
        <f t="shared" ca="1" si="1"/>
        <v>49.86423000000002</v>
      </c>
      <c r="U52" s="311">
        <f t="shared" ca="1" si="2"/>
        <v>0</v>
      </c>
      <c r="V52" s="306">
        <f t="shared" ca="1" si="3"/>
        <v>1.1485441281319331</v>
      </c>
      <c r="W52" s="304">
        <f t="shared" ca="1" si="4"/>
        <v>72.457721280890624</v>
      </c>
      <c r="Y52" s="314" t="str">
        <f t="shared" ca="1" si="22"/>
        <v/>
      </c>
      <c r="Z52" s="315" t="str">
        <f t="shared" ca="1" si="23"/>
        <v/>
      </c>
      <c r="AA52" s="316" t="str">
        <f t="shared" ca="1" si="24"/>
        <v/>
      </c>
      <c r="AC52" s="310" t="e">
        <f t="shared" ca="1" si="25"/>
        <v>#N/A</v>
      </c>
      <c r="AD52" s="323" t="e">
        <f t="shared" ca="1" si="26"/>
        <v>#N/A</v>
      </c>
      <c r="AE52" s="324">
        <f t="shared" ca="1" si="5"/>
        <v>644.23383548584502</v>
      </c>
      <c r="AG52" s="306">
        <f t="shared" ca="1" si="27"/>
        <v>-23.781028470534952</v>
      </c>
      <c r="AH52" s="304">
        <f t="shared" ca="1" si="28"/>
        <v>-14.304235435095798</v>
      </c>
    </row>
    <row r="53" spans="1:34" x14ac:dyDescent="0.2">
      <c r="A53" s="347">
        <f t="shared" ca="1" si="6"/>
        <v>0.01</v>
      </c>
      <c r="B53" s="304">
        <f t="shared" ca="1" si="7"/>
        <v>0.49000000000000027</v>
      </c>
      <c r="D53" s="306">
        <f t="shared" ca="1" si="8"/>
        <v>-3.6861213506819821</v>
      </c>
      <c r="E53" s="307">
        <f t="shared" ca="1" si="9"/>
        <v>-23.580077909109026</v>
      </c>
      <c r="F53" s="304">
        <f t="shared" ca="1" si="10"/>
        <v>23.86645270691908</v>
      </c>
      <c r="G53" s="306">
        <f t="shared" ca="1" si="11"/>
        <v>37.028807532377421</v>
      </c>
      <c r="H53" s="307">
        <f t="shared" ca="1" si="12"/>
        <v>138.22875256222071</v>
      </c>
      <c r="I53" s="304">
        <f t="shared" ca="1" si="13"/>
        <v>143.10248293505424</v>
      </c>
      <c r="J53" s="306">
        <f t="shared" ca="1" si="14"/>
        <v>151.85259882146332</v>
      </c>
      <c r="K53" s="307">
        <f t="shared" ca="1" si="15"/>
        <v>645.61730201536272</v>
      </c>
      <c r="L53" s="304">
        <f t="shared" ca="1" si="0"/>
        <v>663.23518636335064</v>
      </c>
      <c r="M53" s="306">
        <f t="shared" ca="1" si="16"/>
        <v>1.3090608947809619</v>
      </c>
      <c r="N53" s="304">
        <f t="shared" ca="1" si="17"/>
        <v>75.003664396568254</v>
      </c>
      <c r="P53" s="310">
        <f t="shared" ca="1" si="18"/>
        <v>3</v>
      </c>
      <c r="Q53" s="304">
        <f t="shared" ca="1" si="19"/>
        <v>0</v>
      </c>
      <c r="R53" s="306">
        <f t="shared" ca="1" si="20"/>
        <v>0</v>
      </c>
      <c r="S53" s="307">
        <f t="shared" ca="1" si="21"/>
        <v>5.083000000000002</v>
      </c>
      <c r="T53" s="304">
        <f t="shared" ca="1" si="1"/>
        <v>49.86423000000002</v>
      </c>
      <c r="U53" s="311">
        <f t="shared" ca="1" si="2"/>
        <v>0</v>
      </c>
      <c r="V53" s="306">
        <f t="shared" ca="1" si="3"/>
        <v>1.1483850765129107</v>
      </c>
      <c r="W53" s="304">
        <f t="shared" ca="1" si="4"/>
        <v>72.208000121513095</v>
      </c>
      <c r="Y53" s="314" t="str">
        <f t="shared" ca="1" si="22"/>
        <v/>
      </c>
      <c r="Z53" s="315" t="str">
        <f t="shared" ca="1" si="23"/>
        <v/>
      </c>
      <c r="AA53" s="316" t="str">
        <f t="shared" ca="1" si="24"/>
        <v/>
      </c>
      <c r="AC53" s="310" t="e">
        <f t="shared" ca="1" si="25"/>
        <v>#N/A</v>
      </c>
      <c r="AD53" s="323" t="e">
        <f t="shared" ca="1" si="26"/>
        <v>#N/A</v>
      </c>
      <c r="AE53" s="324">
        <f t="shared" ca="1" si="5"/>
        <v>645.61730201536272</v>
      </c>
      <c r="AG53" s="306">
        <f t="shared" ca="1" si="27"/>
        <v>-23.731257252678009</v>
      </c>
      <c r="AH53" s="304">
        <f t="shared" ca="1" si="28"/>
        <v>-14.254912705270627</v>
      </c>
    </row>
    <row r="54" spans="1:34" x14ac:dyDescent="0.2">
      <c r="A54" s="347">
        <f t="shared" ca="1" si="6"/>
        <v>0.01</v>
      </c>
      <c r="B54" s="304">
        <f t="shared" ca="1" si="7"/>
        <v>0.50000000000000022</v>
      </c>
      <c r="D54" s="306">
        <f t="shared" ca="1" si="8"/>
        <v>-3.675849860564278</v>
      </c>
      <c r="E54" s="307">
        <f t="shared" ca="1" si="9"/>
        <v>-23.531968777620804</v>
      </c>
      <c r="F54" s="304">
        <f t="shared" ca="1" si="10"/>
        <v>23.817334585304266</v>
      </c>
      <c r="G54" s="306">
        <f t="shared" ca="1" si="11"/>
        <v>36.992049033771778</v>
      </c>
      <c r="H54" s="307">
        <f t="shared" ca="1" si="12"/>
        <v>137.99343287444449</v>
      </c>
      <c r="I54" s="304">
        <f t="shared" ca="1" si="13"/>
        <v>142.86566840284195</v>
      </c>
      <c r="J54" s="306">
        <f t="shared" ca="1" si="14"/>
        <v>152.22270310429406</v>
      </c>
      <c r="K54" s="307">
        <f t="shared" ca="1" si="15"/>
        <v>646.998412942546</v>
      </c>
      <c r="L54" s="304">
        <f t="shared" ca="1" si="0"/>
        <v>664.66434964615883</v>
      </c>
      <c r="M54" s="306">
        <f t="shared" ca="1" si="16"/>
        <v>1.3088832167676858</v>
      </c>
      <c r="N54" s="304">
        <f t="shared" ca="1" si="17"/>
        <v>74.993484196295256</v>
      </c>
      <c r="P54" s="310">
        <f t="shared" ca="1" si="18"/>
        <v>3</v>
      </c>
      <c r="Q54" s="304">
        <f t="shared" ca="1" si="19"/>
        <v>0</v>
      </c>
      <c r="R54" s="306">
        <f t="shared" ca="1" si="20"/>
        <v>0</v>
      </c>
      <c r="S54" s="307">
        <f t="shared" ca="1" si="21"/>
        <v>5.083000000000002</v>
      </c>
      <c r="T54" s="304">
        <f t="shared" ca="1" si="1"/>
        <v>49.86423000000002</v>
      </c>
      <c r="U54" s="311">
        <f t="shared" ca="1" si="2"/>
        <v>0</v>
      </c>
      <c r="V54" s="306">
        <f t="shared" ca="1" si="3"/>
        <v>1.1482263169683982</v>
      </c>
      <c r="W54" s="304">
        <f t="shared" ca="1" si="4"/>
        <v>71.959260199260072</v>
      </c>
      <c r="Y54" s="314" t="str">
        <f t="shared" ca="1" si="22"/>
        <v/>
      </c>
      <c r="Z54" s="315" t="str">
        <f t="shared" ca="1" si="23"/>
        <v/>
      </c>
      <c r="AA54" s="316" t="str">
        <f t="shared" ca="1" si="24"/>
        <v/>
      </c>
      <c r="AC54" s="310" t="e">
        <f t="shared" ca="1" si="25"/>
        <v>#N/A</v>
      </c>
      <c r="AD54" s="323" t="e">
        <f t="shared" ca="1" si="26"/>
        <v>#N/A</v>
      </c>
      <c r="AE54" s="324">
        <f t="shared" ca="1" si="5"/>
        <v>646.998412942546</v>
      </c>
      <c r="AG54" s="306">
        <f t="shared" ca="1" si="27"/>
        <v>-23.681678730944348</v>
      </c>
      <c r="AH54" s="304">
        <f t="shared" ca="1" si="28"/>
        <v>-14.205784009740913</v>
      </c>
    </row>
    <row r="55" spans="1:34" x14ac:dyDescent="0.2">
      <c r="A55" s="347">
        <f t="shared" ca="1" si="6"/>
        <v>0.01</v>
      </c>
      <c r="B55" s="304">
        <f t="shared" ca="1" si="7"/>
        <v>0.51000000000000023</v>
      </c>
      <c r="D55" s="306">
        <f t="shared" ca="1" si="8"/>
        <v>-3.6656170404335997</v>
      </c>
      <c r="E55" s="307">
        <f t="shared" ca="1" si="9"/>
        <v>-23.484048673289138</v>
      </c>
      <c r="F55" s="304">
        <f t="shared" ca="1" si="10"/>
        <v>23.768409504561522</v>
      </c>
      <c r="G55" s="306">
        <f t="shared" ca="1" si="11"/>
        <v>36.955392863367443</v>
      </c>
      <c r="H55" s="307">
        <f t="shared" ca="1" si="12"/>
        <v>137.75859238771162</v>
      </c>
      <c r="I55" s="304">
        <f t="shared" ca="1" si="13"/>
        <v>142.62934774557971</v>
      </c>
      <c r="J55" s="306">
        <f t="shared" ca="1" si="14"/>
        <v>152.59244031377975</v>
      </c>
      <c r="K55" s="307">
        <f t="shared" ca="1" si="15"/>
        <v>648.37717306885679</v>
      </c>
      <c r="L55" s="304">
        <f t="shared" ca="1" si="0"/>
        <v>666.09114346137096</v>
      </c>
      <c r="M55" s="306">
        <f t="shared" ca="1" si="16"/>
        <v>1.3087051263205931</v>
      </c>
      <c r="N55" s="304">
        <f t="shared" ca="1" si="17"/>
        <v>74.983280365305248</v>
      </c>
      <c r="P55" s="310">
        <f t="shared" ca="1" si="18"/>
        <v>3</v>
      </c>
      <c r="Q55" s="304">
        <f t="shared" ca="1" si="19"/>
        <v>0</v>
      </c>
      <c r="R55" s="306">
        <f t="shared" ca="1" si="20"/>
        <v>0</v>
      </c>
      <c r="S55" s="307">
        <f t="shared" ca="1" si="21"/>
        <v>5.083000000000002</v>
      </c>
      <c r="T55" s="304">
        <f t="shared" ca="1" si="1"/>
        <v>49.86423000000002</v>
      </c>
      <c r="U55" s="311">
        <f t="shared" ca="1" si="2"/>
        <v>0</v>
      </c>
      <c r="V55" s="306">
        <f t="shared" ca="1" si="3"/>
        <v>1.1480678488336329</v>
      </c>
      <c r="W55" s="304">
        <f t="shared" ca="1" si="4"/>
        <v>71.711496507580563</v>
      </c>
      <c r="Y55" s="314" t="str">
        <f t="shared" ca="1" si="22"/>
        <v/>
      </c>
      <c r="Z55" s="315" t="str">
        <f t="shared" ca="1" si="23"/>
        <v/>
      </c>
      <c r="AA55" s="316" t="str">
        <f t="shared" ca="1" si="24"/>
        <v/>
      </c>
      <c r="AC55" s="310" t="e">
        <f t="shared" ca="1" si="25"/>
        <v>#N/A</v>
      </c>
      <c r="AD55" s="323" t="e">
        <f t="shared" ca="1" si="26"/>
        <v>#N/A</v>
      </c>
      <c r="AE55" s="324">
        <f t="shared" ca="1" si="5"/>
        <v>648.37717306885679</v>
      </c>
      <c r="AG55" s="306">
        <f t="shared" ca="1" si="27"/>
        <v>-23.632291909322696</v>
      </c>
      <c r="AH55" s="304">
        <f t="shared" ca="1" si="28"/>
        <v>-14.156848357123755</v>
      </c>
    </row>
    <row r="56" spans="1:34" x14ac:dyDescent="0.2">
      <c r="A56" s="347">
        <f t="shared" ca="1" si="6"/>
        <v>0.01</v>
      </c>
      <c r="B56" s="304">
        <f t="shared" ca="1" si="7"/>
        <v>0.52000000000000024</v>
      </c>
      <c r="D56" s="306">
        <f t="shared" ca="1" si="8"/>
        <v>-3.6554226903164522</v>
      </c>
      <c r="E56" s="307">
        <f t="shared" ca="1" si="9"/>
        <v>-23.436316631564303</v>
      </c>
      <c r="F56" s="304">
        <f t="shared" ca="1" si="10"/>
        <v>23.719676479661732</v>
      </c>
      <c r="G56" s="306">
        <f t="shared" ca="1" si="11"/>
        <v>36.91883863646428</v>
      </c>
      <c r="H56" s="307">
        <f t="shared" ca="1" si="12"/>
        <v>137.52422922139598</v>
      </c>
      <c r="I56" s="304">
        <f t="shared" ca="1" si="13"/>
        <v>142.39351905618582</v>
      </c>
      <c r="J56" s="306">
        <f t="shared" ca="1" si="14"/>
        <v>152.96181147127891</v>
      </c>
      <c r="K56" s="307">
        <f t="shared" ca="1" si="15"/>
        <v>649.75358717690233</v>
      </c>
      <c r="L56" s="304">
        <f t="shared" ca="1" si="0"/>
        <v>667.51557271559398</v>
      </c>
      <c r="M56" s="306">
        <f t="shared" ca="1" si="16"/>
        <v>1.3085266224186272</v>
      </c>
      <c r="N56" s="304">
        <f t="shared" ca="1" si="17"/>
        <v>74.973052845095992</v>
      </c>
      <c r="P56" s="310">
        <f t="shared" ca="1" si="18"/>
        <v>3</v>
      </c>
      <c r="Q56" s="304">
        <f t="shared" ca="1" si="19"/>
        <v>0</v>
      </c>
      <c r="R56" s="306">
        <f t="shared" ca="1" si="20"/>
        <v>0</v>
      </c>
      <c r="S56" s="307">
        <f t="shared" ca="1" si="21"/>
        <v>5.083000000000002</v>
      </c>
      <c r="T56" s="304">
        <f t="shared" ca="1" si="1"/>
        <v>49.86423000000002</v>
      </c>
      <c r="U56" s="311">
        <f t="shared" ca="1" si="2"/>
        <v>0</v>
      </c>
      <c r="V56" s="306">
        <f t="shared" ca="1" si="3"/>
        <v>1.1479096714465422</v>
      </c>
      <c r="W56" s="304">
        <f t="shared" ca="1" si="4"/>
        <v>71.46470407231773</v>
      </c>
      <c r="Y56" s="314" t="str">
        <f t="shared" ca="1" si="22"/>
        <v/>
      </c>
      <c r="Z56" s="315" t="str">
        <f t="shared" ca="1" si="23"/>
        <v/>
      </c>
      <c r="AA56" s="316" t="str">
        <f t="shared" ca="1" si="24"/>
        <v/>
      </c>
      <c r="AC56" s="310" t="e">
        <f t="shared" ca="1" si="25"/>
        <v>#N/A</v>
      </c>
      <c r="AD56" s="323" t="e">
        <f t="shared" ca="1" si="26"/>
        <v>#N/A</v>
      </c>
      <c r="AE56" s="324">
        <f t="shared" ca="1" si="5"/>
        <v>649.75358717690233</v>
      </c>
      <c r="AG56" s="306">
        <f t="shared" ca="1" si="27"/>
        <v>-23.583095798203772</v>
      </c>
      <c r="AH56" s="304">
        <f t="shared" ca="1" si="28"/>
        <v>-14.108104762459282</v>
      </c>
    </row>
    <row r="57" spans="1:34" x14ac:dyDescent="0.2">
      <c r="A57" s="347">
        <f t="shared" ca="1" si="6"/>
        <v>0.01</v>
      </c>
      <c r="B57" s="304">
        <f t="shared" ca="1" si="7"/>
        <v>0.53000000000000025</v>
      </c>
      <c r="D57" s="306">
        <f t="shared" ca="1" si="8"/>
        <v>-3.645266611530622</v>
      </c>
      <c r="E57" s="307">
        <f t="shared" ca="1" si="9"/>
        <v>-23.388771694137169</v>
      </c>
      <c r="F57" s="304">
        <f t="shared" ca="1" si="10"/>
        <v>23.671134531948653</v>
      </c>
      <c r="G57" s="306">
        <f t="shared" ca="1" si="11"/>
        <v>36.88238597034897</v>
      </c>
      <c r="H57" s="307">
        <f t="shared" ca="1" si="12"/>
        <v>137.2903415044546</v>
      </c>
      <c r="I57" s="304">
        <f t="shared" ca="1" si="13"/>
        <v>142.1581804374112</v>
      </c>
      <c r="J57" s="306">
        <f t="shared" ca="1" si="14"/>
        <v>153.33081759431298</v>
      </c>
      <c r="K57" s="307">
        <f t="shared" ca="1" si="15"/>
        <v>651.12766003053162</v>
      </c>
      <c r="L57" s="304">
        <f t="shared" ca="1" si="0"/>
        <v>668.93764229633246</v>
      </c>
      <c r="M57" s="306">
        <f t="shared" ca="1" si="16"/>
        <v>1.308347704036918</v>
      </c>
      <c r="N57" s="304">
        <f t="shared" ca="1" si="17"/>
        <v>74.962801576946745</v>
      </c>
      <c r="P57" s="310">
        <f t="shared" ca="1" si="18"/>
        <v>3</v>
      </c>
      <c r="Q57" s="304">
        <f t="shared" ca="1" si="19"/>
        <v>0</v>
      </c>
      <c r="R57" s="306">
        <f t="shared" ca="1" si="20"/>
        <v>0</v>
      </c>
      <c r="S57" s="307">
        <f t="shared" ca="1" si="21"/>
        <v>5.083000000000002</v>
      </c>
      <c r="T57" s="304">
        <f t="shared" ca="1" si="1"/>
        <v>49.86423000000002</v>
      </c>
      <c r="U57" s="311">
        <f t="shared" ca="1" si="2"/>
        <v>0</v>
      </c>
      <c r="V57" s="306">
        <f t="shared" ca="1" si="3"/>
        <v>1.1477517841477312</v>
      </c>
      <c r="W57" s="304">
        <f t="shared" ca="1" si="4"/>
        <v>71.218877951457557</v>
      </c>
      <c r="Y57" s="314" t="str">
        <f t="shared" ca="1" si="22"/>
        <v/>
      </c>
      <c r="Z57" s="315" t="str">
        <f t="shared" ca="1" si="23"/>
        <v/>
      </c>
      <c r="AA57" s="316" t="str">
        <f t="shared" ca="1" si="24"/>
        <v/>
      </c>
      <c r="AC57" s="310" t="e">
        <f t="shared" ca="1" si="25"/>
        <v>#N/A</v>
      </c>
      <c r="AD57" s="323" t="e">
        <f t="shared" ca="1" si="26"/>
        <v>#N/A</v>
      </c>
      <c r="AE57" s="324">
        <f t="shared" ca="1" si="5"/>
        <v>651.12766003053162</v>
      </c>
      <c r="AG57" s="306">
        <f t="shared" ca="1" si="27"/>
        <v>-23.534089414330197</v>
      </c>
      <c r="AH57" s="304">
        <f t="shared" ca="1" si="28"/>
        <v>-14.059552247160672</v>
      </c>
    </row>
    <row r="58" spans="1:34" x14ac:dyDescent="0.2">
      <c r="A58" s="347">
        <f t="shared" ca="1" si="6"/>
        <v>0.01</v>
      </c>
      <c r="B58" s="304">
        <f t="shared" ca="1" si="7"/>
        <v>0.54000000000000026</v>
      </c>
      <c r="D58" s="306">
        <f t="shared" ca="1" si="8"/>
        <v>-3.6351486066751324</v>
      </c>
      <c r="E58" s="307">
        <f t="shared" ca="1" si="9"/>
        <v>-23.341412908890753</v>
      </c>
      <c r="F58" s="304">
        <f t="shared" ca="1" si="10"/>
        <v>23.622782689089448</v>
      </c>
      <c r="G58" s="306">
        <f t="shared" ca="1" si="11"/>
        <v>36.846034484282221</v>
      </c>
      <c r="H58" s="307">
        <f t="shared" ca="1" si="12"/>
        <v>137.05692737536569</v>
      </c>
      <c r="I58" s="304">
        <f t="shared" ca="1" si="13"/>
        <v>141.92333000177661</v>
      </c>
      <c r="J58" s="306">
        <f t="shared" ca="1" si="14"/>
        <v>153.69945969658613</v>
      </c>
      <c r="K58" s="307">
        <f t="shared" ca="1" si="15"/>
        <v>652.49939637493071</v>
      </c>
      <c r="L58" s="304">
        <f t="shared" ca="1" si="0"/>
        <v>670.35735707208551</v>
      </c>
      <c r="M58" s="306">
        <f t="shared" ca="1" si="16"/>
        <v>1.3081683701467652</v>
      </c>
      <c r="N58" s="304">
        <f t="shared" ca="1" si="17"/>
        <v>74.952526501917319</v>
      </c>
      <c r="P58" s="310">
        <f t="shared" ca="1" si="18"/>
        <v>3</v>
      </c>
      <c r="Q58" s="304">
        <f t="shared" ca="1" si="19"/>
        <v>0</v>
      </c>
      <c r="R58" s="306">
        <f t="shared" ca="1" si="20"/>
        <v>0</v>
      </c>
      <c r="S58" s="307">
        <f t="shared" ca="1" si="21"/>
        <v>5.083000000000002</v>
      </c>
      <c r="T58" s="304">
        <f t="shared" ca="1" si="1"/>
        <v>49.86423000000002</v>
      </c>
      <c r="U58" s="311">
        <f t="shared" ca="1" si="2"/>
        <v>0</v>
      </c>
      <c r="V58" s="306">
        <f t="shared" ca="1" si="3"/>
        <v>1.1475941862804666</v>
      </c>
      <c r="W58" s="304">
        <f t="shared" ca="1" si="4"/>
        <v>70.97401323487982</v>
      </c>
      <c r="Y58" s="314" t="str">
        <f t="shared" ca="1" si="22"/>
        <v/>
      </c>
      <c r="Z58" s="315" t="str">
        <f t="shared" ca="1" si="23"/>
        <v/>
      </c>
      <c r="AA58" s="316" t="str">
        <f t="shared" ca="1" si="24"/>
        <v/>
      </c>
      <c r="AC58" s="310" t="e">
        <f t="shared" ca="1" si="25"/>
        <v>#N/A</v>
      </c>
      <c r="AD58" s="323" t="e">
        <f t="shared" ca="1" si="26"/>
        <v>#N/A</v>
      </c>
      <c r="AE58" s="324">
        <f t="shared" ca="1" si="5"/>
        <v>652.49939637493071</v>
      </c>
      <c r="AG58" s="306">
        <f t="shared" ca="1" si="27"/>
        <v>-23.485271780746935</v>
      </c>
      <c r="AH58" s="304">
        <f t="shared" ca="1" si="28"/>
        <v>-14.011189838964691</v>
      </c>
    </row>
    <row r="59" spans="1:34" x14ac:dyDescent="0.2">
      <c r="A59" s="347">
        <f t="shared" ca="1" si="6"/>
        <v>0.01</v>
      </c>
      <c r="B59" s="304">
        <f t="shared" ca="1" si="7"/>
        <v>0.55000000000000027</v>
      </c>
      <c r="D59" s="306">
        <f t="shared" ca="1" si="8"/>
        <v>-3.6250684796203272</v>
      </c>
      <c r="E59" s="307">
        <f t="shared" ca="1" si="9"/>
        <v>-23.29423932985225</v>
      </c>
      <c r="F59" s="304">
        <f t="shared" ca="1" si="10"/>
        <v>23.574619985025681</v>
      </c>
      <c r="G59" s="306">
        <f t="shared" ca="1" si="11"/>
        <v>36.80978379948602</v>
      </c>
      <c r="H59" s="307">
        <f t="shared" ca="1" si="12"/>
        <v>136.82398498206717</v>
      </c>
      <c r="I59" s="304">
        <f t="shared" ca="1" si="13"/>
        <v>141.68896587150971</v>
      </c>
      <c r="J59" s="306">
        <f t="shared" ca="1" si="14"/>
        <v>154.06773878800496</v>
      </c>
      <c r="K59" s="307">
        <f t="shared" ca="1" si="15"/>
        <v>653.86880093671789</v>
      </c>
      <c r="L59" s="304">
        <f t="shared" ca="1" si="0"/>
        <v>671.77472189244372</v>
      </c>
      <c r="M59" s="306">
        <f t="shared" ca="1" si="16"/>
        <v>1.3079886197156212</v>
      </c>
      <c r="N59" s="304">
        <f t="shared" ca="1" si="17"/>
        <v>74.942227560847115</v>
      </c>
      <c r="P59" s="310">
        <f t="shared" ca="1" si="18"/>
        <v>3</v>
      </c>
      <c r="Q59" s="304">
        <f t="shared" ca="1" si="19"/>
        <v>0</v>
      </c>
      <c r="R59" s="306">
        <f t="shared" ca="1" si="20"/>
        <v>0</v>
      </c>
      <c r="S59" s="307">
        <f t="shared" ca="1" si="21"/>
        <v>5.083000000000002</v>
      </c>
      <c r="T59" s="304">
        <f t="shared" ca="1" si="1"/>
        <v>49.86423000000002</v>
      </c>
      <c r="U59" s="311">
        <f t="shared" ca="1" si="2"/>
        <v>0</v>
      </c>
      <c r="V59" s="306">
        <f t="shared" ca="1" si="3"/>
        <v>1.1474368771906645</v>
      </c>
      <c r="W59" s="304">
        <f t="shared" ca="1" si="4"/>
        <v>70.730105044110786</v>
      </c>
      <c r="Y59" s="314" t="str">
        <f t="shared" ca="1" si="22"/>
        <v/>
      </c>
      <c r="Z59" s="315" t="str">
        <f t="shared" ca="1" si="23"/>
        <v/>
      </c>
      <c r="AA59" s="316" t="str">
        <f t="shared" ca="1" si="24"/>
        <v/>
      </c>
      <c r="AC59" s="310" t="e">
        <f t="shared" ca="1" si="25"/>
        <v>#N/A</v>
      </c>
      <c r="AD59" s="323" t="e">
        <f t="shared" ca="1" si="26"/>
        <v>#N/A</v>
      </c>
      <c r="AE59" s="324">
        <f t="shared" ca="1" si="5"/>
        <v>653.86880093671789</v>
      </c>
      <c r="AG59" s="306">
        <f t="shared" ca="1" si="27"/>
        <v>-23.436641926752174</v>
      </c>
      <c r="AH59" s="304">
        <f t="shared" ca="1" si="28"/>
        <v>-13.963016571882706</v>
      </c>
    </row>
    <row r="60" spans="1:34" x14ac:dyDescent="0.2">
      <c r="A60" s="347">
        <f t="shared" ca="1" si="6"/>
        <v>0.01</v>
      </c>
      <c r="B60" s="304">
        <f t="shared" ca="1" si="7"/>
        <v>0.56000000000000028</v>
      </c>
      <c r="D60" s="306">
        <f t="shared" ca="1" si="8"/>
        <v>-3.6150260354980124</v>
      </c>
      <c r="E60" s="307">
        <f t="shared" ca="1" si="9"/>
        <v>-23.24725001714539</v>
      </c>
      <c r="F60" s="304">
        <f t="shared" ca="1" si="10"/>
        <v>23.526645459924687</v>
      </c>
      <c r="G60" s="306">
        <f t="shared" ca="1" si="11"/>
        <v>36.77363353913104</v>
      </c>
      <c r="H60" s="307">
        <f t="shared" ca="1" si="12"/>
        <v>136.59151248189573</v>
      </c>
      <c r="I60" s="304">
        <f t="shared" ca="1" si="13"/>
        <v>141.45508617848347</v>
      </c>
      <c r="J60" s="306">
        <f t="shared" ca="1" si="14"/>
        <v>154.43565587469806</v>
      </c>
      <c r="K60" s="307">
        <f t="shared" ca="1" si="15"/>
        <v>655.23587842403765</v>
      </c>
      <c r="L60" s="304">
        <f t="shared" ca="1" si="0"/>
        <v>673.18974158818583</v>
      </c>
      <c r="M60" s="306">
        <f t="shared" ca="1" si="16"/>
        <v>1.3078084517070763</v>
      </c>
      <c r="N60" s="304">
        <f t="shared" ca="1" si="17"/>
        <v>74.931904694354216</v>
      </c>
      <c r="P60" s="310">
        <f t="shared" ca="1" si="18"/>
        <v>3</v>
      </c>
      <c r="Q60" s="304">
        <f t="shared" ca="1" si="19"/>
        <v>0</v>
      </c>
      <c r="R60" s="306">
        <f t="shared" ca="1" si="20"/>
        <v>0</v>
      </c>
      <c r="S60" s="307">
        <f t="shared" ca="1" si="21"/>
        <v>5.083000000000002</v>
      </c>
      <c r="T60" s="304">
        <f t="shared" ca="1" si="1"/>
        <v>49.86423000000002</v>
      </c>
      <c r="U60" s="311">
        <f t="shared" ca="1" si="2"/>
        <v>0</v>
      </c>
      <c r="V60" s="306">
        <f t="shared" ca="1" si="3"/>
        <v>1.1472798562268767</v>
      </c>
      <c r="W60" s="304">
        <f t="shared" ca="1" si="4"/>
        <v>70.487148532079061</v>
      </c>
      <c r="Y60" s="314" t="str">
        <f t="shared" ca="1" si="22"/>
        <v/>
      </c>
      <c r="Z60" s="315" t="str">
        <f t="shared" ca="1" si="23"/>
        <v/>
      </c>
      <c r="AA60" s="316" t="str">
        <f t="shared" ca="1" si="24"/>
        <v/>
      </c>
      <c r="AC60" s="310" t="e">
        <f t="shared" ca="1" si="25"/>
        <v>#N/A</v>
      </c>
      <c r="AD60" s="323" t="e">
        <f t="shared" ca="1" si="26"/>
        <v>#N/A</v>
      </c>
      <c r="AE60" s="324">
        <f t="shared" ca="1" si="5"/>
        <v>655.23587842403765</v>
      </c>
      <c r="AG60" s="306">
        <f t="shared" ca="1" si="27"/>
        <v>-23.388198887848564</v>
      </c>
      <c r="AH60" s="304">
        <f t="shared" ca="1" si="28"/>
        <v>-13.915031486152028</v>
      </c>
    </row>
    <row r="61" spans="1:34" x14ac:dyDescent="0.2">
      <c r="A61" s="347">
        <f t="shared" ca="1" si="6"/>
        <v>0.01</v>
      </c>
      <c r="B61" s="304">
        <f t="shared" ca="1" si="7"/>
        <v>0.57000000000000028</v>
      </c>
      <c r="D61" s="306">
        <f t="shared" ca="1" si="8"/>
        <v>-3.6050210806917136</v>
      </c>
      <c r="E61" s="307">
        <f t="shared" ca="1" si="9"/>
        <v>-23.200444036943413</v>
      </c>
      <c r="F61" s="304">
        <f t="shared" ca="1" si="10"/>
        <v>23.478858160131526</v>
      </c>
      <c r="G61" s="306">
        <f t="shared" ca="1" si="11"/>
        <v>36.737583328324121</v>
      </c>
      <c r="H61" s="307">
        <f t="shared" ca="1" si="12"/>
        <v>136.35950804152631</v>
      </c>
      <c r="I61" s="304">
        <f t="shared" ca="1" si="13"/>
        <v>141.22168906415416</v>
      </c>
      <c r="J61" s="306">
        <f t="shared" ca="1" si="14"/>
        <v>154.80321195903534</v>
      </c>
      <c r="K61" s="307">
        <f t="shared" ca="1" si="15"/>
        <v>656.60063352665475</v>
      </c>
      <c r="L61" s="304">
        <f t="shared" ca="1" si="0"/>
        <v>674.60242097137359</v>
      </c>
      <c r="M61" s="306">
        <f t="shared" ca="1" si="16"/>
        <v>1.3076278650808406</v>
      </c>
      <c r="N61" s="304">
        <f t="shared" ca="1" si="17"/>
        <v>74.921557842834403</v>
      </c>
      <c r="P61" s="310">
        <f t="shared" ca="1" si="18"/>
        <v>3</v>
      </c>
      <c r="Q61" s="304">
        <f t="shared" ca="1" si="19"/>
        <v>0</v>
      </c>
      <c r="R61" s="306">
        <f t="shared" ca="1" si="20"/>
        <v>0</v>
      </c>
      <c r="S61" s="307">
        <f t="shared" ca="1" si="21"/>
        <v>5.083000000000002</v>
      </c>
      <c r="T61" s="304">
        <f t="shared" ca="1" si="1"/>
        <v>49.86423000000002</v>
      </c>
      <c r="U61" s="311">
        <f t="shared" ca="1" si="2"/>
        <v>0</v>
      </c>
      <c r="V61" s="306">
        <f t="shared" ca="1" si="3"/>
        <v>1.1471231227402756</v>
      </c>
      <c r="W61" s="304">
        <f t="shared" ca="1" si="4"/>
        <v>70.245138882872496</v>
      </c>
      <c r="Y61" s="314" t="str">
        <f t="shared" ca="1" si="22"/>
        <v/>
      </c>
      <c r="Z61" s="315" t="str">
        <f t="shared" ca="1" si="23"/>
        <v/>
      </c>
      <c r="AA61" s="316" t="str">
        <f t="shared" ca="1" si="24"/>
        <v/>
      </c>
      <c r="AC61" s="310" t="e">
        <f t="shared" ca="1" si="25"/>
        <v>#N/A</v>
      </c>
      <c r="AD61" s="323" t="e">
        <f t="shared" ca="1" si="26"/>
        <v>#N/A</v>
      </c>
      <c r="AE61" s="324">
        <f t="shared" ca="1" si="5"/>
        <v>656.60063352665475</v>
      </c>
      <c r="AG61" s="306">
        <f t="shared" ca="1" si="27"/>
        <v>-23.339941705695086</v>
      </c>
      <c r="AH61" s="304">
        <f t="shared" ca="1" si="28"/>
        <v>-13.867233628187888</v>
      </c>
    </row>
    <row r="62" spans="1:34" x14ac:dyDescent="0.2">
      <c r="A62" s="347">
        <f t="shared" ca="1" si="6"/>
        <v>0.01</v>
      </c>
      <c r="B62" s="304">
        <f t="shared" ca="1" si="7"/>
        <v>0.58000000000000029</v>
      </c>
      <c r="D62" s="306">
        <f t="shared" ca="1" si="8"/>
        <v>-3.5950534228269961</v>
      </c>
      <c r="E62" s="307">
        <f t="shared" ca="1" si="9"/>
        <v>-23.1538204614222</v>
      </c>
      <c r="F62" s="304">
        <f t="shared" ca="1" si="10"/>
        <v>23.431257138121154</v>
      </c>
      <c r="G62" s="306">
        <f t="shared" ca="1" si="11"/>
        <v>36.70163279409585</v>
      </c>
      <c r="H62" s="307">
        <f t="shared" ca="1" si="12"/>
        <v>136.12796983691209</v>
      </c>
      <c r="I62" s="304">
        <f t="shared" ca="1" si="13"/>
        <v>140.98877267950061</v>
      </c>
      <c r="J62" s="306">
        <f t="shared" ca="1" si="14"/>
        <v>155.17040803964744</v>
      </c>
      <c r="K62" s="307">
        <f t="shared" ca="1" si="15"/>
        <v>657.96307091604695</v>
      </c>
      <c r="L62" s="304">
        <f t="shared" ca="1" si="0"/>
        <v>676.01276483544723</v>
      </c>
      <c r="M62" s="306">
        <f t="shared" ca="1" si="16"/>
        <v>1.307446858792729</v>
      </c>
      <c r="N62" s="304">
        <f t="shared" ca="1" si="17"/>
        <v>74.911186946460276</v>
      </c>
      <c r="P62" s="310">
        <f t="shared" ca="1" si="18"/>
        <v>3</v>
      </c>
      <c r="Q62" s="304">
        <f t="shared" ca="1" si="19"/>
        <v>0</v>
      </c>
      <c r="R62" s="306">
        <f t="shared" ca="1" si="20"/>
        <v>0</v>
      </c>
      <c r="S62" s="307">
        <f t="shared" ca="1" si="21"/>
        <v>5.083000000000002</v>
      </c>
      <c r="T62" s="304">
        <f t="shared" ca="1" si="1"/>
        <v>49.86423000000002</v>
      </c>
      <c r="U62" s="311">
        <f t="shared" ca="1" si="2"/>
        <v>0</v>
      </c>
      <c r="V62" s="306">
        <f t="shared" ca="1" si="3"/>
        <v>1.1469666760846409</v>
      </c>
      <c r="W62" s="304">
        <f t="shared" ca="1" si="4"/>
        <v>70.004071311498251</v>
      </c>
      <c r="Y62" s="314" t="str">
        <f t="shared" ca="1" si="22"/>
        <v/>
      </c>
      <c r="Z62" s="315" t="str">
        <f t="shared" ca="1" si="23"/>
        <v/>
      </c>
      <c r="AA62" s="316" t="str">
        <f t="shared" ca="1" si="24"/>
        <v/>
      </c>
      <c r="AC62" s="310" t="e">
        <f t="shared" ca="1" si="25"/>
        <v>#N/A</v>
      </c>
      <c r="AD62" s="323" t="e">
        <f t="shared" ca="1" si="26"/>
        <v>#N/A</v>
      </c>
      <c r="AE62" s="324">
        <f t="shared" ca="1" si="5"/>
        <v>657.96307091604695</v>
      </c>
      <c r="AG62" s="306">
        <f t="shared" ca="1" si="27"/>
        <v>-23.291869428059101</v>
      </c>
      <c r="AH62" s="304">
        <f t="shared" ca="1" si="28"/>
        <v>-13.819622050535603</v>
      </c>
    </row>
    <row r="63" spans="1:34" x14ac:dyDescent="0.2">
      <c r="A63" s="347">
        <f t="shared" ca="1" si="6"/>
        <v>0.01</v>
      </c>
      <c r="B63" s="304">
        <f t="shared" ca="1" si="7"/>
        <v>0.5900000000000003</v>
      </c>
      <c r="D63" s="306">
        <f t="shared" ca="1" si="8"/>
        <v>-3.5851228707618858</v>
      </c>
      <c r="E63" s="307">
        <f t="shared" ca="1" si="9"/>
        <v>-23.107378368714091</v>
      </c>
      <c r="F63" s="304">
        <f t="shared" ca="1" si="10"/>
        <v>23.383841452451215</v>
      </c>
      <c r="G63" s="306">
        <f t="shared" ca="1" si="11"/>
        <v>36.66578156538823</v>
      </c>
      <c r="H63" s="307">
        <f t="shared" ca="1" si="12"/>
        <v>135.89689605322494</v>
      </c>
      <c r="I63" s="304">
        <f t="shared" ca="1" si="13"/>
        <v>140.75633518496346</v>
      </c>
      <c r="J63" s="306">
        <f t="shared" ca="1" si="14"/>
        <v>155.53724511144486</v>
      </c>
      <c r="K63" s="307">
        <f t="shared" ca="1" si="15"/>
        <v>659.32319524549769</v>
      </c>
      <c r="L63" s="304">
        <f t="shared" ca="1" si="0"/>
        <v>677.42077795531952</v>
      </c>
      <c r="M63" s="306">
        <f t="shared" ca="1" si="16"/>
        <v>1.3072654317946435</v>
      </c>
      <c r="N63" s="304">
        <f t="shared" ca="1" si="17"/>
        <v>74.900791945180245</v>
      </c>
      <c r="P63" s="310">
        <f t="shared" ca="1" si="18"/>
        <v>3</v>
      </c>
      <c r="Q63" s="304">
        <f t="shared" ca="1" si="19"/>
        <v>0</v>
      </c>
      <c r="R63" s="306">
        <f t="shared" ca="1" si="20"/>
        <v>0</v>
      </c>
      <c r="S63" s="307">
        <f t="shared" ca="1" si="21"/>
        <v>5.083000000000002</v>
      </c>
      <c r="T63" s="304">
        <f t="shared" ca="1" si="1"/>
        <v>49.86423000000002</v>
      </c>
      <c r="U63" s="311">
        <f t="shared" ca="1" si="2"/>
        <v>0</v>
      </c>
      <c r="V63" s="306">
        <f t="shared" ca="1" si="3"/>
        <v>1.1468105156163479</v>
      </c>
      <c r="W63" s="304">
        <f t="shared" ca="1" si="4"/>
        <v>69.763941063644808</v>
      </c>
      <c r="Y63" s="314" t="str">
        <f t="shared" ca="1" si="22"/>
        <v/>
      </c>
      <c r="Z63" s="315" t="str">
        <f t="shared" ca="1" si="23"/>
        <v/>
      </c>
      <c r="AA63" s="316" t="str">
        <f t="shared" ca="1" si="24"/>
        <v/>
      </c>
      <c r="AC63" s="310" t="e">
        <f t="shared" ca="1" si="25"/>
        <v>#N/A</v>
      </c>
      <c r="AD63" s="323" t="e">
        <f t="shared" ca="1" si="26"/>
        <v>#N/A</v>
      </c>
      <c r="AE63" s="324">
        <f t="shared" ca="1" si="5"/>
        <v>659.32319524549769</v>
      </c>
      <c r="AG63" s="306">
        <f t="shared" ca="1" si="27"/>
        <v>-23.243981108769034</v>
      </c>
      <c r="AH63" s="304">
        <f t="shared" ca="1" si="28"/>
        <v>-13.772195811823376</v>
      </c>
    </row>
    <row r="64" spans="1:34" x14ac:dyDescent="0.2">
      <c r="A64" s="347">
        <f t="shared" ca="1" si="6"/>
        <v>0.01</v>
      </c>
      <c r="B64" s="304">
        <f t="shared" ca="1" si="7"/>
        <v>0.60000000000000031</v>
      </c>
      <c r="D64" s="306">
        <f t="shared" ca="1" si="8"/>
        <v>-3.5752292345773968</v>
      </c>
      <c r="E64" s="307">
        <f t="shared" ca="1" si="9"/>
        <v>-23.061116842862006</v>
      </c>
      <c r="F64" s="304">
        <f t="shared" ca="1" si="10"/>
        <v>23.336610167715246</v>
      </c>
      <c r="G64" s="306">
        <f t="shared" ca="1" si="11"/>
        <v>36.630029273042453</v>
      </c>
      <c r="H64" s="307">
        <f t="shared" ca="1" si="12"/>
        <v>135.66628488479631</v>
      </c>
      <c r="I64" s="304">
        <f t="shared" ca="1" si="13"/>
        <v>140.52437475038505</v>
      </c>
      <c r="J64" s="306">
        <f t="shared" ca="1" si="14"/>
        <v>155.90372416563702</v>
      </c>
      <c r="K64" s="307">
        <f t="shared" ca="1" si="15"/>
        <v>660.68101115018783</v>
      </c>
      <c r="L64" s="304">
        <f t="shared" ca="1" si="0"/>
        <v>678.82646508746961</v>
      </c>
      <c r="M64" s="306">
        <f t="shared" ca="1" si="16"/>
        <v>1.3070835830345577</v>
      </c>
      <c r="N64" s="304">
        <f t="shared" ca="1" si="17"/>
        <v>74.890372778717648</v>
      </c>
      <c r="P64" s="310">
        <f t="shared" ca="1" si="18"/>
        <v>3</v>
      </c>
      <c r="Q64" s="304">
        <f t="shared" ca="1" si="19"/>
        <v>0</v>
      </c>
      <c r="R64" s="306">
        <f t="shared" ca="1" si="20"/>
        <v>0</v>
      </c>
      <c r="S64" s="307">
        <f t="shared" ca="1" si="21"/>
        <v>5.083000000000002</v>
      </c>
      <c r="T64" s="304">
        <f t="shared" ca="1" si="1"/>
        <v>49.86423000000002</v>
      </c>
      <c r="U64" s="311">
        <f t="shared" ca="1" si="2"/>
        <v>0</v>
      </c>
      <c r="V64" s="306">
        <f t="shared" ca="1" si="3"/>
        <v>1.1466546406943512</v>
      </c>
      <c r="W64" s="304">
        <f t="shared" ca="1" si="4"/>
        <v>69.524743415445585</v>
      </c>
      <c r="Y64" s="314" t="str">
        <f t="shared" ca="1" si="22"/>
        <v/>
      </c>
      <c r="Z64" s="315" t="str">
        <f t="shared" ca="1" si="23"/>
        <v/>
      </c>
      <c r="AA64" s="316" t="str">
        <f t="shared" ca="1" si="24"/>
        <v/>
      </c>
      <c r="AC64" s="310" t="e">
        <f t="shared" ca="1" si="25"/>
        <v>#N/A</v>
      </c>
      <c r="AD64" s="323" t="e">
        <f t="shared" ca="1" si="26"/>
        <v>#N/A</v>
      </c>
      <c r="AE64" s="324">
        <f t="shared" ca="1" si="5"/>
        <v>660.68101115018783</v>
      </c>
      <c r="AG64" s="306">
        <f t="shared" ca="1" si="27"/>
        <v>-23.196275807667444</v>
      </c>
      <c r="AH64" s="304">
        <f t="shared" ca="1" si="28"/>
        <v>-13.724953976715479</v>
      </c>
    </row>
    <row r="65" spans="1:34" x14ac:dyDescent="0.2">
      <c r="A65" s="347">
        <f t="shared" ca="1" si="6"/>
        <v>0.01</v>
      </c>
      <c r="B65" s="304">
        <f t="shared" ca="1" si="7"/>
        <v>0.61000000000000032</v>
      </c>
      <c r="D65" s="306">
        <f t="shared" ca="1" si="8"/>
        <v>-3.5653723255680818</v>
      </c>
      <c r="E65" s="307">
        <f t="shared" ca="1" si="9"/>
        <v>-23.015034973773922</v>
      </c>
      <c r="F65" s="304">
        <f t="shared" ca="1" si="10"/>
        <v>23.289562354496134</v>
      </c>
      <c r="G65" s="306">
        <f t="shared" ca="1" si="11"/>
        <v>36.594375549786776</v>
      </c>
      <c r="H65" s="307">
        <f t="shared" ca="1" si="12"/>
        <v>135.43613453505859</v>
      </c>
      <c r="I65" s="304">
        <f t="shared" ca="1" si="13"/>
        <v>140.29288955494971</v>
      </c>
      <c r="J65" s="306">
        <f t="shared" ca="1" si="14"/>
        <v>156.26984618975115</v>
      </c>
      <c r="K65" s="307">
        <f t="shared" ca="1" si="15"/>
        <v>662.03652324728705</v>
      </c>
      <c r="L65" s="304">
        <f t="shared" ca="1" si="0"/>
        <v>680.22983097003623</v>
      </c>
      <c r="M65" s="306">
        <f t="shared" ca="1" si="16"/>
        <v>1.3069013114564987</v>
      </c>
      <c r="N65" s="304">
        <f t="shared" ca="1" si="17"/>
        <v>74.879929386569671</v>
      </c>
      <c r="P65" s="310">
        <f t="shared" ca="1" si="18"/>
        <v>3</v>
      </c>
      <c r="Q65" s="304">
        <f t="shared" ca="1" si="19"/>
        <v>0</v>
      </c>
      <c r="R65" s="306">
        <f t="shared" ca="1" si="20"/>
        <v>0</v>
      </c>
      <c r="S65" s="307">
        <f t="shared" ca="1" si="21"/>
        <v>5.083000000000002</v>
      </c>
      <c r="T65" s="304">
        <f t="shared" ca="1" si="1"/>
        <v>49.86423000000002</v>
      </c>
      <c r="U65" s="311">
        <f t="shared" ca="1" si="2"/>
        <v>0</v>
      </c>
      <c r="V65" s="306">
        <f t="shared" ca="1" si="3"/>
        <v>1.1464990506801731</v>
      </c>
      <c r="W65" s="304">
        <f t="shared" ca="1" si="4"/>
        <v>69.286473673245354</v>
      </c>
      <c r="Y65" s="314" t="str">
        <f t="shared" ca="1" si="22"/>
        <v/>
      </c>
      <c r="Z65" s="315" t="str">
        <f t="shared" ca="1" si="23"/>
        <v/>
      </c>
      <c r="AA65" s="316" t="str">
        <f t="shared" ca="1" si="24"/>
        <v/>
      </c>
      <c r="AC65" s="310" t="e">
        <f t="shared" ca="1" si="25"/>
        <v>#N/A</v>
      </c>
      <c r="AD65" s="323" t="e">
        <f t="shared" ca="1" si="26"/>
        <v>#N/A</v>
      </c>
      <c r="AE65" s="324">
        <f t="shared" ca="1" si="5"/>
        <v>662.03652324728705</v>
      </c>
      <c r="AG65" s="306">
        <f t="shared" ca="1" si="27"/>
        <v>-23.148752590564392</v>
      </c>
      <c r="AH65" s="304">
        <f t="shared" ca="1" si="28"/>
        <v>-13.67789561586574</v>
      </c>
    </row>
    <row r="66" spans="1:34" x14ac:dyDescent="0.2">
      <c r="A66" s="347">
        <f t="shared" ca="1" si="6"/>
        <v>0.01</v>
      </c>
      <c r="B66" s="304">
        <f t="shared" ca="1" si="7"/>
        <v>0.62000000000000033</v>
      </c>
      <c r="D66" s="306">
        <f t="shared" ca="1" si="8"/>
        <v>-3.5555519562327511</v>
      </c>
      <c r="E66" s="307">
        <f t="shared" ca="1" si="9"/>
        <v>-22.96913185717786</v>
      </c>
      <c r="F66" s="304">
        <f t="shared" ca="1" si="10"/>
        <v>23.242697089320195</v>
      </c>
      <c r="G66" s="306">
        <f t="shared" ca="1" si="11"/>
        <v>36.558820030224446</v>
      </c>
      <c r="H66" s="307">
        <f t="shared" ca="1" si="12"/>
        <v>135.2064432164868</v>
      </c>
      <c r="I66" s="304">
        <f t="shared" ca="1" si="13"/>
        <v>140.06187778712456</v>
      </c>
      <c r="J66" s="306">
        <f t="shared" ca="1" si="14"/>
        <v>156.6356121676512</v>
      </c>
      <c r="K66" s="307">
        <f t="shared" ca="1" si="15"/>
        <v>663.3897361360448</v>
      </c>
      <c r="L66" s="304">
        <f t="shared" ca="1" si="0"/>
        <v>681.63088032291057</v>
      </c>
      <c r="M66" s="306">
        <f t="shared" ca="1" si="16"/>
        <v>1.3067186160005311</v>
      </c>
      <c r="N66" s="304">
        <f t="shared" ca="1" si="17"/>
        <v>74.869461708006511</v>
      </c>
      <c r="P66" s="310">
        <f t="shared" ca="1" si="18"/>
        <v>3</v>
      </c>
      <c r="Q66" s="304">
        <f t="shared" ca="1" si="19"/>
        <v>0</v>
      </c>
      <c r="R66" s="306">
        <f t="shared" ca="1" si="20"/>
        <v>0</v>
      </c>
      <c r="S66" s="307">
        <f t="shared" ca="1" si="21"/>
        <v>5.083000000000002</v>
      </c>
      <c r="T66" s="304">
        <f t="shared" ca="1" si="1"/>
        <v>49.86423000000002</v>
      </c>
      <c r="U66" s="311">
        <f t="shared" ca="1" si="2"/>
        <v>0</v>
      </c>
      <c r="V66" s="306">
        <f t="shared" ca="1" si="3"/>
        <v>1.1463437449378899</v>
      </c>
      <c r="W66" s="304">
        <f t="shared" ca="1" si="4"/>
        <v>69.049127173368433</v>
      </c>
      <c r="Y66" s="314" t="str">
        <f t="shared" ca="1" si="22"/>
        <v/>
      </c>
      <c r="Z66" s="315" t="str">
        <f t="shared" ca="1" si="23"/>
        <v/>
      </c>
      <c r="AA66" s="316" t="str">
        <f t="shared" ca="1" si="24"/>
        <v/>
      </c>
      <c r="AC66" s="310" t="e">
        <f t="shared" ca="1" si="25"/>
        <v>#N/A</v>
      </c>
      <c r="AD66" s="323" t="e">
        <f t="shared" ca="1" si="26"/>
        <v>#N/A</v>
      </c>
      <c r="AE66" s="324">
        <f t="shared" ca="1" si="5"/>
        <v>663.3897361360448</v>
      </c>
      <c r="AG66" s="306">
        <f t="shared" ca="1" si="27"/>
        <v>-23.101410529191394</v>
      </c>
      <c r="AH66" s="304">
        <f t="shared" ca="1" si="28"/>
        <v>-13.631019805871597</v>
      </c>
    </row>
    <row r="67" spans="1:34" x14ac:dyDescent="0.2">
      <c r="A67" s="347">
        <f t="shared" ca="1" si="6"/>
        <v>0.01</v>
      </c>
      <c r="B67" s="304">
        <f t="shared" ca="1" si="7"/>
        <v>0.63000000000000034</v>
      </c>
      <c r="D67" s="306">
        <f t="shared" ca="1" si="8"/>
        <v>-3.5457679402652063</v>
      </c>
      <c r="E67" s="307">
        <f t="shared" ca="1" si="9"/>
        <v>-22.923406594577223</v>
      </c>
      <c r="F67" s="304">
        <f t="shared" ca="1" si="10"/>
        <v>23.196013454611531</v>
      </c>
      <c r="G67" s="306">
        <f t="shared" ca="1" si="11"/>
        <v>36.523362350821792</v>
      </c>
      <c r="H67" s="307">
        <f t="shared" ca="1" si="12"/>
        <v>134.97720915054103</v>
      </c>
      <c r="I67" s="304">
        <f t="shared" ca="1" si="13"/>
        <v>139.83133764460069</v>
      </c>
      <c r="J67" s="306">
        <f t="shared" ca="1" si="14"/>
        <v>157.00102307955643</v>
      </c>
      <c r="K67" s="307">
        <f t="shared" ca="1" si="15"/>
        <v>664.74065439787989</v>
      </c>
      <c r="L67" s="304">
        <f t="shared" ca="1" si="0"/>
        <v>683.02961784782735</v>
      </c>
      <c r="M67" s="306">
        <f t="shared" ca="1" si="16"/>
        <v>1.3065354956027402</v>
      </c>
      <c r="N67" s="304">
        <f t="shared" ca="1" si="17"/>
        <v>74.858969682070338</v>
      </c>
      <c r="P67" s="310">
        <f t="shared" ca="1" si="18"/>
        <v>3</v>
      </c>
      <c r="Q67" s="304">
        <f t="shared" ca="1" si="19"/>
        <v>0</v>
      </c>
      <c r="R67" s="306">
        <f t="shared" ca="1" si="20"/>
        <v>0</v>
      </c>
      <c r="S67" s="307">
        <f t="shared" ca="1" si="21"/>
        <v>5.083000000000002</v>
      </c>
      <c r="T67" s="304">
        <f t="shared" ca="1" si="1"/>
        <v>49.86423000000002</v>
      </c>
      <c r="U67" s="311">
        <f t="shared" ca="1" si="2"/>
        <v>0</v>
      </c>
      <c r="V67" s="306">
        <f t="shared" ca="1" si="3"/>
        <v>1.146188722834119</v>
      </c>
      <c r="W67" s="304">
        <f t="shared" ca="1" si="4"/>
        <v>68.812699281888825</v>
      </c>
      <c r="Y67" s="314" t="str">
        <f t="shared" ca="1" si="22"/>
        <v/>
      </c>
      <c r="Z67" s="315" t="str">
        <f t="shared" ca="1" si="23"/>
        <v/>
      </c>
      <c r="AA67" s="316" t="str">
        <f t="shared" ca="1" si="24"/>
        <v/>
      </c>
      <c r="AC67" s="310" t="e">
        <f t="shared" ca="1" si="25"/>
        <v>#N/A</v>
      </c>
      <c r="AD67" s="323" t="e">
        <f t="shared" ca="1" si="26"/>
        <v>#N/A</v>
      </c>
      <c r="AE67" s="324">
        <f t="shared" ca="1" si="5"/>
        <v>664.74065439787989</v>
      </c>
      <c r="AG67" s="306">
        <f t="shared" ca="1" si="27"/>
        <v>-23.054248701155664</v>
      </c>
      <c r="AH67" s="304">
        <f t="shared" ca="1" si="28"/>
        <v>-13.584325629228488</v>
      </c>
    </row>
    <row r="68" spans="1:34" x14ac:dyDescent="0.2">
      <c r="A68" s="347">
        <f t="shared" ca="1" si="6"/>
        <v>0.01</v>
      </c>
      <c r="B68" s="304">
        <f t="shared" ca="1" si="7"/>
        <v>0.64000000000000035</v>
      </c>
      <c r="D68" s="306">
        <f t="shared" ca="1" si="8"/>
        <v>-3.5360200925450864</v>
      </c>
      <c r="E68" s="307">
        <f t="shared" ca="1" si="9"/>
        <v>-22.877858293206529</v>
      </c>
      <c r="F68" s="304">
        <f t="shared" ca="1" si="10"/>
        <v>23.149510538646844</v>
      </c>
      <c r="G68" s="306">
        <f t="shared" ca="1" si="11"/>
        <v>36.488002149896339</v>
      </c>
      <c r="H68" s="307">
        <f t="shared" ca="1" si="12"/>
        <v>134.74843056760898</v>
      </c>
      <c r="I68" s="304">
        <f t="shared" ca="1" si="13"/>
        <v>139.6012673342351</v>
      </c>
      <c r="J68" s="306">
        <f t="shared" ca="1" si="14"/>
        <v>157.36607990206002</v>
      </c>
      <c r="K68" s="307">
        <f t="shared" ca="1" si="15"/>
        <v>666.08928259647064</v>
      </c>
      <c r="L68" s="304">
        <f t="shared" ref="L68:L131" ca="1" si="29">SQRT(pos_x^2+pos_z^2)</f>
        <v>684.42604822845726</v>
      </c>
      <c r="M68" s="306">
        <f t="shared" ca="1" si="16"/>
        <v>1.3063519491952142</v>
      </c>
      <c r="N68" s="304">
        <f t="shared" ca="1" si="17"/>
        <v>74.848453247574312</v>
      </c>
      <c r="P68" s="310">
        <f t="shared" ca="1" si="18"/>
        <v>3</v>
      </c>
      <c r="Q68" s="304">
        <f t="shared" ca="1" si="19"/>
        <v>0</v>
      </c>
      <c r="R68" s="306">
        <f t="shared" ca="1" si="20"/>
        <v>0</v>
      </c>
      <c r="S68" s="307">
        <f t="shared" ca="1" si="21"/>
        <v>5.083000000000002</v>
      </c>
      <c r="T68" s="304">
        <f t="shared" ref="T68:T131" ca="1" si="30">m*g</f>
        <v>49.86423000000002</v>
      </c>
      <c r="U68" s="311">
        <f t="shared" ref="U68:U131" ca="1" si="31">IF(pos_xz&lt;L_rampe,Poids*COS(Beta),0)</f>
        <v>0</v>
      </c>
      <c r="V68" s="306">
        <f t="shared" ref="V68:V131" ca="1" si="32">Rho_moyen*(20000-Alt_rampe-pos_z)/(20000+Alt_rampe+pos_z)</f>
        <v>1.1460339837380051</v>
      </c>
      <c r="W68" s="304">
        <f t="shared" ref="W68:W131" ca="1" si="33">1/2*Rho*Sref*Cx*vit_xz^2</f>
        <v>68.577185394402946</v>
      </c>
      <c r="Y68" s="314" t="str">
        <f t="shared" ca="1" si="22"/>
        <v/>
      </c>
      <c r="Z68" s="315" t="str">
        <f t="shared" ca="1" si="23"/>
        <v/>
      </c>
      <c r="AA68" s="316" t="str">
        <f t="shared" ca="1" si="24"/>
        <v/>
      </c>
      <c r="AC68" s="310" t="e">
        <f t="shared" ca="1" si="25"/>
        <v>#N/A</v>
      </c>
      <c r="AD68" s="323" t="e">
        <f t="shared" ca="1" si="26"/>
        <v>#N/A</v>
      </c>
      <c r="AE68" s="324">
        <f t="shared" ref="AE68:AE131" ca="1" si="34">IF(t&lt;T_para, pos_z, NA())</f>
        <v>666.08928259647064</v>
      </c>
      <c r="AG68" s="306">
        <f t="shared" ca="1" si="27"/>
        <v>-23.007266189894821</v>
      </c>
      <c r="AH68" s="304">
        <f t="shared" ca="1" si="28"/>
        <v>-13.537812174284635</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-3.5263082291288068</v>
      </c>
      <c r="E69" s="307">
        <f t="shared" ref="E69:E132" ca="1" si="38">IF(AND(L68&lt;L_rampe,Poussee&lt;Poids*SIN(M68)),0,(-W68+Poussee)/m*SIN(M68)+U68/m*COS(M68)-Poids/m)</f>
        <v>-22.832486065987617</v>
      </c>
      <c r="F69" s="304">
        <f t="shared" ref="F69:F132" ca="1" si="39">SQRT(acc_x^2+acc_z^2)</f>
        <v>23.103187435510716</v>
      </c>
      <c r="G69" s="306">
        <f t="shared" ref="G69:G132" ca="1" si="40">G68+acc_x*pas</f>
        <v>36.452739067605052</v>
      </c>
      <c r="H69" s="307">
        <f t="shared" ref="H69:H132" ca="1" si="41">H68+acc_z*pas</f>
        <v>134.5201057069491</v>
      </c>
      <c r="I69" s="304">
        <f t="shared" ref="I69:I132" ca="1" si="42">SQRT(vit_x^2+vit_z^2)</f>
        <v>139.37166507199251</v>
      </c>
      <c r="J69" s="306">
        <f t="shared" ref="J69:J132" ca="1" si="43">J68+0.5*(vit_x+G68)*pas*(K68&gt;=0)</f>
        <v>157.73078360814753</v>
      </c>
      <c r="K69" s="307">
        <f t="shared" ref="K69:K132" ca="1" si="44">K68+0.5*(vit_z+H68)*pas</f>
        <v>667.43562527784343</v>
      </c>
      <c r="L69" s="304">
        <f t="shared" ca="1" si="29"/>
        <v>685.82017613049709</v>
      </c>
      <c r="M69" s="306">
        <f t="shared" ref="M69:M132" ca="1" si="45">IF(AND(L68&gt;L_rampe,G69&gt;0),ATAN2(G69,H69),$M$4)</f>
        <v>1.3061679757060281</v>
      </c>
      <c r="N69" s="304">
        <f t="shared" ref="N69:N132" ca="1" si="46">DEGREES(Beta)</f>
        <v>74.83791234310165</v>
      </c>
      <c r="P69" s="310">
        <f t="shared" ref="P69:P132" ca="1" si="47">MATCH(t-pas/2-T_ini,CdP_t)</f>
        <v>3</v>
      </c>
      <c r="Q69" s="304">
        <f t="shared" ref="Q69:Q132" ca="1" si="48">(INDEX(CdP,2,i_P+1)-INDEX(CdP,2,i_P+0))/(INDEX(CdP,1,i_P+1)-INDEX(CdP,1,i_P+0))*(t-pas/2-T_ini-INDEX(CdP,1,i_P+0))+INDEX(CdP,2,i_P+0)</f>
        <v>0</v>
      </c>
      <c r="R69" s="306">
        <f t="shared" ref="R69:R132" ca="1" si="49">Poussee/(g*ISP)</f>
        <v>0</v>
      </c>
      <c r="S69" s="307">
        <f t="shared" ref="S69:S132" ca="1" si="50">S68-Débit*pas</f>
        <v>5.083000000000002</v>
      </c>
      <c r="T69" s="304">
        <f t="shared" ca="1" si="30"/>
        <v>49.86423000000002</v>
      </c>
      <c r="U69" s="311">
        <f t="shared" ca="1" si="31"/>
        <v>0</v>
      </c>
      <c r="V69" s="306">
        <f t="shared" ca="1" si="32"/>
        <v>1.1458795270212081</v>
      </c>
      <c r="W69" s="304">
        <f t="shared" ca="1" si="33"/>
        <v>68.342580935803682</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667.43562527784343</v>
      </c>
      <c r="AG69" s="306">
        <f t="shared" ref="AG69:AG132" ca="1" si="56">IF(AND(L68&lt;L_rampe,Poussee&lt;Poids*SIN(M68)),0,(-W68+Poussee)/m-Poids*SIN(M68)/m)</f>
        <v>-22.960462084631999</v>
      </c>
      <c r="AH69" s="304">
        <f t="shared" ref="AH69:AH132" ca="1" si="57">IF(AND(L68&lt;L_rampe,Poussee&lt;Poids*SIN(M68)), g*SIN(M68), (-W68+Poussee)/m)</f>
        <v>-13.491478535196325</v>
      </c>
    </row>
    <row r="70" spans="1:34" x14ac:dyDescent="0.2">
      <c r="A70" s="347">
        <f t="shared" ca="1" si="35"/>
        <v>0.01</v>
      </c>
      <c r="B70" s="304">
        <f t="shared" ca="1" si="36"/>
        <v>0.66000000000000036</v>
      </c>
      <c r="D70" s="306">
        <f t="shared" ca="1" si="37"/>
        <v>-3.5166321672405481</v>
      </c>
      <c r="E70" s="307">
        <f t="shared" ca="1" si="38"/>
        <v>-22.787289031486104</v>
      </c>
      <c r="F70" s="304">
        <f t="shared" ca="1" si="39"/>
        <v>23.057043245051126</v>
      </c>
      <c r="G70" s="306">
        <f t="shared" ca="1" si="40"/>
        <v>36.417572745932645</v>
      </c>
      <c r="H70" s="307">
        <f t="shared" ca="1" si="41"/>
        <v>134.29223281663423</v>
      </c>
      <c r="I70" s="304">
        <f t="shared" ca="1" si="42"/>
        <v>139.14252908288819</v>
      </c>
      <c r="J70" s="306">
        <f t="shared" ca="1" si="43"/>
        <v>158.09513516721523</v>
      </c>
      <c r="K70" s="307">
        <f t="shared" ca="1" si="44"/>
        <v>668.7796869704614</v>
      </c>
      <c r="L70" s="304">
        <f t="shared" ca="1" si="29"/>
        <v>687.21200620176046</v>
      </c>
      <c r="M70" s="306">
        <f t="shared" ca="1" si="45"/>
        <v>1.3059835740592254</v>
      </c>
      <c r="N70" s="304">
        <f t="shared" ca="1" si="46"/>
        <v>74.827346907004596</v>
      </c>
      <c r="P70" s="310">
        <f t="shared" ca="1" si="47"/>
        <v>3</v>
      </c>
      <c r="Q70" s="304">
        <f t="shared" ca="1" si="48"/>
        <v>0</v>
      </c>
      <c r="R70" s="306">
        <f t="shared" ca="1" si="49"/>
        <v>0</v>
      </c>
      <c r="S70" s="307">
        <f t="shared" ca="1" si="50"/>
        <v>5.083000000000002</v>
      </c>
      <c r="T70" s="304">
        <f t="shared" ca="1" si="30"/>
        <v>49.86423000000002</v>
      </c>
      <c r="U70" s="311">
        <f t="shared" ca="1" si="31"/>
        <v>0</v>
      </c>
      <c r="V70" s="306">
        <f t="shared" ca="1" si="32"/>
        <v>1.1457253520578894</v>
      </c>
      <c r="W70" s="304">
        <f t="shared" ca="1" si="33"/>
        <v>68.108881360057069</v>
      </c>
      <c r="Y70" s="314" t="str">
        <f t="shared" ca="1" si="51"/>
        <v/>
      </c>
      <c r="Z70" s="315" t="str">
        <f t="shared" ca="1" si="52"/>
        <v/>
      </c>
      <c r="AA70" s="316" t="str">
        <f t="shared" ca="1" si="53"/>
        <v/>
      </c>
      <c r="AC70" s="310" t="e">
        <f t="shared" ca="1" si="54"/>
        <v>#N/A</v>
      </c>
      <c r="AD70" s="323" t="e">
        <f t="shared" ca="1" si="55"/>
        <v>#N/A</v>
      </c>
      <c r="AE70" s="324">
        <f t="shared" ca="1" si="34"/>
        <v>668.7796869704614</v>
      </c>
      <c r="AG70" s="306">
        <f t="shared" ca="1" si="56"/>
        <v>-22.913835480331343</v>
      </c>
      <c r="AH70" s="304">
        <f t="shared" ca="1" si="57"/>
        <v>-13.445323811883465</v>
      </c>
    </row>
    <row r="71" spans="1:34" x14ac:dyDescent="0.2">
      <c r="A71" s="347">
        <f t="shared" ca="1" si="35"/>
        <v>0.01</v>
      </c>
      <c r="B71" s="304">
        <f t="shared" ca="1" si="36"/>
        <v>0.67000000000000037</v>
      </c>
      <c r="D71" s="306">
        <f t="shared" ca="1" si="37"/>
        <v>-3.5069917252633549</v>
      </c>
      <c r="E71" s="307">
        <f t="shared" ca="1" si="38"/>
        <v>-22.742266313868388</v>
      </c>
      <c r="F71" s="304">
        <f t="shared" ca="1" si="39"/>
        <v>23.011077072835562</v>
      </c>
      <c r="G71" s="306">
        <f t="shared" ca="1" si="40"/>
        <v>36.382502828680011</v>
      </c>
      <c r="H71" s="307">
        <f t="shared" ca="1" si="41"/>
        <v>134.06481015349553</v>
      </c>
      <c r="I71" s="304">
        <f t="shared" ca="1" si="42"/>
        <v>138.9138576009309</v>
      </c>
      <c r="J71" s="306">
        <f t="shared" ca="1" si="43"/>
        <v>158.45913554508829</v>
      </c>
      <c r="K71" s="307">
        <f t="shared" ca="1" si="44"/>
        <v>670.12147218531209</v>
      </c>
      <c r="L71" s="304">
        <f t="shared" ca="1" si="29"/>
        <v>688.60154307226662</v>
      </c>
      <c r="M71" s="306">
        <f t="shared" ca="1" si="45"/>
        <v>1.3057987431748019</v>
      </c>
      <c r="N71" s="304">
        <f t="shared" ca="1" si="46"/>
        <v>74.816756877403463</v>
      </c>
      <c r="P71" s="310">
        <f t="shared" ca="1" si="47"/>
        <v>3</v>
      </c>
      <c r="Q71" s="304">
        <f t="shared" ca="1" si="48"/>
        <v>0</v>
      </c>
      <c r="R71" s="306">
        <f t="shared" ca="1" si="49"/>
        <v>0</v>
      </c>
      <c r="S71" s="307">
        <f t="shared" ca="1" si="50"/>
        <v>5.083000000000002</v>
      </c>
      <c r="T71" s="304">
        <f t="shared" ca="1" si="30"/>
        <v>49.86423000000002</v>
      </c>
      <c r="U71" s="311">
        <f t="shared" ca="1" si="31"/>
        <v>0</v>
      </c>
      <c r="V71" s="306">
        <f t="shared" ca="1" si="32"/>
        <v>1.1455714582246994</v>
      </c>
      <c r="W71" s="304">
        <f t="shared" ca="1" si="33"/>
        <v>67.876082149980505</v>
      </c>
      <c r="Y71" s="314" t="str">
        <f t="shared" ca="1" si="51"/>
        <v/>
      </c>
      <c r="Z71" s="315" t="str">
        <f t="shared" ca="1" si="52"/>
        <v/>
      </c>
      <c r="AA71" s="316" t="str">
        <f t="shared" ca="1" si="53"/>
        <v/>
      </c>
      <c r="AC71" s="310" t="e">
        <f t="shared" ca="1" si="54"/>
        <v>#N/A</v>
      </c>
      <c r="AD71" s="323" t="e">
        <f t="shared" ca="1" si="55"/>
        <v>#N/A</v>
      </c>
      <c r="AE71" s="324">
        <f t="shared" ca="1" si="34"/>
        <v>670.12147218531209</v>
      </c>
      <c r="AG71" s="306">
        <f t="shared" ca="1" si="56"/>
        <v>-22.867385477653905</v>
      </c>
      <c r="AH71" s="304">
        <f t="shared" ca="1" si="57"/>
        <v>-13.399347109985646</v>
      </c>
    </row>
    <row r="72" spans="1:34" x14ac:dyDescent="0.2">
      <c r="A72" s="347">
        <f t="shared" ca="1" si="35"/>
        <v>0.01</v>
      </c>
      <c r="B72" s="304">
        <f t="shared" ca="1" si="36"/>
        <v>0.68000000000000038</v>
      </c>
      <c r="D72" s="306">
        <f t="shared" ca="1" si="37"/>
        <v>-3.4973867227302944</v>
      </c>
      <c r="E72" s="307">
        <f t="shared" ca="1" si="38"/>
        <v>-22.697417042858895</v>
      </c>
      <c r="F72" s="304">
        <f t="shared" ca="1" si="39"/>
        <v>22.965288030107345</v>
      </c>
      <c r="G72" s="306">
        <f t="shared" ca="1" si="40"/>
        <v>36.34752896145271</v>
      </c>
      <c r="H72" s="307">
        <f t="shared" ca="1" si="41"/>
        <v>133.83783598306695</v>
      </c>
      <c r="I72" s="304">
        <f t="shared" ca="1" si="42"/>
        <v>138.6856488690664</v>
      </c>
      <c r="J72" s="306">
        <f t="shared" ca="1" si="43"/>
        <v>158.82278570403895</v>
      </c>
      <c r="K72" s="307">
        <f t="shared" ca="1" si="44"/>
        <v>671.46098541599486</v>
      </c>
      <c r="L72" s="304">
        <f t="shared" ca="1" si="29"/>
        <v>689.9887913543306</v>
      </c>
      <c r="M72" s="306">
        <f t="shared" ca="1" si="45"/>
        <v>1.3056134819686878</v>
      </c>
      <c r="N72" s="304">
        <f t="shared" ca="1" si="46"/>
        <v>74.806142192185618</v>
      </c>
      <c r="P72" s="310">
        <f t="shared" ca="1" si="47"/>
        <v>3</v>
      </c>
      <c r="Q72" s="304">
        <f t="shared" ca="1" si="48"/>
        <v>0</v>
      </c>
      <c r="R72" s="306">
        <f t="shared" ca="1" si="49"/>
        <v>0</v>
      </c>
      <c r="S72" s="307">
        <f t="shared" ca="1" si="50"/>
        <v>5.083000000000002</v>
      </c>
      <c r="T72" s="304">
        <f t="shared" ca="1" si="30"/>
        <v>49.86423000000002</v>
      </c>
      <c r="U72" s="311">
        <f t="shared" ca="1" si="31"/>
        <v>0</v>
      </c>
      <c r="V72" s="306">
        <f t="shared" ca="1" si="32"/>
        <v>1.1454178449007639</v>
      </c>
      <c r="W72" s="304">
        <f t="shared" ca="1" si="33"/>
        <v>67.644178817023302</v>
      </c>
      <c r="Y72" s="314" t="str">
        <f t="shared" ca="1" si="51"/>
        <v/>
      </c>
      <c r="Z72" s="315" t="str">
        <f t="shared" ca="1" si="52"/>
        <v/>
      </c>
      <c r="AA72" s="316" t="str">
        <f t="shared" ca="1" si="53"/>
        <v/>
      </c>
      <c r="AC72" s="310" t="e">
        <f t="shared" ca="1" si="54"/>
        <v>#N/A</v>
      </c>
      <c r="AD72" s="323" t="e">
        <f t="shared" ca="1" si="55"/>
        <v>#N/A</v>
      </c>
      <c r="AE72" s="324">
        <f t="shared" ca="1" si="34"/>
        <v>671.46098541599486</v>
      </c>
      <c r="AG72" s="306">
        <f t="shared" ca="1" si="56"/>
        <v>-22.82111118291391</v>
      </c>
      <c r="AH72" s="304">
        <f t="shared" ca="1" si="57"/>
        <v>-13.353547540818509</v>
      </c>
    </row>
    <row r="73" spans="1:34" x14ac:dyDescent="0.2">
      <c r="A73" s="347">
        <f t="shared" ca="1" si="35"/>
        <v>0.01</v>
      </c>
      <c r="B73" s="304">
        <f t="shared" ca="1" si="36"/>
        <v>0.69000000000000039</v>
      </c>
      <c r="D73" s="306">
        <f t="shared" ca="1" si="37"/>
        <v>-3.487816980315702</v>
      </c>
      <c r="E73" s="307">
        <f t="shared" ca="1" si="38"/>
        <v>-22.652740353697816</v>
      </c>
      <c r="F73" s="304">
        <f t="shared" ca="1" si="39"/>
        <v>22.919675233742471</v>
      </c>
      <c r="G73" s="306">
        <f t="shared" ca="1" si="40"/>
        <v>36.312650791649553</v>
      </c>
      <c r="H73" s="307">
        <f t="shared" ca="1" si="41"/>
        <v>133.61130857952998</v>
      </c>
      <c r="I73" s="304">
        <f t="shared" ca="1" si="42"/>
        <v>138.45790113912122</v>
      </c>
      <c r="J73" s="306">
        <f t="shared" ca="1" si="43"/>
        <v>159.18608660280447</v>
      </c>
      <c r="K73" s="307">
        <f t="shared" ca="1" si="44"/>
        <v>672.79823113880786</v>
      </c>
      <c r="L73" s="304">
        <f t="shared" ca="1" si="29"/>
        <v>691.37375564265119</v>
      </c>
      <c r="M73" s="306">
        <f t="shared" ca="1" si="45"/>
        <v>1.3054277893527297</v>
      </c>
      <c r="N73" s="304">
        <f t="shared" ca="1" si="46"/>
        <v>74.795502789004473</v>
      </c>
      <c r="P73" s="310">
        <f t="shared" ca="1" si="47"/>
        <v>3</v>
      </c>
      <c r="Q73" s="304">
        <f t="shared" ca="1" si="48"/>
        <v>0</v>
      </c>
      <c r="R73" s="306">
        <f t="shared" ca="1" si="49"/>
        <v>0</v>
      </c>
      <c r="S73" s="307">
        <f t="shared" ca="1" si="50"/>
        <v>5.083000000000002</v>
      </c>
      <c r="T73" s="304">
        <f t="shared" ca="1" si="30"/>
        <v>49.86423000000002</v>
      </c>
      <c r="U73" s="311">
        <f t="shared" ca="1" si="31"/>
        <v>0</v>
      </c>
      <c r="V73" s="306">
        <f t="shared" ca="1" si="32"/>
        <v>1.1452645114676732</v>
      </c>
      <c r="W73" s="304">
        <f t="shared" ca="1" si="33"/>
        <v>67.413166901048953</v>
      </c>
      <c r="Y73" s="314" t="str">
        <f t="shared" ca="1" si="51"/>
        <v/>
      </c>
      <c r="Z73" s="315" t="str">
        <f t="shared" ca="1" si="52"/>
        <v/>
      </c>
      <c r="AA73" s="316" t="str">
        <f t="shared" ca="1" si="53"/>
        <v/>
      </c>
      <c r="AC73" s="310" t="e">
        <f t="shared" ca="1" si="54"/>
        <v>#N/A</v>
      </c>
      <c r="AD73" s="323" t="e">
        <f t="shared" ca="1" si="55"/>
        <v>#N/A</v>
      </c>
      <c r="AE73" s="324">
        <f t="shared" ca="1" si="34"/>
        <v>672.79823113880786</v>
      </c>
      <c r="AG73" s="306">
        <f t="shared" ca="1" si="56"/>
        <v>-22.775011708035457</v>
      </c>
      <c r="AH73" s="304">
        <f t="shared" ca="1" si="57"/>
        <v>-13.307924221330568</v>
      </c>
    </row>
    <row r="74" spans="1:34" x14ac:dyDescent="0.2">
      <c r="A74" s="347">
        <f t="shared" ca="1" si="35"/>
        <v>0.01</v>
      </c>
      <c r="B74" s="304">
        <f t="shared" ca="1" si="36"/>
        <v>0.7000000000000004</v>
      </c>
      <c r="D74" s="306">
        <f t="shared" ca="1" si="37"/>
        <v>-3.4782823198265111</v>
      </c>
      <c r="E74" s="307">
        <f t="shared" ca="1" si="38"/>
        <v>-22.60823538709915</v>
      </c>
      <c r="F74" s="304">
        <f t="shared" ca="1" si="39"/>
        <v>22.874237806206786</v>
      </c>
      <c r="G74" s="306">
        <f t="shared" ca="1" si="40"/>
        <v>36.277867968451289</v>
      </c>
      <c r="H74" s="307">
        <f t="shared" ca="1" si="41"/>
        <v>133.38522622565898</v>
      </c>
      <c r="I74" s="304">
        <f t="shared" ca="1" si="42"/>
        <v>138.23061267174725</v>
      </c>
      <c r="J74" s="306">
        <f t="shared" ca="1" si="43"/>
        <v>159.54903919660498</v>
      </c>
      <c r="K74" s="307">
        <f t="shared" ca="1" si="44"/>
        <v>674.13321381283379</v>
      </c>
      <c r="L74" s="304">
        <f t="shared" ca="1" si="29"/>
        <v>692.75644051439872</v>
      </c>
      <c r="M74" s="306">
        <f t="shared" ca="1" si="45"/>
        <v>1.3052416642346745</v>
      </c>
      <c r="N74" s="304">
        <f t="shared" ca="1" si="46"/>
        <v>74.784838605278537</v>
      </c>
      <c r="P74" s="310">
        <f t="shared" ca="1" si="47"/>
        <v>3</v>
      </c>
      <c r="Q74" s="304">
        <f t="shared" ca="1" si="48"/>
        <v>0</v>
      </c>
      <c r="R74" s="306">
        <f t="shared" ca="1" si="49"/>
        <v>0</v>
      </c>
      <c r="S74" s="307">
        <f t="shared" ca="1" si="50"/>
        <v>5.083000000000002</v>
      </c>
      <c r="T74" s="304">
        <f t="shared" ca="1" si="30"/>
        <v>49.86423000000002</v>
      </c>
      <c r="U74" s="311">
        <f t="shared" ca="1" si="31"/>
        <v>0</v>
      </c>
      <c r="V74" s="306">
        <f t="shared" ca="1" si="32"/>
        <v>1.1451114573094674</v>
      </c>
      <c r="W74" s="304">
        <f t="shared" ca="1" si="33"/>
        <v>67.183041970119419</v>
      </c>
      <c r="Y74" s="314" t="str">
        <f t="shared" ca="1" si="51"/>
        <v/>
      </c>
      <c r="Z74" s="315" t="str">
        <f t="shared" ca="1" si="52"/>
        <v/>
      </c>
      <c r="AA74" s="316" t="str">
        <f t="shared" ca="1" si="53"/>
        <v/>
      </c>
      <c r="AC74" s="310" t="e">
        <f t="shared" ca="1" si="54"/>
        <v>#N/A</v>
      </c>
      <c r="AD74" s="323" t="e">
        <f t="shared" ca="1" si="55"/>
        <v>#N/A</v>
      </c>
      <c r="AE74" s="324">
        <f t="shared" ca="1" si="34"/>
        <v>674.13321381283379</v>
      </c>
      <c r="AG74" s="306">
        <f t="shared" ca="1" si="56"/>
        <v>-22.729086170509575</v>
      </c>
      <c r="AH74" s="304">
        <f t="shared" ca="1" si="57"/>
        <v>-13.262476274060383</v>
      </c>
    </row>
    <row r="75" spans="1:34" x14ac:dyDescent="0.2">
      <c r="A75" s="347">
        <f t="shared" ca="1" si="35"/>
        <v>0.01</v>
      </c>
      <c r="B75" s="304">
        <f t="shared" ca="1" si="36"/>
        <v>0.71000000000000041</v>
      </c>
      <c r="D75" s="306">
        <f t="shared" ca="1" si="37"/>
        <v>-3.4687825641936412</v>
      </c>
      <c r="E75" s="307">
        <f t="shared" ca="1" si="38"/>
        <v>-22.563901289209152</v>
      </c>
      <c r="F75" s="304">
        <f t="shared" ca="1" si="39"/>
        <v>22.828974875513538</v>
      </c>
      <c r="G75" s="306">
        <f t="shared" ca="1" si="40"/>
        <v>36.243180142809351</v>
      </c>
      <c r="H75" s="307">
        <f t="shared" ca="1" si="41"/>
        <v>133.15958721276689</v>
      </c>
      <c r="I75" s="304">
        <f t="shared" ca="1" si="42"/>
        <v>138.00378173636622</v>
      </c>
      <c r="J75" s="306">
        <f t="shared" ca="1" si="43"/>
        <v>159.91164443716127</v>
      </c>
      <c r="K75" s="307">
        <f t="shared" ca="1" si="44"/>
        <v>675.46593788002588</v>
      </c>
      <c r="L75" s="304">
        <f t="shared" ca="1" si="29"/>
        <v>694.13685052930305</v>
      </c>
      <c r="M75" s="306">
        <f t="shared" ca="1" si="45"/>
        <v>1.3050551055181498</v>
      </c>
      <c r="N75" s="304">
        <f t="shared" ca="1" si="46"/>
        <v>74.774149578190304</v>
      </c>
      <c r="P75" s="310">
        <f t="shared" ca="1" si="47"/>
        <v>3</v>
      </c>
      <c r="Q75" s="304">
        <f t="shared" ca="1" si="48"/>
        <v>0</v>
      </c>
      <c r="R75" s="306">
        <f t="shared" ca="1" si="49"/>
        <v>0</v>
      </c>
      <c r="S75" s="307">
        <f t="shared" ca="1" si="50"/>
        <v>5.083000000000002</v>
      </c>
      <c r="T75" s="304">
        <f t="shared" ca="1" si="30"/>
        <v>49.86423000000002</v>
      </c>
      <c r="U75" s="311">
        <f t="shared" ca="1" si="31"/>
        <v>0</v>
      </c>
      <c r="V75" s="306">
        <f t="shared" ca="1" si="32"/>
        <v>1.1449586818126265</v>
      </c>
      <c r="W75" s="304">
        <f t="shared" ca="1" si="33"/>
        <v>66.95379962028143</v>
      </c>
      <c r="Y75" s="314" t="str">
        <f t="shared" ca="1" si="51"/>
        <v/>
      </c>
      <c r="Z75" s="315" t="str">
        <f t="shared" ca="1" si="52"/>
        <v/>
      </c>
      <c r="AA75" s="316" t="str">
        <f t="shared" ca="1" si="53"/>
        <v/>
      </c>
      <c r="AC75" s="310" t="e">
        <f t="shared" ca="1" si="54"/>
        <v>#N/A</v>
      </c>
      <c r="AD75" s="323" t="e">
        <f t="shared" ca="1" si="55"/>
        <v>#N/A</v>
      </c>
      <c r="AE75" s="324">
        <f t="shared" ca="1" si="34"/>
        <v>675.46593788002588</v>
      </c>
      <c r="AG75" s="306">
        <f t="shared" ca="1" si="56"/>
        <v>-22.683333693351635</v>
      </c>
      <c r="AH75" s="304">
        <f t="shared" ca="1" si="57"/>
        <v>-13.217202827094116</v>
      </c>
    </row>
    <row r="76" spans="1:34" x14ac:dyDescent="0.2">
      <c r="A76" s="347">
        <f t="shared" ca="1" si="35"/>
        <v>0.01</v>
      </c>
      <c r="B76" s="304">
        <f t="shared" ca="1" si="36"/>
        <v>0.72000000000000042</v>
      </c>
      <c r="D76" s="306">
        <f t="shared" ca="1" si="37"/>
        <v>-3.4593175374634897</v>
      </c>
      <c r="E76" s="307">
        <f t="shared" ca="1" si="38"/>
        <v>-22.519737211565165</v>
      </c>
      <c r="F76" s="304">
        <f t="shared" ca="1" si="39"/>
        <v>22.783885575181316</v>
      </c>
      <c r="G76" s="306">
        <f t="shared" ca="1" si="40"/>
        <v>36.208586967434719</v>
      </c>
      <c r="H76" s="307">
        <f t="shared" ca="1" si="41"/>
        <v>132.93438984065125</v>
      </c>
      <c r="I76" s="304">
        <f t="shared" ca="1" si="42"/>
        <v>137.77740661111503</v>
      </c>
      <c r="J76" s="306">
        <f t="shared" ca="1" si="43"/>
        <v>160.27390327271249</v>
      </c>
      <c r="K76" s="307">
        <f t="shared" ca="1" si="44"/>
        <v>676.796407765293</v>
      </c>
      <c r="L76" s="304">
        <f t="shared" ca="1" si="29"/>
        <v>695.51499022974019</v>
      </c>
      <c r="M76" s="306">
        <f t="shared" ca="1" si="45"/>
        <v>1.3048681121026477</v>
      </c>
      <c r="N76" s="304">
        <f t="shared" ca="1" si="46"/>
        <v>74.763435644685288</v>
      </c>
      <c r="P76" s="310">
        <f t="shared" ca="1" si="47"/>
        <v>3</v>
      </c>
      <c r="Q76" s="304">
        <f t="shared" ca="1" si="48"/>
        <v>0</v>
      </c>
      <c r="R76" s="306">
        <f t="shared" ca="1" si="49"/>
        <v>0</v>
      </c>
      <c r="S76" s="307">
        <f t="shared" ca="1" si="50"/>
        <v>5.083000000000002</v>
      </c>
      <c r="T76" s="304">
        <f t="shared" ca="1" si="30"/>
        <v>49.86423000000002</v>
      </c>
      <c r="U76" s="311">
        <f t="shared" ca="1" si="31"/>
        <v>0</v>
      </c>
      <c r="V76" s="306">
        <f t="shared" ca="1" si="32"/>
        <v>1.144806184366054</v>
      </c>
      <c r="W76" s="304">
        <f t="shared" ca="1" si="33"/>
        <v>66.725435475354331</v>
      </c>
      <c r="Y76" s="314" t="str">
        <f t="shared" ca="1" si="51"/>
        <v/>
      </c>
      <c r="Z76" s="315" t="str">
        <f t="shared" ca="1" si="52"/>
        <v/>
      </c>
      <c r="AA76" s="316" t="str">
        <f t="shared" ca="1" si="53"/>
        <v/>
      </c>
      <c r="AC76" s="310" t="e">
        <f t="shared" ca="1" si="54"/>
        <v>#N/A</v>
      </c>
      <c r="AD76" s="323" t="e">
        <f t="shared" ca="1" si="55"/>
        <v>#N/A</v>
      </c>
      <c r="AE76" s="324">
        <f t="shared" ca="1" si="34"/>
        <v>676.796407765293</v>
      </c>
      <c r="AG76" s="306">
        <f t="shared" ca="1" si="56"/>
        <v>-22.637753405059215</v>
      </c>
      <c r="AH76" s="304">
        <f t="shared" ca="1" si="57"/>
        <v>-13.172103014023492</v>
      </c>
    </row>
    <row r="77" spans="1:34" x14ac:dyDescent="0.2">
      <c r="A77" s="347">
        <f t="shared" ca="1" si="35"/>
        <v>0.01</v>
      </c>
      <c r="B77" s="304">
        <f t="shared" ca="1" si="36"/>
        <v>0.73000000000000043</v>
      </c>
      <c r="D77" s="306">
        <f t="shared" ca="1" si="37"/>
        <v>-3.4498870647894671</v>
      </c>
      <c r="E77" s="307">
        <f t="shared" ca="1" si="38"/>
        <v>-22.475742311054738</v>
      </c>
      <c r="F77" s="304">
        <f t="shared" ca="1" si="39"/>
        <v>22.738969044192348</v>
      </c>
      <c r="G77" s="306">
        <f t="shared" ca="1" si="40"/>
        <v>36.174088096786825</v>
      </c>
      <c r="H77" s="307">
        <f t="shared" ca="1" si="41"/>
        <v>132.70963241754069</v>
      </c>
      <c r="I77" s="304">
        <f t="shared" ca="1" si="42"/>
        <v>137.55148558279137</v>
      </c>
      <c r="J77" s="306">
        <f t="shared" ca="1" si="43"/>
        <v>160.6358166480336</v>
      </c>
      <c r="K77" s="307">
        <f t="shared" ca="1" si="44"/>
        <v>678.12462787658399</v>
      </c>
      <c r="L77" s="304">
        <f t="shared" ca="1" si="29"/>
        <v>696.89086414081805</v>
      </c>
      <c r="M77" s="306">
        <f t="shared" ca="1" si="45"/>
        <v>1.3046806828835069</v>
      </c>
      <c r="N77" s="304">
        <f t="shared" ca="1" si="46"/>
        <v>74.752696741471084</v>
      </c>
      <c r="P77" s="310">
        <f t="shared" ca="1" si="47"/>
        <v>3</v>
      </c>
      <c r="Q77" s="304">
        <f t="shared" ca="1" si="48"/>
        <v>0</v>
      </c>
      <c r="R77" s="306">
        <f t="shared" ca="1" si="49"/>
        <v>0</v>
      </c>
      <c r="S77" s="307">
        <f t="shared" ca="1" si="50"/>
        <v>5.083000000000002</v>
      </c>
      <c r="T77" s="304">
        <f t="shared" ca="1" si="30"/>
        <v>49.86423000000002</v>
      </c>
      <c r="U77" s="311">
        <f t="shared" ca="1" si="31"/>
        <v>0</v>
      </c>
      <c r="V77" s="306">
        <f t="shared" ca="1" si="32"/>
        <v>1.1446539643610691</v>
      </c>
      <c r="W77" s="304">
        <f t="shared" ca="1" si="33"/>
        <v>66.497945186720415</v>
      </c>
      <c r="Y77" s="314" t="str">
        <f t="shared" ca="1" si="51"/>
        <v/>
      </c>
      <c r="Z77" s="315" t="str">
        <f t="shared" ca="1" si="52"/>
        <v/>
      </c>
      <c r="AA77" s="316" t="str">
        <f t="shared" ca="1" si="53"/>
        <v/>
      </c>
      <c r="AC77" s="310" t="e">
        <f t="shared" ca="1" si="54"/>
        <v>#N/A</v>
      </c>
      <c r="AD77" s="323" t="e">
        <f t="shared" ca="1" si="55"/>
        <v>#N/A</v>
      </c>
      <c r="AE77" s="324">
        <f t="shared" ca="1" si="34"/>
        <v>678.12462787658399</v>
      </c>
      <c r="AG77" s="306">
        <f t="shared" ca="1" si="56"/>
        <v>-22.592344439570201</v>
      </c>
      <c r="AH77" s="304">
        <f t="shared" ca="1" si="57"/>
        <v>-13.127175973904054</v>
      </c>
    </row>
    <row r="78" spans="1:34" x14ac:dyDescent="0.2">
      <c r="A78" s="347">
        <f t="shared" ca="1" si="35"/>
        <v>0.01</v>
      </c>
      <c r="B78" s="304">
        <f t="shared" ca="1" si="36"/>
        <v>0.74000000000000044</v>
      </c>
      <c r="D78" s="306">
        <f t="shared" ca="1" si="37"/>
        <v>-3.4404909724236359</v>
      </c>
      <c r="E78" s="307">
        <f t="shared" ca="1" si="38"/>
        <v>-22.43191574987523</v>
      </c>
      <c r="F78" s="304">
        <f t="shared" ca="1" si="39"/>
        <v>22.694224426951209</v>
      </c>
      <c r="G78" s="306">
        <f t="shared" ca="1" si="40"/>
        <v>36.139683187062587</v>
      </c>
      <c r="H78" s="307">
        <f t="shared" ca="1" si="41"/>
        <v>132.48531326004195</v>
      </c>
      <c r="I78" s="304">
        <f t="shared" ca="1" si="42"/>
        <v>137.32601694679963</v>
      </c>
      <c r="J78" s="306">
        <f t="shared" ca="1" si="43"/>
        <v>160.99738550445284</v>
      </c>
      <c r="K78" s="307">
        <f t="shared" ca="1" si="44"/>
        <v>679.45060260497189</v>
      </c>
      <c r="L78" s="304">
        <f t="shared" ca="1" si="29"/>
        <v>698.26447677046326</v>
      </c>
      <c r="M78" s="306">
        <f t="shared" ca="1" si="45"/>
        <v>1.3044928167518937</v>
      </c>
      <c r="N78" s="304">
        <f t="shared" ca="1" si="46"/>
        <v>74.741932805016205</v>
      </c>
      <c r="P78" s="310">
        <f t="shared" ca="1" si="47"/>
        <v>3</v>
      </c>
      <c r="Q78" s="304">
        <f t="shared" ca="1" si="48"/>
        <v>0</v>
      </c>
      <c r="R78" s="306">
        <f t="shared" ca="1" si="49"/>
        <v>0</v>
      </c>
      <c r="S78" s="307">
        <f t="shared" ca="1" si="50"/>
        <v>5.083000000000002</v>
      </c>
      <c r="T78" s="304">
        <f t="shared" ca="1" si="30"/>
        <v>49.86423000000002</v>
      </c>
      <c r="U78" s="311">
        <f t="shared" ca="1" si="31"/>
        <v>0</v>
      </c>
      <c r="V78" s="306">
        <f t="shared" ca="1" si="32"/>
        <v>1.1445020211913906</v>
      </c>
      <c r="W78" s="304">
        <f t="shared" ca="1" si="33"/>
        <v>66.271324433116305</v>
      </c>
      <c r="Y78" s="314" t="str">
        <f t="shared" ca="1" si="51"/>
        <v/>
      </c>
      <c r="Z78" s="315" t="str">
        <f t="shared" ca="1" si="52"/>
        <v/>
      </c>
      <c r="AA78" s="316" t="str">
        <f t="shared" ca="1" si="53"/>
        <v/>
      </c>
      <c r="AC78" s="310" t="e">
        <f t="shared" ca="1" si="54"/>
        <v>#N/A</v>
      </c>
      <c r="AD78" s="323" t="e">
        <f t="shared" ca="1" si="55"/>
        <v>#N/A</v>
      </c>
      <c r="AE78" s="324">
        <f t="shared" ca="1" si="34"/>
        <v>679.45060260497189</v>
      </c>
      <c r="AG78" s="306">
        <f t="shared" ca="1" si="56"/>
        <v>-22.54710593622146</v>
      </c>
      <c r="AH78" s="304">
        <f t="shared" ca="1" si="57"/>
        <v>-13.082420851213927</v>
      </c>
    </row>
    <row r="79" spans="1:34" x14ac:dyDescent="0.2">
      <c r="A79" s="347">
        <f t="shared" ca="1" si="35"/>
        <v>0.01</v>
      </c>
      <c r="B79" s="304">
        <f t="shared" ca="1" si="36"/>
        <v>0.75000000000000044</v>
      </c>
      <c r="D79" s="306">
        <f t="shared" ca="1" si="37"/>
        <v>-3.4311290877083973</v>
      </c>
      <c r="E79" s="307">
        <f t="shared" ca="1" si="38"/>
        <v>-22.388256695493638</v>
      </c>
      <c r="F79" s="304">
        <f t="shared" ca="1" si="39"/>
        <v>22.649650873243818</v>
      </c>
      <c r="G79" s="306">
        <f t="shared" ca="1" si="40"/>
        <v>36.105371896185503</v>
      </c>
      <c r="H79" s="307">
        <f t="shared" ca="1" si="41"/>
        <v>132.26143069308702</v>
      </c>
      <c r="I79" s="304">
        <f t="shared" ca="1" si="42"/>
        <v>137.10099900709741</v>
      </c>
      <c r="J79" s="306">
        <f t="shared" ca="1" si="43"/>
        <v>161.35861077986908</v>
      </c>
      <c r="K79" s="307">
        <f t="shared" ca="1" si="44"/>
        <v>680.77433632473753</v>
      </c>
      <c r="L79" s="304">
        <f t="shared" ca="1" si="29"/>
        <v>699.63583260950566</v>
      </c>
      <c r="M79" s="306">
        <f t="shared" ca="1" si="45"/>
        <v>1.3043045125947847</v>
      </c>
      <c r="N79" s="304">
        <f t="shared" ca="1" si="46"/>
        <v>74.7311437715491</v>
      </c>
      <c r="P79" s="310">
        <f t="shared" ca="1" si="47"/>
        <v>3</v>
      </c>
      <c r="Q79" s="304">
        <f t="shared" ca="1" si="48"/>
        <v>0</v>
      </c>
      <c r="R79" s="306">
        <f t="shared" ca="1" si="49"/>
        <v>0</v>
      </c>
      <c r="S79" s="307">
        <f t="shared" ca="1" si="50"/>
        <v>5.083000000000002</v>
      </c>
      <c r="T79" s="304">
        <f t="shared" ca="1" si="30"/>
        <v>49.86423000000002</v>
      </c>
      <c r="U79" s="311">
        <f t="shared" ca="1" si="31"/>
        <v>0</v>
      </c>
      <c r="V79" s="306">
        <f t="shared" ca="1" si="32"/>
        <v>1.1443503542531273</v>
      </c>
      <c r="W79" s="304">
        <f t="shared" ca="1" si="33"/>
        <v>66.045568920427101</v>
      </c>
      <c r="Y79" s="314" t="str">
        <f t="shared" ca="1" si="51"/>
        <v/>
      </c>
      <c r="Z79" s="315" t="str">
        <f t="shared" ca="1" si="52"/>
        <v/>
      </c>
      <c r="AA79" s="316" t="str">
        <f t="shared" ca="1" si="53"/>
        <v/>
      </c>
      <c r="AC79" s="310" t="e">
        <f t="shared" ca="1" si="54"/>
        <v>#N/A</v>
      </c>
      <c r="AD79" s="323" t="e">
        <f t="shared" ca="1" si="55"/>
        <v>#N/A</v>
      </c>
      <c r="AE79" s="324">
        <f t="shared" ca="1" si="34"/>
        <v>680.77433632473753</v>
      </c>
      <c r="AG79" s="306">
        <f t="shared" ca="1" si="56"/>
        <v>-22.502037039707631</v>
      </c>
      <c r="AH79" s="304">
        <f t="shared" ca="1" si="57"/>
        <v>-13.037836795812764</v>
      </c>
    </row>
    <row r="80" spans="1:34" x14ac:dyDescent="0.2">
      <c r="A80" s="347">
        <f t="shared" ca="1" si="35"/>
        <v>0.01</v>
      </c>
      <c r="B80" s="304">
        <f t="shared" ca="1" si="36"/>
        <v>0.76000000000000045</v>
      </c>
      <c r="D80" s="306">
        <f t="shared" ca="1" si="37"/>
        <v>-3.4218012390682908</v>
      </c>
      <c r="E80" s="307">
        <f t="shared" ca="1" si="38"/>
        <v>-22.344764320606924</v>
      </c>
      <c r="F80" s="304">
        <f t="shared" ca="1" si="39"/>
        <v>22.60524753819691</v>
      </c>
      <c r="G80" s="306">
        <f t="shared" ca="1" si="40"/>
        <v>36.071153883794821</v>
      </c>
      <c r="H80" s="307">
        <f t="shared" ca="1" si="41"/>
        <v>132.03798304988095</v>
      </c>
      <c r="I80" s="304">
        <f t="shared" ca="1" si="42"/>
        <v>136.87643007614224</v>
      </c>
      <c r="J80" s="306">
        <f t="shared" ca="1" si="43"/>
        <v>161.71949340876898</v>
      </c>
      <c r="K80" s="307">
        <f t="shared" ca="1" si="44"/>
        <v>682.09583339345238</v>
      </c>
      <c r="L80" s="304">
        <f t="shared" ca="1" si="29"/>
        <v>701.00493613176309</v>
      </c>
      <c r="M80" s="306">
        <f t="shared" ca="1" si="45"/>
        <v>1.3041157692949488</v>
      </c>
      <c r="N80" s="304">
        <f t="shared" ca="1" si="46"/>
        <v>74.720329577057115</v>
      </c>
      <c r="P80" s="310">
        <f t="shared" ca="1" si="47"/>
        <v>3</v>
      </c>
      <c r="Q80" s="304">
        <f t="shared" ca="1" si="48"/>
        <v>0</v>
      </c>
      <c r="R80" s="306">
        <f t="shared" ca="1" si="49"/>
        <v>0</v>
      </c>
      <c r="S80" s="307">
        <f t="shared" ca="1" si="50"/>
        <v>5.083000000000002</v>
      </c>
      <c r="T80" s="304">
        <f t="shared" ca="1" si="30"/>
        <v>49.86423000000002</v>
      </c>
      <c r="U80" s="311">
        <f t="shared" ca="1" si="31"/>
        <v>0</v>
      </c>
      <c r="V80" s="306">
        <f t="shared" ca="1" si="32"/>
        <v>1.1441989629447642</v>
      </c>
      <c r="W80" s="304">
        <f t="shared" ca="1" si="33"/>
        <v>65.820674381481382</v>
      </c>
      <c r="Y80" s="314" t="str">
        <f t="shared" ca="1" si="51"/>
        <v/>
      </c>
      <c r="Z80" s="315" t="str">
        <f t="shared" ca="1" si="52"/>
        <v/>
      </c>
      <c r="AA80" s="316" t="str">
        <f t="shared" ca="1" si="53"/>
        <v/>
      </c>
      <c r="AC80" s="310" t="e">
        <f t="shared" ca="1" si="54"/>
        <v>#N/A</v>
      </c>
      <c r="AD80" s="323" t="e">
        <f t="shared" ca="1" si="55"/>
        <v>#N/A</v>
      </c>
      <c r="AE80" s="324">
        <f t="shared" ca="1" si="34"/>
        <v>682.09583339345238</v>
      </c>
      <c r="AG80" s="306">
        <f t="shared" ca="1" si="56"/>
        <v>-22.457136900040517</v>
      </c>
      <c r="AH80" s="304">
        <f t="shared" ca="1" si="57"/>
        <v>-12.993422962901255</v>
      </c>
    </row>
    <row r="81" spans="1:34" x14ac:dyDescent="0.2">
      <c r="A81" s="347">
        <f t="shared" ca="1" si="35"/>
        <v>0.01</v>
      </c>
      <c r="B81" s="304">
        <f t="shared" ca="1" si="36"/>
        <v>0.77000000000000046</v>
      </c>
      <c r="D81" s="306">
        <f t="shared" ca="1" si="37"/>
        <v>-3.4125072560018088</v>
      </c>
      <c r="E81" s="307">
        <f t="shared" ca="1" si="38"/>
        <v>-22.301437803102509</v>
      </c>
      <c r="F81" s="304">
        <f t="shared" ca="1" si="39"/>
        <v>22.561013582237717</v>
      </c>
      <c r="G81" s="306">
        <f t="shared" ca="1" si="40"/>
        <v>36.037028811234805</v>
      </c>
      <c r="H81" s="307">
        <f t="shared" ca="1" si="41"/>
        <v>131.81496867184993</v>
      </c>
      <c r="I81" s="304">
        <f t="shared" ca="1" si="42"/>
        <v>136.65230847483895</v>
      </c>
      <c r="J81" s="306">
        <f t="shared" ca="1" si="43"/>
        <v>162.08003432224413</v>
      </c>
      <c r="K81" s="307">
        <f t="shared" ca="1" si="44"/>
        <v>683.41509815206109</v>
      </c>
      <c r="L81" s="304">
        <f t="shared" ca="1" si="29"/>
        <v>702.37179179412601</v>
      </c>
      <c r="M81" s="306">
        <f t="shared" ca="1" si="45"/>
        <v>1.3039265857309286</v>
      </c>
      <c r="N81" s="304">
        <f t="shared" ca="1" si="46"/>
        <v>74.709490157285515</v>
      </c>
      <c r="P81" s="310">
        <f t="shared" ca="1" si="47"/>
        <v>3</v>
      </c>
      <c r="Q81" s="304">
        <f t="shared" ca="1" si="48"/>
        <v>0</v>
      </c>
      <c r="R81" s="306">
        <f t="shared" ca="1" si="49"/>
        <v>0</v>
      </c>
      <c r="S81" s="307">
        <f t="shared" ca="1" si="50"/>
        <v>5.083000000000002</v>
      </c>
      <c r="T81" s="304">
        <f t="shared" ca="1" si="30"/>
        <v>49.86423000000002</v>
      </c>
      <c r="U81" s="311">
        <f t="shared" ca="1" si="31"/>
        <v>0</v>
      </c>
      <c r="V81" s="306">
        <f t="shared" ca="1" si="32"/>
        <v>1.144047846667152</v>
      </c>
      <c r="W81" s="304">
        <f t="shared" ca="1" si="33"/>
        <v>65.596636575848891</v>
      </c>
      <c r="Y81" s="314" t="str">
        <f t="shared" ca="1" si="51"/>
        <v/>
      </c>
      <c r="Z81" s="315" t="str">
        <f t="shared" ca="1" si="52"/>
        <v/>
      </c>
      <c r="AA81" s="316" t="str">
        <f t="shared" ca="1" si="53"/>
        <v/>
      </c>
      <c r="AC81" s="310" t="e">
        <f t="shared" ca="1" si="54"/>
        <v>#N/A</v>
      </c>
      <c r="AD81" s="323" t="e">
        <f t="shared" ca="1" si="55"/>
        <v>#N/A</v>
      </c>
      <c r="AE81" s="324">
        <f t="shared" ca="1" si="34"/>
        <v>683.41509815206109</v>
      </c>
      <c r="AG81" s="306">
        <f t="shared" ca="1" si="56"/>
        <v>-22.412404672508629</v>
      </c>
      <c r="AH81" s="304">
        <f t="shared" ca="1" si="57"/>
        <v>-12.94917851298079</v>
      </c>
    </row>
    <row r="82" spans="1:34" x14ac:dyDescent="0.2">
      <c r="A82" s="347">
        <f t="shared" ca="1" si="35"/>
        <v>0.01</v>
      </c>
      <c r="B82" s="304">
        <f t="shared" ca="1" si="36"/>
        <v>0.78000000000000047</v>
      </c>
      <c r="D82" s="306">
        <f t="shared" ca="1" si="37"/>
        <v>-3.4032469690733396</v>
      </c>
      <c r="E82" s="307">
        <f t="shared" ca="1" si="38"/>
        <v>-22.25827632601932</v>
      </c>
      <c r="F82" s="304">
        <f t="shared" ca="1" si="39"/>
        <v>22.516948171054153</v>
      </c>
      <c r="G82" s="306">
        <f t="shared" ca="1" si="40"/>
        <v>36.002996341544069</v>
      </c>
      <c r="H82" s="307">
        <f t="shared" ca="1" si="41"/>
        <v>131.59238590858973</v>
      </c>
      <c r="I82" s="304">
        <f t="shared" ca="1" si="42"/>
        <v>136.42863253248726</v>
      </c>
      <c r="J82" s="306">
        <f t="shared" ca="1" si="43"/>
        <v>162.44023444800803</v>
      </c>
      <c r="K82" s="307">
        <f t="shared" ca="1" si="44"/>
        <v>684.73213492496325</v>
      </c>
      <c r="L82" s="304">
        <f t="shared" ca="1" si="29"/>
        <v>703.73640403664058</v>
      </c>
      <c r="M82" s="306">
        <f t="shared" ca="1" si="45"/>
        <v>1.3037369607770224</v>
      </c>
      <c r="N82" s="304">
        <f t="shared" ca="1" si="46"/>
        <v>74.698625447736333</v>
      </c>
      <c r="P82" s="310">
        <f t="shared" ca="1" si="47"/>
        <v>3</v>
      </c>
      <c r="Q82" s="304">
        <f t="shared" ca="1" si="48"/>
        <v>0</v>
      </c>
      <c r="R82" s="306">
        <f t="shared" ca="1" si="49"/>
        <v>0</v>
      </c>
      <c r="S82" s="307">
        <f t="shared" ca="1" si="50"/>
        <v>5.083000000000002</v>
      </c>
      <c r="T82" s="304">
        <f t="shared" ca="1" si="30"/>
        <v>49.86423000000002</v>
      </c>
      <c r="U82" s="311">
        <f t="shared" ca="1" si="31"/>
        <v>0</v>
      </c>
      <c r="V82" s="306">
        <f t="shared" ca="1" si="32"/>
        <v>1.1438970048234933</v>
      </c>
      <c r="W82" s="304">
        <f t="shared" ca="1" si="33"/>
        <v>65.373451289639405</v>
      </c>
      <c r="Y82" s="314" t="str">
        <f t="shared" ca="1" si="51"/>
        <v/>
      </c>
      <c r="Z82" s="315" t="str">
        <f t="shared" ca="1" si="52"/>
        <v/>
      </c>
      <c r="AA82" s="316" t="str">
        <f t="shared" ca="1" si="53"/>
        <v/>
      </c>
      <c r="AC82" s="310" t="e">
        <f t="shared" ca="1" si="54"/>
        <v>#N/A</v>
      </c>
      <c r="AD82" s="323" t="e">
        <f t="shared" ca="1" si="55"/>
        <v>#N/A</v>
      </c>
      <c r="AE82" s="324">
        <f t="shared" ca="1" si="34"/>
        <v>684.73213492496325</v>
      </c>
      <c r="AG82" s="306">
        <f t="shared" ca="1" si="56"/>
        <v>-22.36783951763725</v>
      </c>
      <c r="AH82" s="304">
        <f t="shared" ca="1" si="57"/>
        <v>-12.905102611813666</v>
      </c>
    </row>
    <row r="83" spans="1:34" x14ac:dyDescent="0.2">
      <c r="A83" s="347">
        <f t="shared" ca="1" si="35"/>
        <v>0.01</v>
      </c>
      <c r="B83" s="304">
        <f t="shared" ca="1" si="36"/>
        <v>0.79000000000000048</v>
      </c>
      <c r="D83" s="306">
        <f t="shared" ca="1" si="37"/>
        <v>-3.3940202099051464</v>
      </c>
      <c r="E83" s="307">
        <f t="shared" ca="1" si="38"/>
        <v>-22.215279077509031</v>
      </c>
      <c r="F83" s="304">
        <f t="shared" ca="1" si="39"/>
        <v>22.473050475555272</v>
      </c>
      <c r="G83" s="306">
        <f t="shared" ca="1" si="40"/>
        <v>35.969056139445016</v>
      </c>
      <c r="H83" s="307">
        <f t="shared" ca="1" si="41"/>
        <v>131.37023311781465</v>
      </c>
      <c r="I83" s="304">
        <f t="shared" ca="1" si="42"/>
        <v>136.20540058672972</v>
      </c>
      <c r="J83" s="306">
        <f t="shared" ca="1" si="43"/>
        <v>162.80009471041296</v>
      </c>
      <c r="K83" s="307">
        <f t="shared" ca="1" si="44"/>
        <v>686.04694802009521</v>
      </c>
      <c r="L83" s="304">
        <f t="shared" ca="1" si="29"/>
        <v>705.09877728259232</v>
      </c>
      <c r="M83" s="306">
        <f t="shared" ca="1" si="45"/>
        <v>1.3035468933032657</v>
      </c>
      <c r="N83" s="304">
        <f t="shared" ca="1" si="46"/>
        <v>74.687735383667359</v>
      </c>
      <c r="P83" s="310">
        <f t="shared" ca="1" si="47"/>
        <v>3</v>
      </c>
      <c r="Q83" s="304">
        <f t="shared" ca="1" si="48"/>
        <v>0</v>
      </c>
      <c r="R83" s="306">
        <f t="shared" ca="1" si="49"/>
        <v>0</v>
      </c>
      <c r="S83" s="307">
        <f t="shared" ca="1" si="50"/>
        <v>5.083000000000002</v>
      </c>
      <c r="T83" s="304">
        <f t="shared" ca="1" si="30"/>
        <v>49.86423000000002</v>
      </c>
      <c r="U83" s="311">
        <f t="shared" ca="1" si="31"/>
        <v>0</v>
      </c>
      <c r="V83" s="306">
        <f t="shared" ca="1" si="32"/>
        <v>1.1437464368193313</v>
      </c>
      <c r="W83" s="304">
        <f t="shared" ca="1" si="33"/>
        <v>65.15111433530349</v>
      </c>
      <c r="Y83" s="314" t="str">
        <f t="shared" ca="1" si="51"/>
        <v/>
      </c>
      <c r="Z83" s="315" t="str">
        <f t="shared" ca="1" si="52"/>
        <v/>
      </c>
      <c r="AA83" s="316" t="str">
        <f t="shared" ca="1" si="53"/>
        <v/>
      </c>
      <c r="AC83" s="310" t="e">
        <f t="shared" ca="1" si="54"/>
        <v>#N/A</v>
      </c>
      <c r="AD83" s="323" t="e">
        <f t="shared" ca="1" si="55"/>
        <v>#N/A</v>
      </c>
      <c r="AE83" s="324">
        <f t="shared" ca="1" si="34"/>
        <v>686.04694802009521</v>
      </c>
      <c r="AG83" s="306">
        <f t="shared" ca="1" si="56"/>
        <v>-22.323440601148747</v>
      </c>
      <c r="AH83" s="304">
        <f t="shared" ca="1" si="57"/>
        <v>-12.86119443038351</v>
      </c>
    </row>
    <row r="84" spans="1:34" x14ac:dyDescent="0.2">
      <c r="A84" s="347">
        <f t="shared" ca="1" si="35"/>
        <v>0.01</v>
      </c>
      <c r="B84" s="304">
        <f t="shared" ca="1" si="36"/>
        <v>0.80000000000000049</v>
      </c>
      <c r="D84" s="306">
        <f t="shared" ca="1" si="37"/>
        <v>-3.3848268111694235</v>
      </c>
      <c r="E84" s="307">
        <f t="shared" ca="1" si="38"/>
        <v>-22.172445250797665</v>
      </c>
      <c r="F84" s="304">
        <f t="shared" ca="1" si="39"/>
        <v>22.42931967183203</v>
      </c>
      <c r="G84" s="306">
        <f t="shared" ca="1" si="40"/>
        <v>35.935207871333319</v>
      </c>
      <c r="H84" s="307">
        <f t="shared" ca="1" si="41"/>
        <v>131.14850866530668</v>
      </c>
      <c r="I84" s="304">
        <f t="shared" ca="1" si="42"/>
        <v>135.98261098350022</v>
      </c>
      <c r="J84" s="306">
        <f t="shared" ca="1" si="43"/>
        <v>163.15961603046685</v>
      </c>
      <c r="K84" s="307">
        <f t="shared" ca="1" si="44"/>
        <v>687.35954172901086</v>
      </c>
      <c r="L84" s="304">
        <f t="shared" ca="1" si="29"/>
        <v>706.45891593858812</v>
      </c>
      <c r="M84" s="306">
        <f t="shared" ca="1" si="45"/>
        <v>1.3033563821754119</v>
      </c>
      <c r="N84" s="304">
        <f t="shared" ca="1" si="46"/>
        <v>74.676819900091061</v>
      </c>
      <c r="P84" s="310">
        <f t="shared" ca="1" si="47"/>
        <v>3</v>
      </c>
      <c r="Q84" s="304">
        <f t="shared" ca="1" si="48"/>
        <v>0</v>
      </c>
      <c r="R84" s="306">
        <f t="shared" ca="1" si="49"/>
        <v>0</v>
      </c>
      <c r="S84" s="307">
        <f t="shared" ca="1" si="50"/>
        <v>5.083000000000002</v>
      </c>
      <c r="T84" s="304">
        <f t="shared" ca="1" si="30"/>
        <v>49.86423000000002</v>
      </c>
      <c r="U84" s="311">
        <f t="shared" ca="1" si="31"/>
        <v>0</v>
      </c>
      <c r="V84" s="306">
        <f t="shared" ca="1" si="32"/>
        <v>1.1435961420625393</v>
      </c>
      <c r="W84" s="304">
        <f t="shared" ca="1" si="33"/>
        <v>64.929621551435275</v>
      </c>
      <c r="Y84" s="314" t="str">
        <f t="shared" ca="1" si="51"/>
        <v/>
      </c>
      <c r="Z84" s="315" t="str">
        <f t="shared" ca="1" si="52"/>
        <v/>
      </c>
      <c r="AA84" s="316" t="str">
        <f t="shared" ca="1" si="53"/>
        <v/>
      </c>
      <c r="AC84" s="310" t="e">
        <f t="shared" ca="1" si="54"/>
        <v>#N/A</v>
      </c>
      <c r="AD84" s="323" t="e">
        <f t="shared" ca="1" si="55"/>
        <v>#N/A</v>
      </c>
      <c r="AE84" s="324">
        <f t="shared" ca="1" si="34"/>
        <v>687.35954172901086</v>
      </c>
      <c r="AG84" s="306">
        <f t="shared" ca="1" si="56"/>
        <v>-22.279207093923223</v>
      </c>
      <c r="AH84" s="304">
        <f t="shared" ca="1" si="57"/>
        <v>-12.817453144856081</v>
      </c>
    </row>
    <row r="85" spans="1:34" x14ac:dyDescent="0.2">
      <c r="A85" s="347">
        <f t="shared" ca="1" si="35"/>
        <v>0.01</v>
      </c>
      <c r="B85" s="304">
        <f t="shared" ca="1" si="36"/>
        <v>0.8100000000000005</v>
      </c>
      <c r="D85" s="306">
        <f t="shared" ca="1" si="37"/>
        <v>-3.3756666065804417</v>
      </c>
      <c r="E85" s="307">
        <f t="shared" ca="1" si="38"/>
        <v>-22.129774044147617</v>
      </c>
      <c r="F85" s="304">
        <f t="shared" ca="1" si="39"/>
        <v>22.385754941118513</v>
      </c>
      <c r="G85" s="306">
        <f t="shared" ca="1" si="40"/>
        <v>35.901451205267513</v>
      </c>
      <c r="H85" s="307">
        <f t="shared" ca="1" si="41"/>
        <v>130.92721092486519</v>
      </c>
      <c r="I85" s="304">
        <f t="shared" ca="1" si="42"/>
        <v>135.76026207697282</v>
      </c>
      <c r="J85" s="306">
        <f t="shared" ca="1" si="43"/>
        <v>163.51879932584984</v>
      </c>
      <c r="K85" s="307">
        <f t="shared" ca="1" si="44"/>
        <v>688.66992032696169</v>
      </c>
      <c r="L85" s="304">
        <f t="shared" ca="1" si="29"/>
        <v>707.81682439463907</v>
      </c>
      <c r="M85" s="306">
        <f t="shared" ca="1" si="45"/>
        <v>1.3031654262549159</v>
      </c>
      <c r="N85" s="304">
        <f t="shared" ca="1" si="46"/>
        <v>74.665878931773605</v>
      </c>
      <c r="P85" s="310">
        <f t="shared" ca="1" si="47"/>
        <v>3</v>
      </c>
      <c r="Q85" s="304">
        <f t="shared" ca="1" si="48"/>
        <v>0</v>
      </c>
      <c r="R85" s="306">
        <f t="shared" ca="1" si="49"/>
        <v>0</v>
      </c>
      <c r="S85" s="307">
        <f t="shared" ca="1" si="50"/>
        <v>5.083000000000002</v>
      </c>
      <c r="T85" s="304">
        <f t="shared" ca="1" si="30"/>
        <v>49.86423000000002</v>
      </c>
      <c r="U85" s="311">
        <f t="shared" ca="1" si="31"/>
        <v>0</v>
      </c>
      <c r="V85" s="306">
        <f t="shared" ca="1" si="32"/>
        <v>1.1434461199633086</v>
      </c>
      <c r="W85" s="304">
        <f t="shared" ca="1" si="33"/>
        <v>64.708968802576706</v>
      </c>
      <c r="Y85" s="314" t="str">
        <f t="shared" ca="1" si="51"/>
        <v/>
      </c>
      <c r="Z85" s="315" t="str">
        <f t="shared" ca="1" si="52"/>
        <v/>
      </c>
      <c r="AA85" s="316" t="str">
        <f t="shared" ca="1" si="53"/>
        <v/>
      </c>
      <c r="AC85" s="310" t="e">
        <f t="shared" ca="1" si="54"/>
        <v>#N/A</v>
      </c>
      <c r="AD85" s="323" t="e">
        <f t="shared" ca="1" si="55"/>
        <v>#N/A</v>
      </c>
      <c r="AE85" s="324">
        <f t="shared" ca="1" si="34"/>
        <v>688.66992032696169</v>
      </c>
      <c r="AG85" s="306">
        <f t="shared" ca="1" si="56"/>
        <v>-22.235138171959601</v>
      </c>
      <c r="AH85" s="304">
        <f t="shared" ca="1" si="57"/>
        <v>-12.773877936540478</v>
      </c>
    </row>
    <row r="86" spans="1:34" x14ac:dyDescent="0.2">
      <c r="A86" s="347">
        <f t="shared" ca="1" si="35"/>
        <v>0.01</v>
      </c>
      <c r="B86" s="304">
        <f t="shared" ca="1" si="36"/>
        <v>0.82000000000000051</v>
      </c>
      <c r="D86" s="306">
        <f t="shared" ca="1" si="37"/>
        <v>-3.3665394308867249</v>
      </c>
      <c r="E86" s="307">
        <f t="shared" ca="1" si="38"/>
        <v>-22.087264660819933</v>
      </c>
      <c r="F86" s="304">
        <f t="shared" ca="1" si="39"/>
        <v>22.342355469753411</v>
      </c>
      <c r="G86" s="306">
        <f t="shared" ca="1" si="40"/>
        <v>35.867785810958644</v>
      </c>
      <c r="H86" s="307">
        <f t="shared" ca="1" si="41"/>
        <v>130.70633827825699</v>
      </c>
      <c r="I86" s="304">
        <f t="shared" ca="1" si="42"/>
        <v>135.53835222951088</v>
      </c>
      <c r="J86" s="306">
        <f t="shared" ca="1" si="43"/>
        <v>163.87764551093096</v>
      </c>
      <c r="K86" s="307">
        <f t="shared" ca="1" si="44"/>
        <v>689.97808807297724</v>
      </c>
      <c r="L86" s="304">
        <f t="shared" ca="1" si="29"/>
        <v>709.17250702424121</v>
      </c>
      <c r="M86" s="306">
        <f t="shared" ca="1" si="45"/>
        <v>1.3029740243989125</v>
      </c>
      <c r="N86" s="304">
        <f t="shared" ca="1" si="46"/>
        <v>74.654912413233632</v>
      </c>
      <c r="P86" s="310">
        <f t="shared" ca="1" si="47"/>
        <v>3</v>
      </c>
      <c r="Q86" s="304">
        <f t="shared" ca="1" si="48"/>
        <v>0</v>
      </c>
      <c r="R86" s="306">
        <f t="shared" ca="1" si="49"/>
        <v>0</v>
      </c>
      <c r="S86" s="307">
        <f t="shared" ca="1" si="50"/>
        <v>5.083000000000002</v>
      </c>
      <c r="T86" s="304">
        <f t="shared" ca="1" si="30"/>
        <v>49.86423000000002</v>
      </c>
      <c r="U86" s="311">
        <f t="shared" ca="1" si="31"/>
        <v>0</v>
      </c>
      <c r="V86" s="306">
        <f t="shared" ca="1" si="32"/>
        <v>1.1432963699341339</v>
      </c>
      <c r="W86" s="304">
        <f t="shared" ca="1" si="33"/>
        <v>64.489151979023475</v>
      </c>
      <c r="Y86" s="314" t="str">
        <f t="shared" ca="1" si="51"/>
        <v/>
      </c>
      <c r="Z86" s="315" t="str">
        <f t="shared" ca="1" si="52"/>
        <v/>
      </c>
      <c r="AA86" s="316" t="str">
        <f t="shared" ca="1" si="53"/>
        <v/>
      </c>
      <c r="AC86" s="310" t="e">
        <f t="shared" ca="1" si="54"/>
        <v>#N/A</v>
      </c>
      <c r="AD86" s="323" t="e">
        <f t="shared" ca="1" si="55"/>
        <v>#N/A</v>
      </c>
      <c r="AE86" s="324">
        <f t="shared" ca="1" si="34"/>
        <v>689.97808807297724</v>
      </c>
      <c r="AG86" s="306">
        <f t="shared" ca="1" si="56"/>
        <v>-22.191233016336987</v>
      </c>
      <c r="AH86" s="304">
        <f t="shared" ca="1" si="57"/>
        <v>-12.730467991850617</v>
      </c>
    </row>
    <row r="87" spans="1:34" x14ac:dyDescent="0.2">
      <c r="A87" s="347">
        <f t="shared" ca="1" si="35"/>
        <v>0.01</v>
      </c>
      <c r="B87" s="304">
        <f t="shared" ca="1" si="36"/>
        <v>0.83000000000000052</v>
      </c>
      <c r="D87" s="306">
        <f t="shared" ca="1" si="37"/>
        <v>-3.3574451198633382</v>
      </c>
      <c r="E87" s="307">
        <f t="shared" ca="1" si="38"/>
        <v>-22.044916309036914</v>
      </c>
      <c r="F87" s="304">
        <f t="shared" ca="1" si="39"/>
        <v>22.299120449141842</v>
      </c>
      <c r="G87" s="306">
        <f t="shared" ca="1" si="40"/>
        <v>35.834211359760012</v>
      </c>
      <c r="H87" s="307">
        <f t="shared" ca="1" si="41"/>
        <v>130.48588911516663</v>
      </c>
      <c r="I87" s="304">
        <f t="shared" ca="1" si="42"/>
        <v>135.31687981161667</v>
      </c>
      <c r="J87" s="306">
        <f t="shared" ca="1" si="43"/>
        <v>164.23615549678456</v>
      </c>
      <c r="K87" s="307">
        <f t="shared" ca="1" si="44"/>
        <v>691.28404920994433</v>
      </c>
      <c r="L87" s="304">
        <f t="shared" ca="1" si="29"/>
        <v>710.5259681844575</v>
      </c>
      <c r="M87" s="306">
        <f t="shared" ca="1" si="45"/>
        <v>1.3027821754601998</v>
      </c>
      <c r="N87" s="304">
        <f t="shared" ca="1" si="46"/>
        <v>74.643920278741334</v>
      </c>
      <c r="P87" s="310">
        <f t="shared" ca="1" si="47"/>
        <v>3</v>
      </c>
      <c r="Q87" s="304">
        <f t="shared" ca="1" si="48"/>
        <v>0</v>
      </c>
      <c r="R87" s="306">
        <f t="shared" ca="1" si="49"/>
        <v>0</v>
      </c>
      <c r="S87" s="307">
        <f t="shared" ca="1" si="50"/>
        <v>5.083000000000002</v>
      </c>
      <c r="T87" s="304">
        <f t="shared" ca="1" si="30"/>
        <v>49.86423000000002</v>
      </c>
      <c r="U87" s="311">
        <f t="shared" ca="1" si="31"/>
        <v>0</v>
      </c>
      <c r="V87" s="306">
        <f t="shared" ca="1" si="32"/>
        <v>1.1431468913898055</v>
      </c>
      <c r="W87" s="304">
        <f t="shared" ca="1" si="33"/>
        <v>64.270166996632753</v>
      </c>
      <c r="Y87" s="314" t="str">
        <f t="shared" ca="1" si="51"/>
        <v/>
      </c>
      <c r="Z87" s="315" t="str">
        <f t="shared" ca="1" si="52"/>
        <v/>
      </c>
      <c r="AA87" s="316" t="str">
        <f t="shared" ca="1" si="53"/>
        <v/>
      </c>
      <c r="AC87" s="310" t="e">
        <f t="shared" ca="1" si="54"/>
        <v>#N/A</v>
      </c>
      <c r="AD87" s="323" t="e">
        <f t="shared" ca="1" si="55"/>
        <v>#N/A</v>
      </c>
      <c r="AE87" s="324">
        <f t="shared" ca="1" si="34"/>
        <v>691.28404920994433</v>
      </c>
      <c r="AG87" s="306">
        <f t="shared" ca="1" si="56"/>
        <v>-22.147490813176333</v>
      </c>
      <c r="AH87" s="304">
        <f t="shared" ca="1" si="57"/>
        <v>-12.687222502267057</v>
      </c>
    </row>
    <row r="88" spans="1:34" x14ac:dyDescent="0.2">
      <c r="A88" s="347">
        <f t="shared" ca="1" si="35"/>
        <v>0.01</v>
      </c>
      <c r="B88" s="304">
        <f t="shared" ca="1" si="36"/>
        <v>0.84000000000000052</v>
      </c>
      <c r="D88" s="306">
        <f t="shared" ca="1" si="37"/>
        <v>-3.3483835103042048</v>
      </c>
      <c r="E88" s="307">
        <f t="shared" ca="1" si="38"/>
        <v>-22.002728201945082</v>
      </c>
      <c r="F88" s="304">
        <f t="shared" ca="1" si="39"/>
        <v>22.25604907571752</v>
      </c>
      <c r="G88" s="306">
        <f t="shared" ca="1" si="40"/>
        <v>35.800727524656971</v>
      </c>
      <c r="H88" s="307">
        <f t="shared" ca="1" si="41"/>
        <v>130.26586183314717</v>
      </c>
      <c r="I88" s="304">
        <f t="shared" ca="1" si="42"/>
        <v>135.09584320188139</v>
      </c>
      <c r="J88" s="306">
        <f t="shared" ca="1" si="43"/>
        <v>164.59433019120664</v>
      </c>
      <c r="K88" s="307">
        <f t="shared" ca="1" si="44"/>
        <v>692.58780796468591</v>
      </c>
      <c r="L88" s="304">
        <f t="shared" ca="1" si="29"/>
        <v>711.8772122159977</v>
      </c>
      <c r="M88" s="306">
        <f t="shared" ca="1" si="45"/>
        <v>1.3025898782872196</v>
      </c>
      <c r="N88" s="304">
        <f t="shared" ca="1" si="46"/>
        <v>74.632902462317276</v>
      </c>
      <c r="P88" s="310">
        <f t="shared" ca="1" si="47"/>
        <v>3</v>
      </c>
      <c r="Q88" s="304">
        <f t="shared" ca="1" si="48"/>
        <v>0</v>
      </c>
      <c r="R88" s="306">
        <f t="shared" ca="1" si="49"/>
        <v>0</v>
      </c>
      <c r="S88" s="307">
        <f t="shared" ca="1" si="50"/>
        <v>5.083000000000002</v>
      </c>
      <c r="T88" s="304">
        <f t="shared" ca="1" si="30"/>
        <v>49.86423000000002</v>
      </c>
      <c r="U88" s="311">
        <f t="shared" ca="1" si="31"/>
        <v>0</v>
      </c>
      <c r="V88" s="306">
        <f t="shared" ca="1" si="32"/>
        <v>1.142997683747397</v>
      </c>
      <c r="W88" s="304">
        <f t="shared" ca="1" si="33"/>
        <v>64.052009796632831</v>
      </c>
      <c r="Y88" s="314" t="str">
        <f t="shared" ca="1" si="51"/>
        <v/>
      </c>
      <c r="Z88" s="315" t="str">
        <f t="shared" ca="1" si="52"/>
        <v/>
      </c>
      <c r="AA88" s="316" t="str">
        <f t="shared" ca="1" si="53"/>
        <v/>
      </c>
      <c r="AC88" s="310" t="e">
        <f t="shared" ca="1" si="54"/>
        <v>#N/A</v>
      </c>
      <c r="AD88" s="323" t="e">
        <f t="shared" ca="1" si="55"/>
        <v>#N/A</v>
      </c>
      <c r="AE88" s="324">
        <f t="shared" ca="1" si="34"/>
        <v>692.58780796468591</v>
      </c>
      <c r="AG88" s="306">
        <f t="shared" ca="1" si="56"/>
        <v>-22.103910753602506</v>
      </c>
      <c r="AH88" s="304">
        <f t="shared" ca="1" si="57"/>
        <v>-12.644140664299179</v>
      </c>
    </row>
    <row r="89" spans="1:34" x14ac:dyDescent="0.2">
      <c r="A89" s="347">
        <f t="shared" ca="1" si="35"/>
        <v>0.01</v>
      </c>
      <c r="B89" s="304">
        <f t="shared" ca="1" si="36"/>
        <v>0.85000000000000053</v>
      </c>
      <c r="D89" s="306">
        <f t="shared" ca="1" si="37"/>
        <v>-3.3393544400145228</v>
      </c>
      <c r="E89" s="307">
        <f t="shared" ca="1" si="38"/>
        <v>-21.960699557578515</v>
      </c>
      <c r="F89" s="304">
        <f t="shared" ca="1" si="39"/>
        <v>22.213140550905312</v>
      </c>
      <c r="G89" s="306">
        <f t="shared" ca="1" si="40"/>
        <v>35.767333980256822</v>
      </c>
      <c r="H89" s="307">
        <f t="shared" ca="1" si="41"/>
        <v>130.04625483757138</v>
      </c>
      <c r="I89" s="304">
        <f t="shared" ca="1" si="42"/>
        <v>134.87524078693536</v>
      </c>
      <c r="J89" s="306">
        <f t="shared" ca="1" si="43"/>
        <v>164.95217049873122</v>
      </c>
      <c r="K89" s="307">
        <f t="shared" ca="1" si="44"/>
        <v>693.88936854803956</v>
      </c>
      <c r="L89" s="304">
        <f t="shared" ca="1" si="29"/>
        <v>713.2262434432987</v>
      </c>
      <c r="M89" s="306">
        <f t="shared" ca="1" si="45"/>
        <v>1.3023971317240379</v>
      </c>
      <c r="N89" s="304">
        <f t="shared" ca="1" si="46"/>
        <v>74.621858897731315</v>
      </c>
      <c r="P89" s="310">
        <f t="shared" ca="1" si="47"/>
        <v>3</v>
      </c>
      <c r="Q89" s="304">
        <f t="shared" ca="1" si="48"/>
        <v>0</v>
      </c>
      <c r="R89" s="306">
        <f t="shared" ca="1" si="49"/>
        <v>0</v>
      </c>
      <c r="S89" s="307">
        <f t="shared" ca="1" si="50"/>
        <v>5.083000000000002</v>
      </c>
      <c r="T89" s="304">
        <f t="shared" ca="1" si="30"/>
        <v>49.86423000000002</v>
      </c>
      <c r="U89" s="311">
        <f t="shared" ca="1" si="31"/>
        <v>0</v>
      </c>
      <c r="V89" s="306">
        <f t="shared" ca="1" si="32"/>
        <v>1.1428487464262511</v>
      </c>
      <c r="W89" s="304">
        <f t="shared" ca="1" si="33"/>
        <v>63.834676345433692</v>
      </c>
      <c r="Y89" s="314" t="str">
        <f t="shared" ca="1" si="51"/>
        <v/>
      </c>
      <c r="Z89" s="315" t="str">
        <f t="shared" ca="1" si="52"/>
        <v/>
      </c>
      <c r="AA89" s="316" t="str">
        <f t="shared" ca="1" si="53"/>
        <v/>
      </c>
      <c r="AC89" s="310" t="e">
        <f t="shared" ca="1" si="54"/>
        <v>#N/A</v>
      </c>
      <c r="AD89" s="323" t="e">
        <f t="shared" ca="1" si="55"/>
        <v>#N/A</v>
      </c>
      <c r="AE89" s="324">
        <f t="shared" ca="1" si="34"/>
        <v>693.88936854803956</v>
      </c>
      <c r="AG89" s="306">
        <f t="shared" ca="1" si="56"/>
        <v>-22.060492033706691</v>
      </c>
      <c r="AH89" s="304">
        <f t="shared" ca="1" si="57"/>
        <v>-12.601221679447729</v>
      </c>
    </row>
    <row r="90" spans="1:34" x14ac:dyDescent="0.2">
      <c r="A90" s="347">
        <f t="shared" ca="1" si="35"/>
        <v>0.01</v>
      </c>
      <c r="B90" s="304">
        <f t="shared" ca="1" si="36"/>
        <v>0.86000000000000054</v>
      </c>
      <c r="D90" s="306">
        <f t="shared" ca="1" si="37"/>
        <v>-3.330357747803216</v>
      </c>
      <c r="E90" s="307">
        <f t="shared" ca="1" si="38"/>
        <v>-21.918829598822331</v>
      </c>
      <c r="F90" s="304">
        <f t="shared" ca="1" si="39"/>
        <v>22.170394081083963</v>
      </c>
      <c r="G90" s="306">
        <f t="shared" ca="1" si="40"/>
        <v>35.734030402778792</v>
      </c>
      <c r="H90" s="307">
        <f t="shared" ca="1" si="41"/>
        <v>129.82706654158315</v>
      </c>
      <c r="I90" s="304">
        <f t="shared" ca="1" si="42"/>
        <v>134.65507096139893</v>
      </c>
      <c r="J90" s="306">
        <f t="shared" ca="1" si="43"/>
        <v>165.30967732064639</v>
      </c>
      <c r="K90" s="307">
        <f t="shared" ca="1" si="44"/>
        <v>695.18873515493533</v>
      </c>
      <c r="L90" s="304">
        <f t="shared" ca="1" si="29"/>
        <v>714.57306617460404</v>
      </c>
      <c r="M90" s="306">
        <f t="shared" ca="1" si="45"/>
        <v>1.3022039346103262</v>
      </c>
      <c r="N90" s="304">
        <f t="shared" ca="1" si="46"/>
        <v>74.61078951850152</v>
      </c>
      <c r="P90" s="310">
        <f t="shared" ca="1" si="47"/>
        <v>3</v>
      </c>
      <c r="Q90" s="304">
        <f t="shared" ca="1" si="48"/>
        <v>0</v>
      </c>
      <c r="R90" s="306">
        <f t="shared" ca="1" si="49"/>
        <v>0</v>
      </c>
      <c r="S90" s="307">
        <f t="shared" ca="1" si="50"/>
        <v>5.083000000000002</v>
      </c>
      <c r="T90" s="304">
        <f t="shared" ca="1" si="30"/>
        <v>49.86423000000002</v>
      </c>
      <c r="U90" s="311">
        <f t="shared" ca="1" si="31"/>
        <v>0</v>
      </c>
      <c r="V90" s="306">
        <f t="shared" ca="1" si="32"/>
        <v>1.1427000788479722</v>
      </c>
      <c r="W90" s="304">
        <f t="shared" ca="1" si="33"/>
        <v>63.618162634440289</v>
      </c>
      <c r="Y90" s="314" t="str">
        <f t="shared" ca="1" si="51"/>
        <v/>
      </c>
      <c r="Z90" s="315" t="str">
        <f t="shared" ca="1" si="52"/>
        <v/>
      </c>
      <c r="AA90" s="316" t="str">
        <f t="shared" ca="1" si="53"/>
        <v/>
      </c>
      <c r="AC90" s="310" t="e">
        <f t="shared" ca="1" si="54"/>
        <v>#N/A</v>
      </c>
      <c r="AD90" s="323" t="e">
        <f t="shared" ca="1" si="55"/>
        <v>#N/A</v>
      </c>
      <c r="AE90" s="324">
        <f t="shared" ca="1" si="34"/>
        <v>695.18873515493533</v>
      </c>
      <c r="AG90" s="306">
        <f t="shared" ca="1" si="56"/>
        <v>-22.017233854508991</v>
      </c>
      <c r="AH90" s="304">
        <f t="shared" ca="1" si="57"/>
        <v>-12.558464754167552</v>
      </c>
    </row>
    <row r="91" spans="1:34" x14ac:dyDescent="0.2">
      <c r="A91" s="347">
        <f t="shared" ca="1" si="35"/>
        <v>0.01</v>
      </c>
      <c r="B91" s="304">
        <f t="shared" ca="1" si="36"/>
        <v>0.87000000000000055</v>
      </c>
      <c r="D91" s="306">
        <f t="shared" ca="1" si="37"/>
        <v>-3.3213932734754943</v>
      </c>
      <c r="E91" s="307">
        <f t="shared" ca="1" si="38"/>
        <v>-21.877117553376728</v>
      </c>
      <c r="F91" s="304">
        <f t="shared" ca="1" si="39"/>
        <v>22.127808877549363</v>
      </c>
      <c r="G91" s="306">
        <f t="shared" ca="1" si="40"/>
        <v>35.700816470044039</v>
      </c>
      <c r="H91" s="307">
        <f t="shared" ca="1" si="41"/>
        <v>129.60829536604939</v>
      </c>
      <c r="I91" s="304">
        <f t="shared" ca="1" si="42"/>
        <v>134.43533212783336</v>
      </c>
      <c r="J91" s="306">
        <f t="shared" ca="1" si="43"/>
        <v>165.66685155501051</v>
      </c>
      <c r="K91" s="307">
        <f t="shared" ca="1" si="44"/>
        <v>696.48591196447353</v>
      </c>
      <c r="L91" s="304">
        <f t="shared" ca="1" si="29"/>
        <v>715.91768470204329</v>
      </c>
      <c r="M91" s="306">
        <f t="shared" ca="1" si="45"/>
        <v>1.3020102857813434</v>
      </c>
      <c r="N91" s="304">
        <f t="shared" ca="1" si="46"/>
        <v>74.599694257893148</v>
      </c>
      <c r="P91" s="310">
        <f t="shared" ca="1" si="47"/>
        <v>3</v>
      </c>
      <c r="Q91" s="304">
        <f t="shared" ca="1" si="48"/>
        <v>0</v>
      </c>
      <c r="R91" s="306">
        <f t="shared" ca="1" si="49"/>
        <v>0</v>
      </c>
      <c r="S91" s="307">
        <f t="shared" ca="1" si="50"/>
        <v>5.083000000000002</v>
      </c>
      <c r="T91" s="304">
        <f t="shared" ca="1" si="30"/>
        <v>49.86423000000002</v>
      </c>
      <c r="U91" s="311">
        <f t="shared" ca="1" si="31"/>
        <v>0</v>
      </c>
      <c r="V91" s="306">
        <f t="shared" ca="1" si="32"/>
        <v>1.1425516804364111</v>
      </c>
      <c r="W91" s="304">
        <f t="shared" ca="1" si="33"/>
        <v>63.402464679866313</v>
      </c>
      <c r="Y91" s="314" t="str">
        <f t="shared" ca="1" si="51"/>
        <v/>
      </c>
      <c r="Z91" s="315" t="str">
        <f t="shared" ca="1" si="52"/>
        <v/>
      </c>
      <c r="AA91" s="316" t="str">
        <f t="shared" ca="1" si="53"/>
        <v/>
      </c>
      <c r="AC91" s="310" t="e">
        <f t="shared" ca="1" si="54"/>
        <v>#N/A</v>
      </c>
      <c r="AD91" s="323" t="e">
        <f t="shared" ca="1" si="55"/>
        <v>#N/A</v>
      </c>
      <c r="AE91" s="324">
        <f t="shared" ca="1" si="34"/>
        <v>696.48591196447353</v>
      </c>
      <c r="AG91" s="306">
        <f t="shared" ca="1" si="56"/>
        <v>-21.974135421921545</v>
      </c>
      <c r="AH91" s="304">
        <f t="shared" ca="1" si="57"/>
        <v>-12.51586909983086</v>
      </c>
    </row>
    <row r="92" spans="1:34" x14ac:dyDescent="0.2">
      <c r="A92" s="347">
        <f t="shared" ca="1" si="35"/>
        <v>0.01</v>
      </c>
      <c r="B92" s="304">
        <f t="shared" ca="1" si="36"/>
        <v>0.88000000000000056</v>
      </c>
      <c r="D92" s="306">
        <f t="shared" ca="1" si="37"/>
        <v>-3.3124608578254064</v>
      </c>
      <c r="E92" s="307">
        <f t="shared" ca="1" si="38"/>
        <v>-21.835562653721102</v>
      </c>
      <c r="F92" s="304">
        <f t="shared" ca="1" si="39"/>
        <v>22.0853841564779</v>
      </c>
      <c r="G92" s="306">
        <f t="shared" ca="1" si="40"/>
        <v>35.667691861465784</v>
      </c>
      <c r="H92" s="307">
        <f t="shared" ca="1" si="41"/>
        <v>129.38993973951219</v>
      </c>
      <c r="I92" s="304">
        <f t="shared" ca="1" si="42"/>
        <v>134.21602269669248</v>
      </c>
      <c r="J92" s="306">
        <f t="shared" ca="1" si="43"/>
        <v>166.02369409666807</v>
      </c>
      <c r="K92" s="307">
        <f t="shared" ca="1" si="44"/>
        <v>697.78090314000133</v>
      </c>
      <c r="L92" s="304">
        <f t="shared" ca="1" si="29"/>
        <v>717.26010330171016</v>
      </c>
      <c r="M92" s="306">
        <f t="shared" ca="1" si="45"/>
        <v>1.3018161840679139</v>
      </c>
      <c r="N92" s="304">
        <f t="shared" ca="1" si="46"/>
        <v>74.588573048917382</v>
      </c>
      <c r="P92" s="310">
        <f t="shared" ca="1" si="47"/>
        <v>3</v>
      </c>
      <c r="Q92" s="304">
        <f t="shared" ca="1" si="48"/>
        <v>0</v>
      </c>
      <c r="R92" s="306">
        <f t="shared" ca="1" si="49"/>
        <v>0</v>
      </c>
      <c r="S92" s="307">
        <f t="shared" ca="1" si="50"/>
        <v>5.083000000000002</v>
      </c>
      <c r="T92" s="304">
        <f t="shared" ca="1" si="30"/>
        <v>49.86423000000002</v>
      </c>
      <c r="U92" s="311">
        <f t="shared" ca="1" si="31"/>
        <v>0</v>
      </c>
      <c r="V92" s="306">
        <f t="shared" ca="1" si="32"/>
        <v>1.142403550617658</v>
      </c>
      <c r="W92" s="304">
        <f t="shared" ca="1" si="33"/>
        <v>63.187578522550702</v>
      </c>
      <c r="Y92" s="314" t="str">
        <f t="shared" ca="1" si="51"/>
        <v/>
      </c>
      <c r="Z92" s="315" t="str">
        <f t="shared" ca="1" si="52"/>
        <v/>
      </c>
      <c r="AA92" s="316" t="str">
        <f t="shared" ca="1" si="53"/>
        <v/>
      </c>
      <c r="AC92" s="310" t="e">
        <f t="shared" ca="1" si="54"/>
        <v>#N/A</v>
      </c>
      <c r="AD92" s="323" t="e">
        <f t="shared" ca="1" si="55"/>
        <v>#N/A</v>
      </c>
      <c r="AE92" s="324">
        <f t="shared" ca="1" si="34"/>
        <v>697.78090314000133</v>
      </c>
      <c r="AG92" s="306">
        <f t="shared" ca="1" si="56"/>
        <v>-21.931195946711782</v>
      </c>
      <c r="AH92" s="304">
        <f t="shared" ca="1" si="57"/>
        <v>-12.473433932690593</v>
      </c>
    </row>
    <row r="93" spans="1:34" x14ac:dyDescent="0.2">
      <c r="A93" s="347">
        <f t="shared" ca="1" si="35"/>
        <v>0.01</v>
      </c>
      <c r="B93" s="304">
        <f t="shared" ca="1" si="36"/>
        <v>0.89000000000000057</v>
      </c>
      <c r="D93" s="306">
        <f t="shared" ca="1" si="37"/>
        <v>-3.3035603426285634</v>
      </c>
      <c r="E93" s="307">
        <f t="shared" ca="1" si="38"/>
        <v>-21.794164137078702</v>
      </c>
      <c r="F93" s="304">
        <f t="shared" ca="1" si="39"/>
        <v>22.043119138890386</v>
      </c>
      <c r="G93" s="306">
        <f t="shared" ca="1" si="40"/>
        <v>35.634656258039499</v>
      </c>
      <c r="H93" s="307">
        <f t="shared" ca="1" si="41"/>
        <v>129.17199809814139</v>
      </c>
      <c r="I93" s="304">
        <f t="shared" ca="1" si="42"/>
        <v>133.99714108627421</v>
      </c>
      <c r="J93" s="306">
        <f t="shared" ca="1" si="43"/>
        <v>166.38020583726561</v>
      </c>
      <c r="K93" s="307">
        <f t="shared" ca="1" si="44"/>
        <v>699.07371282918962</v>
      </c>
      <c r="L93" s="304">
        <f t="shared" ca="1" si="29"/>
        <v>718.60032623374104</v>
      </c>
      <c r="M93" s="306">
        <f t="shared" ca="1" si="45"/>
        <v>1.3016216282964106</v>
      </c>
      <c r="N93" s="304">
        <f t="shared" ca="1" si="46"/>
        <v>74.577425824330334</v>
      </c>
      <c r="P93" s="310">
        <f t="shared" ca="1" si="47"/>
        <v>3</v>
      </c>
      <c r="Q93" s="304">
        <f t="shared" ca="1" si="48"/>
        <v>0</v>
      </c>
      <c r="R93" s="306">
        <f t="shared" ca="1" si="49"/>
        <v>0</v>
      </c>
      <c r="S93" s="307">
        <f t="shared" ca="1" si="50"/>
        <v>5.083000000000002</v>
      </c>
      <c r="T93" s="304">
        <f t="shared" ca="1" si="30"/>
        <v>49.86423000000002</v>
      </c>
      <c r="U93" s="311">
        <f t="shared" ca="1" si="31"/>
        <v>0</v>
      </c>
      <c r="V93" s="306">
        <f t="shared" ca="1" si="32"/>
        <v>1.1422556888200279</v>
      </c>
      <c r="W93" s="304">
        <f t="shared" ca="1" si="33"/>
        <v>62.973500227774657</v>
      </c>
      <c r="Y93" s="314" t="str">
        <f t="shared" ca="1" si="51"/>
        <v/>
      </c>
      <c r="Z93" s="315" t="str">
        <f t="shared" ca="1" si="52"/>
        <v/>
      </c>
      <c r="AA93" s="316" t="str">
        <f t="shared" ca="1" si="53"/>
        <v/>
      </c>
      <c r="AC93" s="310" t="e">
        <f t="shared" ca="1" si="54"/>
        <v>#N/A</v>
      </c>
      <c r="AD93" s="323" t="e">
        <f t="shared" ca="1" si="55"/>
        <v>#N/A</v>
      </c>
      <c r="AE93" s="324">
        <f t="shared" ca="1" si="34"/>
        <v>699.07371282918962</v>
      </c>
      <c r="AG93" s="306">
        <f t="shared" ca="1" si="56"/>
        <v>-21.888414644466152</v>
      </c>
      <c r="AH93" s="304">
        <f t="shared" ca="1" si="57"/>
        <v>-12.43115847384432</v>
      </c>
    </row>
    <row r="94" spans="1:34" x14ac:dyDescent="0.2">
      <c r="A94" s="347">
        <f t="shared" ca="1" si="35"/>
        <v>0.01</v>
      </c>
      <c r="B94" s="304">
        <f t="shared" ca="1" si="36"/>
        <v>0.90000000000000058</v>
      </c>
      <c r="D94" s="306">
        <f t="shared" ca="1" si="37"/>
        <v>-3.2946915706348094</v>
      </c>
      <c r="E94" s="307">
        <f t="shared" ca="1" si="38"/>
        <v>-21.752921245381366</v>
      </c>
      <c r="F94" s="304">
        <f t="shared" ca="1" si="39"/>
        <v>22.00101305061601</v>
      </c>
      <c r="G94" s="306">
        <f t="shared" ca="1" si="40"/>
        <v>35.601709342333152</v>
      </c>
      <c r="H94" s="307">
        <f t="shared" ca="1" si="41"/>
        <v>128.95446888568756</v>
      </c>
      <c r="I94" s="304">
        <f t="shared" ca="1" si="42"/>
        <v>133.77868572267309</v>
      </c>
      <c r="J94" s="306">
        <f t="shared" ca="1" si="43"/>
        <v>166.73638766526747</v>
      </c>
      <c r="K94" s="307">
        <f t="shared" ca="1" si="44"/>
        <v>700.36434516410873</v>
      </c>
      <c r="L94" s="304">
        <f t="shared" ca="1" si="29"/>
        <v>719.93835774239255</v>
      </c>
      <c r="M94" s="306">
        <f t="shared" ca="1" si="45"/>
        <v>1.3014266172887348</v>
      </c>
      <c r="N94" s="304">
        <f t="shared" ca="1" si="46"/>
        <v>74.56625251663192</v>
      </c>
      <c r="P94" s="310">
        <f t="shared" ca="1" si="47"/>
        <v>3</v>
      </c>
      <c r="Q94" s="304">
        <f t="shared" ca="1" si="48"/>
        <v>0</v>
      </c>
      <c r="R94" s="306">
        <f t="shared" ca="1" si="49"/>
        <v>0</v>
      </c>
      <c r="S94" s="307">
        <f t="shared" ca="1" si="50"/>
        <v>5.083000000000002</v>
      </c>
      <c r="T94" s="304">
        <f t="shared" ca="1" si="30"/>
        <v>49.86423000000002</v>
      </c>
      <c r="U94" s="311">
        <f t="shared" ca="1" si="31"/>
        <v>0</v>
      </c>
      <c r="V94" s="306">
        <f t="shared" ca="1" si="32"/>
        <v>1.1421080944740514</v>
      </c>
      <c r="W94" s="304">
        <f t="shared" ca="1" si="33"/>
        <v>62.760225885081198</v>
      </c>
      <c r="Y94" s="314" t="str">
        <f t="shared" ca="1" si="51"/>
        <v/>
      </c>
      <c r="Z94" s="315" t="str">
        <f t="shared" ca="1" si="52"/>
        <v/>
      </c>
      <c r="AA94" s="316" t="str">
        <f t="shared" ca="1" si="53"/>
        <v/>
      </c>
      <c r="AC94" s="310" t="e">
        <f t="shared" ca="1" si="54"/>
        <v>#N/A</v>
      </c>
      <c r="AD94" s="323" t="e">
        <f t="shared" ca="1" si="55"/>
        <v>#N/A</v>
      </c>
      <c r="AE94" s="324">
        <f t="shared" ca="1" si="34"/>
        <v>700.36434516410873</v>
      </c>
      <c r="AG94" s="306">
        <f t="shared" ca="1" si="56"/>
        <v>-21.845790735554012</v>
      </c>
      <c r="AH94" s="304">
        <f t="shared" ca="1" si="57"/>
        <v>-12.389041949198235</v>
      </c>
    </row>
    <row r="95" spans="1:34" x14ac:dyDescent="0.2">
      <c r="A95" s="347">
        <f t="shared" ca="1" si="35"/>
        <v>0.01</v>
      </c>
      <c r="B95" s="304">
        <f t="shared" ca="1" si="36"/>
        <v>0.91000000000000059</v>
      </c>
      <c r="D95" s="306">
        <f t="shared" ca="1" si="37"/>
        <v>-3.2858543855610436</v>
      </c>
      <c r="E95" s="307">
        <f t="shared" ca="1" si="38"/>
        <v>-21.711833225234763</v>
      </c>
      <c r="F95" s="304">
        <f t="shared" ca="1" si="39"/>
        <v>21.959065122256888</v>
      </c>
      <c r="G95" s="306">
        <f t="shared" ca="1" si="40"/>
        <v>35.568850798477541</v>
      </c>
      <c r="H95" s="307">
        <f t="shared" ca="1" si="41"/>
        <v>128.73735055343522</v>
      </c>
      <c r="I95" s="304">
        <f t="shared" ca="1" si="42"/>
        <v>133.56065503973252</v>
      </c>
      <c r="J95" s="306">
        <f t="shared" ca="1" si="43"/>
        <v>167.09224046597151</v>
      </c>
      <c r="K95" s="307">
        <f t="shared" ca="1" si="44"/>
        <v>701.65280426130437</v>
      </c>
      <c r="L95" s="304">
        <f t="shared" ca="1" si="29"/>
        <v>721.27420205611838</v>
      </c>
      <c r="M95" s="306">
        <f t="shared" ca="1" si="45"/>
        <v>1.3012311498622957</v>
      </c>
      <c r="N95" s="304">
        <f t="shared" ca="1" si="46"/>
        <v>74.555053058064672</v>
      </c>
      <c r="P95" s="310">
        <f t="shared" ca="1" si="47"/>
        <v>3</v>
      </c>
      <c r="Q95" s="304">
        <f t="shared" ca="1" si="48"/>
        <v>0</v>
      </c>
      <c r="R95" s="306">
        <f t="shared" ca="1" si="49"/>
        <v>0</v>
      </c>
      <c r="S95" s="307">
        <f t="shared" ca="1" si="50"/>
        <v>5.083000000000002</v>
      </c>
      <c r="T95" s="304">
        <f t="shared" ca="1" si="30"/>
        <v>49.86423000000002</v>
      </c>
      <c r="U95" s="311">
        <f t="shared" ca="1" si="31"/>
        <v>0</v>
      </c>
      <c r="V95" s="306">
        <f t="shared" ca="1" si="32"/>
        <v>1.1419607670124612</v>
      </c>
      <c r="W95" s="304">
        <f t="shared" ca="1" si="33"/>
        <v>62.547751608095453</v>
      </c>
      <c r="Y95" s="314" t="str">
        <f t="shared" ca="1" si="51"/>
        <v/>
      </c>
      <c r="Z95" s="315" t="str">
        <f t="shared" ca="1" si="52"/>
        <v/>
      </c>
      <c r="AA95" s="316" t="str">
        <f t="shared" ca="1" si="53"/>
        <v/>
      </c>
      <c r="AC95" s="310" t="e">
        <f t="shared" ca="1" si="54"/>
        <v>#N/A</v>
      </c>
      <c r="AD95" s="323" t="e">
        <f t="shared" ca="1" si="55"/>
        <v>#N/A</v>
      </c>
      <c r="AE95" s="324">
        <f t="shared" ca="1" si="34"/>
        <v>701.65280426130437</v>
      </c>
      <c r="AG95" s="306">
        <f t="shared" ca="1" si="56"/>
        <v>-21.803323445091969</v>
      </c>
      <c r="AH95" s="304">
        <f t="shared" ca="1" si="57"/>
        <v>-12.347083589431669</v>
      </c>
    </row>
    <row r="96" spans="1:34" x14ac:dyDescent="0.2">
      <c r="A96" s="347">
        <f t="shared" ca="1" si="35"/>
        <v>0.01</v>
      </c>
      <c r="B96" s="304">
        <f t="shared" ca="1" si="36"/>
        <v>0.9200000000000006</v>
      </c>
      <c r="D96" s="306">
        <f t="shared" ca="1" si="37"/>
        <v>-3.2770486320840551</v>
      </c>
      <c r="E96" s="307">
        <f t="shared" ca="1" si="38"/>
        <v>-21.670899327883774</v>
      </c>
      <c r="F96" s="304">
        <f t="shared" ca="1" si="39"/>
        <v>21.917274589152672</v>
      </c>
      <c r="G96" s="306">
        <f t="shared" ca="1" si="40"/>
        <v>35.536080312156699</v>
      </c>
      <c r="H96" s="307">
        <f t="shared" ca="1" si="41"/>
        <v>128.52064156015638</v>
      </c>
      <c r="I96" s="304">
        <f t="shared" ca="1" si="42"/>
        <v>133.34304747899773</v>
      </c>
      <c r="J96" s="306">
        <f t="shared" ca="1" si="43"/>
        <v>167.4477651215247</v>
      </c>
      <c r="K96" s="307">
        <f t="shared" ca="1" si="44"/>
        <v>702.93909422187232</v>
      </c>
      <c r="L96" s="304">
        <f t="shared" ca="1" si="29"/>
        <v>722.60786338764649</v>
      </c>
      <c r="M96" s="306">
        <f t="shared" ca="1" si="45"/>
        <v>1.3010352248299915</v>
      </c>
      <c r="N96" s="304">
        <f t="shared" ca="1" si="46"/>
        <v>74.543827380612683</v>
      </c>
      <c r="P96" s="310">
        <f t="shared" ca="1" si="47"/>
        <v>3</v>
      </c>
      <c r="Q96" s="304">
        <f t="shared" ca="1" si="48"/>
        <v>0</v>
      </c>
      <c r="R96" s="306">
        <f t="shared" ca="1" si="49"/>
        <v>0</v>
      </c>
      <c r="S96" s="307">
        <f t="shared" ca="1" si="50"/>
        <v>5.083000000000002</v>
      </c>
      <c r="T96" s="304">
        <f t="shared" ca="1" si="30"/>
        <v>49.86423000000002</v>
      </c>
      <c r="U96" s="311">
        <f t="shared" ca="1" si="31"/>
        <v>0</v>
      </c>
      <c r="V96" s="306">
        <f t="shared" ca="1" si="32"/>
        <v>1.1418137058701852</v>
      </c>
      <c r="W96" s="304">
        <f t="shared" ca="1" si="33"/>
        <v>62.336073534347236</v>
      </c>
      <c r="Y96" s="314" t="str">
        <f t="shared" ca="1" si="51"/>
        <v/>
      </c>
      <c r="Z96" s="315" t="str">
        <f t="shared" ca="1" si="52"/>
        <v/>
      </c>
      <c r="AA96" s="316" t="str">
        <f t="shared" ca="1" si="53"/>
        <v/>
      </c>
      <c r="AC96" s="310" t="e">
        <f t="shared" ca="1" si="54"/>
        <v>#N/A</v>
      </c>
      <c r="AD96" s="323" t="e">
        <f t="shared" ca="1" si="55"/>
        <v>#N/A</v>
      </c>
      <c r="AE96" s="324">
        <f t="shared" ca="1" si="34"/>
        <v>702.93909422187232</v>
      </c>
      <c r="AG96" s="306">
        <f t="shared" ca="1" si="56"/>
        <v>-21.761012002908416</v>
      </c>
      <c r="AH96" s="304">
        <f t="shared" ca="1" si="57"/>
        <v>-12.305282629961722</v>
      </c>
    </row>
    <row r="97" spans="1:34" x14ac:dyDescent="0.2">
      <c r="A97" s="347">
        <f t="shared" ca="1" si="35"/>
        <v>0.01</v>
      </c>
      <c r="B97" s="304">
        <f t="shared" ca="1" si="36"/>
        <v>0.9300000000000006</v>
      </c>
      <c r="D97" s="306">
        <f t="shared" ca="1" si="37"/>
        <v>-3.2682741558334523</v>
      </c>
      <c r="E97" s="307">
        <f t="shared" ca="1" si="38"/>
        <v>-21.630118809178295</v>
      </c>
      <c r="F97" s="304">
        <f t="shared" ca="1" si="39"/>
        <v>21.875640691345648</v>
      </c>
      <c r="G97" s="306">
        <f t="shared" ca="1" si="40"/>
        <v>35.503397570598366</v>
      </c>
      <c r="H97" s="307">
        <f t="shared" ca="1" si="41"/>
        <v>128.30434037206459</v>
      </c>
      <c r="I97" s="304">
        <f t="shared" ca="1" si="42"/>
        <v>133.12586148966915</v>
      </c>
      <c r="J97" s="306">
        <f t="shared" ca="1" si="43"/>
        <v>167.80296251093847</v>
      </c>
      <c r="K97" s="307">
        <f t="shared" ca="1" si="44"/>
        <v>704.22321913153348</v>
      </c>
      <c r="L97" s="304">
        <f t="shared" ca="1" si="29"/>
        <v>723.93934593405493</v>
      </c>
      <c r="M97" s="306">
        <f t="shared" ca="1" si="45"/>
        <v>1.3008388410001892</v>
      </c>
      <c r="N97" s="304">
        <f t="shared" ca="1" si="46"/>
        <v>74.532575416000398</v>
      </c>
      <c r="P97" s="310">
        <f t="shared" ca="1" si="47"/>
        <v>3</v>
      </c>
      <c r="Q97" s="304">
        <f t="shared" ca="1" si="48"/>
        <v>0</v>
      </c>
      <c r="R97" s="306">
        <f t="shared" ca="1" si="49"/>
        <v>0</v>
      </c>
      <c r="S97" s="307">
        <f t="shared" ca="1" si="50"/>
        <v>5.083000000000002</v>
      </c>
      <c r="T97" s="304">
        <f t="shared" ca="1" si="30"/>
        <v>49.86423000000002</v>
      </c>
      <c r="U97" s="311">
        <f t="shared" ca="1" si="31"/>
        <v>0</v>
      </c>
      <c r="V97" s="306">
        <f t="shared" ca="1" si="32"/>
        <v>1.1416669104843322</v>
      </c>
      <c r="W97" s="304">
        <f t="shared" ca="1" si="33"/>
        <v>62.125187825094706</v>
      </c>
      <c r="Y97" s="314" t="str">
        <f t="shared" ca="1" si="51"/>
        <v/>
      </c>
      <c r="Z97" s="315" t="str">
        <f t="shared" ca="1" si="52"/>
        <v/>
      </c>
      <c r="AA97" s="316" t="str">
        <f t="shared" ca="1" si="53"/>
        <v/>
      </c>
      <c r="AC97" s="310" t="e">
        <f t="shared" ca="1" si="54"/>
        <v>#N/A</v>
      </c>
      <c r="AD97" s="323" t="e">
        <f t="shared" ca="1" si="55"/>
        <v>#N/A</v>
      </c>
      <c r="AE97" s="324">
        <f t="shared" ca="1" si="34"/>
        <v>704.22321913153348</v>
      </c>
      <c r="AG97" s="306">
        <f t="shared" ca="1" si="56"/>
        <v>-21.718855643508441</v>
      </c>
      <c r="AH97" s="304">
        <f t="shared" ca="1" si="57"/>
        <v>-12.263638310908364</v>
      </c>
    </row>
    <row r="98" spans="1:34" x14ac:dyDescent="0.2">
      <c r="A98" s="347">
        <f t="shared" ca="1" si="35"/>
        <v>0.01</v>
      </c>
      <c r="B98" s="304">
        <f t="shared" ca="1" si="36"/>
        <v>0.94000000000000061</v>
      </c>
      <c r="D98" s="306">
        <f t="shared" ca="1" si="37"/>
        <v>-3.2595308033846289</v>
      </c>
      <c r="E98" s="307">
        <f t="shared" ca="1" si="38"/>
        <v>-21.589490929539284</v>
      </c>
      <c r="F98" s="304">
        <f t="shared" ca="1" si="39"/>
        <v>21.834162673546064</v>
      </c>
      <c r="G98" s="306">
        <f t="shared" ca="1" si="40"/>
        <v>35.470802262564519</v>
      </c>
      <c r="H98" s="307">
        <f t="shared" ca="1" si="41"/>
        <v>128.08844546276919</v>
      </c>
      <c r="I98" s="304">
        <f t="shared" ca="1" si="42"/>
        <v>132.90909552855572</v>
      </c>
      <c r="J98" s="306">
        <f t="shared" ca="1" si="43"/>
        <v>168.1578335101043</v>
      </c>
      <c r="K98" s="307">
        <f t="shared" ca="1" si="44"/>
        <v>705.50518306070762</v>
      </c>
      <c r="L98" s="304">
        <f t="shared" ca="1" si="29"/>
        <v>725.26865387684757</v>
      </c>
      <c r="M98" s="306">
        <f t="shared" ca="1" si="45"/>
        <v>1.3006419971767054</v>
      </c>
      <c r="N98" s="304">
        <f t="shared" ca="1" si="46"/>
        <v>74.521297095691551</v>
      </c>
      <c r="P98" s="310">
        <f t="shared" ca="1" si="47"/>
        <v>3</v>
      </c>
      <c r="Q98" s="304">
        <f t="shared" ca="1" si="48"/>
        <v>0</v>
      </c>
      <c r="R98" s="306">
        <f t="shared" ca="1" si="49"/>
        <v>0</v>
      </c>
      <c r="S98" s="307">
        <f t="shared" ca="1" si="50"/>
        <v>5.083000000000002</v>
      </c>
      <c r="T98" s="304">
        <f t="shared" ca="1" si="30"/>
        <v>49.86423000000002</v>
      </c>
      <c r="U98" s="311">
        <f t="shared" ca="1" si="31"/>
        <v>0</v>
      </c>
      <c r="V98" s="306">
        <f t="shared" ca="1" si="32"/>
        <v>1.1415203802941829</v>
      </c>
      <c r="W98" s="304">
        <f t="shared" ca="1" si="33"/>
        <v>61.915090665149556</v>
      </c>
      <c r="Y98" s="314" t="str">
        <f t="shared" ca="1" si="51"/>
        <v/>
      </c>
      <c r="Z98" s="315" t="str">
        <f t="shared" ca="1" si="52"/>
        <v/>
      </c>
      <c r="AA98" s="316" t="str">
        <f t="shared" ca="1" si="53"/>
        <v/>
      </c>
      <c r="AC98" s="310" t="e">
        <f t="shared" ca="1" si="54"/>
        <v>#N/A</v>
      </c>
      <c r="AD98" s="323" t="e">
        <f t="shared" ca="1" si="55"/>
        <v>#N/A</v>
      </c>
      <c r="AE98" s="324">
        <f t="shared" ca="1" si="34"/>
        <v>705.50518306070762</v>
      </c>
      <c r="AG98" s="306">
        <f t="shared" ca="1" si="56"/>
        <v>-21.676853606039021</v>
      </c>
      <c r="AH98" s="304">
        <f t="shared" ca="1" si="57"/>
        <v>-12.222149877059744</v>
      </c>
    </row>
    <row r="99" spans="1:34" x14ac:dyDescent="0.2">
      <c r="A99" s="347">
        <f t="shared" ca="1" si="35"/>
        <v>0.01</v>
      </c>
      <c r="B99" s="304">
        <f t="shared" ca="1" si="36"/>
        <v>0.95000000000000062</v>
      </c>
      <c r="D99" s="306">
        <f t="shared" ca="1" si="37"/>
        <v>-3.2508184222517928</v>
      </c>
      <c r="E99" s="307">
        <f t="shared" ca="1" si="38"/>
        <v>-21.549014953925074</v>
      </c>
      <c r="F99" s="304">
        <f t="shared" ca="1" si="39"/>
        <v>21.792839785097723</v>
      </c>
      <c r="G99" s="306">
        <f t="shared" ca="1" si="40"/>
        <v>35.438294078342004</v>
      </c>
      <c r="H99" s="307">
        <f t="shared" ca="1" si="41"/>
        <v>127.87295531322994</v>
      </c>
      <c r="I99" s="304">
        <f t="shared" ca="1" si="42"/>
        <v>132.69274806002909</v>
      </c>
      <c r="J99" s="306">
        <f t="shared" ca="1" si="43"/>
        <v>168.51237899180882</v>
      </c>
      <c r="K99" s="307">
        <f t="shared" ca="1" si="44"/>
        <v>706.78499006458765</v>
      </c>
      <c r="L99" s="304">
        <f t="shared" ca="1" si="29"/>
        <v>726.59579138202992</v>
      </c>
      <c r="M99" s="306">
        <f t="shared" ca="1" si="45"/>
        <v>1.3004446921587851</v>
      </c>
      <c r="N99" s="304">
        <f t="shared" ca="1" si="46"/>
        <v>74.50999235088797</v>
      </c>
      <c r="P99" s="310">
        <f t="shared" ca="1" si="47"/>
        <v>3</v>
      </c>
      <c r="Q99" s="304">
        <f t="shared" ca="1" si="48"/>
        <v>0</v>
      </c>
      <c r="R99" s="306">
        <f t="shared" ca="1" si="49"/>
        <v>0</v>
      </c>
      <c r="S99" s="307">
        <f t="shared" ca="1" si="50"/>
        <v>5.083000000000002</v>
      </c>
      <c r="T99" s="304">
        <f t="shared" ca="1" si="30"/>
        <v>49.86423000000002</v>
      </c>
      <c r="U99" s="311">
        <f t="shared" ca="1" si="31"/>
        <v>0</v>
      </c>
      <c r="V99" s="306">
        <f t="shared" ca="1" si="32"/>
        <v>1.141374114741178</v>
      </c>
      <c r="W99" s="304">
        <f t="shared" ca="1" si="33"/>
        <v>61.705778262703937</v>
      </c>
      <c r="Y99" s="314" t="str">
        <f t="shared" ca="1" si="51"/>
        <v/>
      </c>
      <c r="Z99" s="315" t="str">
        <f t="shared" ca="1" si="52"/>
        <v/>
      </c>
      <c r="AA99" s="316" t="str">
        <f t="shared" ca="1" si="53"/>
        <v/>
      </c>
      <c r="AC99" s="310" t="e">
        <f t="shared" ca="1" si="54"/>
        <v>#N/A</v>
      </c>
      <c r="AD99" s="323" t="e">
        <f t="shared" ca="1" si="55"/>
        <v>#N/A</v>
      </c>
      <c r="AE99" s="324">
        <f t="shared" ca="1" si="34"/>
        <v>706.78499006458765</v>
      </c>
      <c r="AG99" s="306">
        <f t="shared" ca="1" si="56"/>
        <v>-21.635005134254502</v>
      </c>
      <c r="AH99" s="304">
        <f t="shared" ca="1" si="57"/>
        <v>-12.180816577837799</v>
      </c>
    </row>
    <row r="100" spans="1:34" x14ac:dyDescent="0.2">
      <c r="A100" s="347">
        <f t="shared" ca="1" si="35"/>
        <v>0.01</v>
      </c>
      <c r="B100" s="304">
        <f t="shared" ca="1" si="36"/>
        <v>0.96000000000000063</v>
      </c>
      <c r="D100" s="306">
        <f t="shared" ca="1" si="37"/>
        <v>-3.242136860881077</v>
      </c>
      <c r="E100" s="307">
        <f t="shared" ca="1" si="38"/>
        <v>-21.508690151798017</v>
      </c>
      <c r="F100" s="304">
        <f t="shared" ca="1" si="39"/>
        <v>21.751671279943913</v>
      </c>
      <c r="G100" s="306">
        <f t="shared" ca="1" si="40"/>
        <v>35.405872709733195</v>
      </c>
      <c r="H100" s="307">
        <f t="shared" ca="1" si="41"/>
        <v>127.65786841171196</v>
      </c>
      <c r="I100" s="304">
        <f t="shared" ca="1" si="42"/>
        <v>132.47681755597768</v>
      </c>
      <c r="J100" s="306">
        <f t="shared" ca="1" si="43"/>
        <v>168.8665998257492</v>
      </c>
      <c r="K100" s="307">
        <f t="shared" ca="1" si="44"/>
        <v>708.06264418321234</v>
      </c>
      <c r="L100" s="304">
        <f t="shared" ca="1" si="29"/>
        <v>727.92076260018302</v>
      </c>
      <c r="M100" s="306">
        <f t="shared" ca="1" si="45"/>
        <v>1.3002469247410826</v>
      </c>
      <c r="N100" s="304">
        <f t="shared" ca="1" si="46"/>
        <v>74.49866111252841</v>
      </c>
      <c r="P100" s="310">
        <f t="shared" ca="1" si="47"/>
        <v>3</v>
      </c>
      <c r="Q100" s="304">
        <f t="shared" ca="1" si="48"/>
        <v>0</v>
      </c>
      <c r="R100" s="306">
        <f t="shared" ca="1" si="49"/>
        <v>0</v>
      </c>
      <c r="S100" s="307">
        <f t="shared" ca="1" si="50"/>
        <v>5.083000000000002</v>
      </c>
      <c r="T100" s="304">
        <f t="shared" ca="1" si="30"/>
        <v>49.86423000000002</v>
      </c>
      <c r="U100" s="311">
        <f t="shared" ca="1" si="31"/>
        <v>0</v>
      </c>
      <c r="V100" s="306">
        <f t="shared" ca="1" si="32"/>
        <v>1.1412281132689079</v>
      </c>
      <c r="W100" s="304">
        <f t="shared" ca="1" si="33"/>
        <v>61.4972468491586</v>
      </c>
      <c r="Y100" s="314" t="str">
        <f t="shared" ca="1" si="51"/>
        <v/>
      </c>
      <c r="Z100" s="315" t="str">
        <f t="shared" ca="1" si="52"/>
        <v/>
      </c>
      <c r="AA100" s="316" t="str">
        <f t="shared" ca="1" si="53"/>
        <v/>
      </c>
      <c r="AC100" s="310" t="e">
        <f t="shared" ca="1" si="54"/>
        <v>#N/A</v>
      </c>
      <c r="AD100" s="323" t="e">
        <f t="shared" ca="1" si="55"/>
        <v>#N/A</v>
      </c>
      <c r="AE100" s="324">
        <f t="shared" ca="1" si="34"/>
        <v>708.06264418321234</v>
      </c>
      <c r="AG100" s="306">
        <f t="shared" ca="1" si="56"/>
        <v>-21.593309476482364</v>
      </c>
      <c r="AH100" s="304">
        <f t="shared" ca="1" si="57"/>
        <v>-12.139637667264196</v>
      </c>
    </row>
    <row r="101" spans="1:34" x14ac:dyDescent="0.2">
      <c r="A101" s="347">
        <f t="shared" ca="1" si="35"/>
        <v>0.01</v>
      </c>
      <c r="B101" s="304">
        <f t="shared" ca="1" si="36"/>
        <v>0.97000000000000064</v>
      </c>
      <c r="D101" s="306">
        <f t="shared" ca="1" si="37"/>
        <v>-3.233485968643675</v>
      </c>
      <c r="E101" s="307">
        <f t="shared" ca="1" si="38"/>
        <v>-21.468515797091388</v>
      </c>
      <c r="F101" s="304">
        <f t="shared" ca="1" si="39"/>
        <v>21.710656416593626</v>
      </c>
      <c r="G101" s="306">
        <f t="shared" ca="1" si="40"/>
        <v>35.373537850046759</v>
      </c>
      <c r="H101" s="307">
        <f t="shared" ca="1" si="41"/>
        <v>127.44318325374104</v>
      </c>
      <c r="I101" s="304">
        <f t="shared" ca="1" si="42"/>
        <v>132.26130249576144</v>
      </c>
      <c r="J101" s="306">
        <f t="shared" ca="1" si="43"/>
        <v>169.22049687854812</v>
      </c>
      <c r="K101" s="307">
        <f t="shared" ca="1" si="44"/>
        <v>709.3381494415396</v>
      </c>
      <c r="L101" s="304">
        <f t="shared" ca="1" si="29"/>
        <v>729.24357166653908</v>
      </c>
      <c r="M101" s="306">
        <f t="shared" ca="1" si="45"/>
        <v>1.3000486937136406</v>
      </c>
      <c r="N101" s="304">
        <f t="shared" ca="1" si="46"/>
        <v>74.487303311287448</v>
      </c>
      <c r="P101" s="310">
        <f t="shared" ca="1" si="47"/>
        <v>3</v>
      </c>
      <c r="Q101" s="304">
        <f t="shared" ca="1" si="48"/>
        <v>0</v>
      </c>
      <c r="R101" s="306">
        <f t="shared" ca="1" si="49"/>
        <v>0</v>
      </c>
      <c r="S101" s="307">
        <f t="shared" ca="1" si="50"/>
        <v>5.083000000000002</v>
      </c>
      <c r="T101" s="304">
        <f t="shared" ca="1" si="30"/>
        <v>49.86423000000002</v>
      </c>
      <c r="U101" s="311">
        <f t="shared" ca="1" si="31"/>
        <v>0</v>
      </c>
      <c r="V101" s="306">
        <f t="shared" ca="1" si="32"/>
        <v>1.1410823753231034</v>
      </c>
      <c r="W101" s="304">
        <f t="shared" ca="1" si="33"/>
        <v>61.289492678952939</v>
      </c>
      <c r="Y101" s="314" t="str">
        <f t="shared" ca="1" si="51"/>
        <v/>
      </c>
      <c r="Z101" s="315" t="str">
        <f t="shared" ca="1" si="52"/>
        <v/>
      </c>
      <c r="AA101" s="316" t="str">
        <f t="shared" ca="1" si="53"/>
        <v/>
      </c>
      <c r="AC101" s="310" t="e">
        <f t="shared" ca="1" si="54"/>
        <v>#N/A</v>
      </c>
      <c r="AD101" s="323" t="e">
        <f t="shared" ca="1" si="55"/>
        <v>#N/A</v>
      </c>
      <c r="AE101" s="324">
        <f t="shared" ca="1" si="34"/>
        <v>709.3381494415396</v>
      </c>
      <c r="AG101" s="306">
        <f t="shared" ca="1" si="56"/>
        <v>-21.551765885589305</v>
      </c>
      <c r="AH101" s="304">
        <f t="shared" ca="1" si="57"/>
        <v>-12.098612403926534</v>
      </c>
    </row>
    <row r="102" spans="1:34" x14ac:dyDescent="0.2">
      <c r="A102" s="347">
        <f t="shared" ca="1" si="35"/>
        <v>0.01</v>
      </c>
      <c r="B102" s="304">
        <f t="shared" ca="1" si="36"/>
        <v>0.98000000000000065</v>
      </c>
      <c r="D102" s="306">
        <f t="shared" ca="1" si="37"/>
        <v>-3.2248655958290802</v>
      </c>
      <c r="E102" s="307">
        <f t="shared" ca="1" si="38"/>
        <v>-21.428491168176642</v>
      </c>
      <c r="F102" s="304">
        <f t="shared" ca="1" si="39"/>
        <v>21.669794458088116</v>
      </c>
      <c r="G102" s="306">
        <f t="shared" ca="1" si="40"/>
        <v>35.341289194088468</v>
      </c>
      <c r="H102" s="307">
        <f t="shared" ca="1" si="41"/>
        <v>127.22889834205927</v>
      </c>
      <c r="I102" s="304">
        <f t="shared" ca="1" si="42"/>
        <v>132.04620136616671</v>
      </c>
      <c r="J102" s="306">
        <f t="shared" ca="1" si="43"/>
        <v>169.57407101376879</v>
      </c>
      <c r="K102" s="307">
        <f t="shared" ca="1" si="44"/>
        <v>710.6115098495186</v>
      </c>
      <c r="L102" s="304">
        <f t="shared" ca="1" si="29"/>
        <v>730.56422270105395</v>
      </c>
      <c r="M102" s="306">
        <f t="shared" ca="1" si="45"/>
        <v>1.2998499978618701</v>
      </c>
      <c r="N102" s="304">
        <f t="shared" ca="1" si="46"/>
        <v>74.47591887757423</v>
      </c>
      <c r="P102" s="310">
        <f t="shared" ca="1" si="47"/>
        <v>3</v>
      </c>
      <c r="Q102" s="304">
        <f t="shared" ca="1" si="48"/>
        <v>0</v>
      </c>
      <c r="R102" s="306">
        <f t="shared" ca="1" si="49"/>
        <v>0</v>
      </c>
      <c r="S102" s="307">
        <f t="shared" ca="1" si="50"/>
        <v>5.083000000000002</v>
      </c>
      <c r="T102" s="304">
        <f t="shared" ca="1" si="30"/>
        <v>49.86423000000002</v>
      </c>
      <c r="U102" s="311">
        <f t="shared" ca="1" si="31"/>
        <v>0</v>
      </c>
      <c r="V102" s="306">
        <f t="shared" ca="1" si="32"/>
        <v>1.1409369003516223</v>
      </c>
      <c r="W102" s="304">
        <f t="shared" ca="1" si="33"/>
        <v>61.082512029395836</v>
      </c>
      <c r="Y102" s="314" t="str">
        <f t="shared" ca="1" si="51"/>
        <v/>
      </c>
      <c r="Z102" s="315" t="str">
        <f t="shared" ca="1" si="52"/>
        <v/>
      </c>
      <c r="AA102" s="316" t="str">
        <f t="shared" ca="1" si="53"/>
        <v/>
      </c>
      <c r="AC102" s="310" t="e">
        <f t="shared" ca="1" si="54"/>
        <v>#N/A</v>
      </c>
      <c r="AD102" s="323" t="e">
        <f t="shared" ca="1" si="55"/>
        <v>#N/A</v>
      </c>
      <c r="AE102" s="324">
        <f t="shared" ca="1" si="34"/>
        <v>710.6115098495186</v>
      </c>
      <c r="AG102" s="306">
        <f t="shared" ca="1" si="56"/>
        <v>-21.510373618947639</v>
      </c>
      <c r="AH102" s="304">
        <f t="shared" ca="1" si="57"/>
        <v>-12.057740050944897</v>
      </c>
    </row>
    <row r="103" spans="1:34" x14ac:dyDescent="0.2">
      <c r="A103" s="347">
        <f t="shared" ca="1" si="35"/>
        <v>0.01</v>
      </c>
      <c r="B103" s="304">
        <f t="shared" ca="1" si="36"/>
        <v>0.99000000000000066</v>
      </c>
      <c r="D103" s="306">
        <f t="shared" ca="1" si="37"/>
        <v>-3.2162755936383332</v>
      </c>
      <c r="E103" s="307">
        <f t="shared" ca="1" si="38"/>
        <v>-21.38861554783081</v>
      </c>
      <c r="F103" s="304">
        <f t="shared" ca="1" si="39"/>
        <v>21.629084671967593</v>
      </c>
      <c r="G103" s="306">
        <f t="shared" ca="1" si="40"/>
        <v>35.309126438152084</v>
      </c>
      <c r="H103" s="307">
        <f t="shared" ca="1" si="41"/>
        <v>127.01501218658096</v>
      </c>
      <c r="I103" s="304">
        <f t="shared" ca="1" si="42"/>
        <v>131.8315126613615</v>
      </c>
      <c r="J103" s="306">
        <f t="shared" ca="1" si="43"/>
        <v>169.92732309192999</v>
      </c>
      <c r="K103" s="307">
        <f t="shared" ca="1" si="44"/>
        <v>711.88272940216177</v>
      </c>
      <c r="L103" s="304">
        <f t="shared" ca="1" si="29"/>
        <v>731.88271980848174</v>
      </c>
      <c r="M103" s="306">
        <f t="shared" ca="1" si="45"/>
        <v>1.2996508359665302</v>
      </c>
      <c r="N103" s="304">
        <f t="shared" ca="1" si="46"/>
        <v>74.464507741531435</v>
      </c>
      <c r="P103" s="310">
        <f t="shared" ca="1" si="47"/>
        <v>3</v>
      </c>
      <c r="Q103" s="304">
        <f t="shared" ca="1" si="48"/>
        <v>0</v>
      </c>
      <c r="R103" s="306">
        <f t="shared" ca="1" si="49"/>
        <v>0</v>
      </c>
      <c r="S103" s="307">
        <f t="shared" ca="1" si="50"/>
        <v>5.083000000000002</v>
      </c>
      <c r="T103" s="304">
        <f t="shared" ca="1" si="30"/>
        <v>49.86423000000002</v>
      </c>
      <c r="U103" s="311">
        <f t="shared" ca="1" si="31"/>
        <v>0</v>
      </c>
      <c r="V103" s="306">
        <f t="shared" ca="1" si="32"/>
        <v>1.1407916878044415</v>
      </c>
      <c r="W103" s="304">
        <f t="shared" ca="1" si="33"/>
        <v>60.87630120049856</v>
      </c>
      <c r="Y103" s="314" t="str">
        <f t="shared" ca="1" si="51"/>
        <v/>
      </c>
      <c r="Z103" s="315" t="str">
        <f t="shared" ca="1" si="52"/>
        <v/>
      </c>
      <c r="AA103" s="316" t="str">
        <f t="shared" ca="1" si="53"/>
        <v/>
      </c>
      <c r="AC103" s="310" t="e">
        <f t="shared" ca="1" si="54"/>
        <v>#N/A</v>
      </c>
      <c r="AD103" s="323" t="e">
        <f t="shared" ca="1" si="55"/>
        <v>#N/A</v>
      </c>
      <c r="AE103" s="324">
        <f t="shared" ca="1" si="34"/>
        <v>711.88272940216177</v>
      </c>
      <c r="AG103" s="306">
        <f t="shared" ca="1" si="56"/>
        <v>-21.469131938401876</v>
      </c>
      <c r="AH103" s="304">
        <f t="shared" ca="1" si="57"/>
        <v>-12.017019875938582</v>
      </c>
    </row>
    <row r="104" spans="1:34" x14ac:dyDescent="0.2">
      <c r="A104" s="347">
        <f t="shared" ca="1" si="35"/>
        <v>0.01</v>
      </c>
      <c r="B104" s="304">
        <f t="shared" ca="1" si="36"/>
        <v>1.0000000000000007</v>
      </c>
      <c r="D104" s="306">
        <f t="shared" ca="1" si="37"/>
        <v>-3.2077158141773565</v>
      </c>
      <c r="E104" s="307">
        <f t="shared" ca="1" si="38"/>
        <v>-21.34888822320432</v>
      </c>
      <c r="F104" s="304">
        <f t="shared" ca="1" si="39"/>
        <v>21.588526330238377</v>
      </c>
      <c r="G104" s="306">
        <f t="shared" ca="1" si="40"/>
        <v>35.27704928001031</v>
      </c>
      <c r="H104" s="307">
        <f t="shared" ca="1" si="41"/>
        <v>126.80152330434892</v>
      </c>
      <c r="I104" s="304">
        <f t="shared" ca="1" si="42"/>
        <v>131.61723488285119</v>
      </c>
      <c r="J104" s="306">
        <f t="shared" ca="1" si="43"/>
        <v>170.28025397052082</v>
      </c>
      <c r="K104" s="307">
        <f t="shared" ca="1" si="44"/>
        <v>713.15181207961643</v>
      </c>
      <c r="L104" s="304">
        <f t="shared" ca="1" si="29"/>
        <v>733.19906707844746</v>
      </c>
      <c r="M104" s="306">
        <f t="shared" ca="1" si="45"/>
        <v>1.2994512068037067</v>
      </c>
      <c r="N104" s="304">
        <f t="shared" ca="1" si="46"/>
        <v>74.453069833033922</v>
      </c>
      <c r="P104" s="310">
        <f t="shared" ca="1" si="47"/>
        <v>3</v>
      </c>
      <c r="Q104" s="304">
        <f t="shared" ca="1" si="48"/>
        <v>0</v>
      </c>
      <c r="R104" s="306">
        <f t="shared" ca="1" si="49"/>
        <v>0</v>
      </c>
      <c r="S104" s="307">
        <f t="shared" ca="1" si="50"/>
        <v>5.083000000000002</v>
      </c>
      <c r="T104" s="304">
        <f t="shared" ca="1" si="30"/>
        <v>49.86423000000002</v>
      </c>
      <c r="U104" s="311">
        <f t="shared" ca="1" si="31"/>
        <v>0</v>
      </c>
      <c r="V104" s="306">
        <f t="shared" ca="1" si="32"/>
        <v>1.1406467371336455</v>
      </c>
      <c r="W104" s="304">
        <f t="shared" ca="1" si="33"/>
        <v>60.670856514808904</v>
      </c>
      <c r="Y104" s="314" t="str">
        <f t="shared" ca="1" si="51"/>
        <v/>
      </c>
      <c r="Z104" s="315" t="str">
        <f t="shared" ca="1" si="52"/>
        <v/>
      </c>
      <c r="AA104" s="316" t="str">
        <f t="shared" ca="1" si="53"/>
        <v/>
      </c>
      <c r="AC104" s="310">
        <f t="shared" ca="1" si="54"/>
        <v>1.0000000000000007</v>
      </c>
      <c r="AD104" s="323">
        <f t="shared" ca="1" si="55"/>
        <v>170.28025397052082</v>
      </c>
      <c r="AE104" s="324">
        <f t="shared" ca="1" si="34"/>
        <v>713.15181207961643</v>
      </c>
      <c r="AG104" s="306">
        <f t="shared" ca="1" si="56"/>
        <v>-21.428040110235699</v>
      </c>
      <c r="AH104" s="304">
        <f t="shared" ca="1" si="57"/>
        <v>-11.976451150993221</v>
      </c>
    </row>
    <row r="105" spans="1:34" x14ac:dyDescent="0.2">
      <c r="A105" s="347">
        <f t="shared" ca="1" si="35"/>
        <v>0.1</v>
      </c>
      <c r="B105" s="304">
        <f t="shared" ca="1" si="36"/>
        <v>1.1000000000000008</v>
      </c>
      <c r="D105" s="306">
        <f t="shared" ca="1" si="37"/>
        <v>-3.1991861104503596</v>
      </c>
      <c r="E105" s="307">
        <f t="shared" ca="1" si="38"/>
        <v>-21.309308485789039</v>
      </c>
      <c r="F105" s="304">
        <f t="shared" ca="1" si="39"/>
        <v>21.548118709340248</v>
      </c>
      <c r="G105" s="306">
        <f t="shared" ca="1" si="40"/>
        <v>34.957130668965277</v>
      </c>
      <c r="H105" s="307">
        <f t="shared" ca="1" si="41"/>
        <v>124.67059245577002</v>
      </c>
      <c r="I105" s="304">
        <f t="shared" ca="1" si="42"/>
        <v>129.47879211623737</v>
      </c>
      <c r="J105" s="306">
        <f t="shared" ca="1" si="43"/>
        <v>173.7919629679696</v>
      </c>
      <c r="K105" s="307">
        <f t="shared" ca="1" si="44"/>
        <v>725.72541786762235</v>
      </c>
      <c r="L105" s="304">
        <f t="shared" ca="1" si="29"/>
        <v>746.24461708704814</v>
      </c>
      <c r="M105" s="306">
        <f t="shared" ca="1" si="45"/>
        <v>1.2974204862907623</v>
      </c>
      <c r="N105" s="304">
        <f t="shared" ca="1" si="46"/>
        <v>74.336718118271563</v>
      </c>
      <c r="P105" s="310">
        <f t="shared" ca="1" si="47"/>
        <v>23</v>
      </c>
      <c r="Q105" s="304">
        <f t="shared" ca="1" si="48"/>
        <v>0</v>
      </c>
      <c r="R105" s="306">
        <f t="shared" ca="1" si="49"/>
        <v>0</v>
      </c>
      <c r="S105" s="307">
        <f t="shared" ca="1" si="50"/>
        <v>5.083000000000002</v>
      </c>
      <c r="T105" s="304">
        <f t="shared" ca="1" si="30"/>
        <v>49.86423000000002</v>
      </c>
      <c r="U105" s="311">
        <f t="shared" ca="1" si="31"/>
        <v>0</v>
      </c>
      <c r="V105" s="306">
        <f t="shared" ca="1" si="32"/>
        <v>1.1392115782233205</v>
      </c>
      <c r="W105" s="304">
        <f t="shared" ca="1" si="33"/>
        <v>58.641504943233315</v>
      </c>
      <c r="Y105" s="314" t="str">
        <f t="shared" ca="1" si="51"/>
        <v/>
      </c>
      <c r="Z105" s="315" t="str">
        <f t="shared" ca="1" si="52"/>
        <v/>
      </c>
      <c r="AA105" s="316" t="str">
        <f t="shared" ca="1" si="53"/>
        <v/>
      </c>
      <c r="AC105" s="310" t="e">
        <f t="shared" ca="1" si="54"/>
        <v>#N/A</v>
      </c>
      <c r="AD105" s="323" t="e">
        <f t="shared" ca="1" si="55"/>
        <v>#N/A</v>
      </c>
      <c r="AE105" s="324">
        <f t="shared" ca="1" si="34"/>
        <v>725.72541786762235</v>
      </c>
      <c r="AG105" s="306">
        <f t="shared" ca="1" si="56"/>
        <v>-21.38709740513918</v>
      </c>
      <c r="AH105" s="304">
        <f t="shared" ca="1" si="57"/>
        <v>-11.936033152628148</v>
      </c>
    </row>
    <row r="106" spans="1:34" x14ac:dyDescent="0.2">
      <c r="A106" s="347">
        <f t="shared" ca="1" si="35"/>
        <v>0.1</v>
      </c>
      <c r="B106" s="304">
        <f t="shared" ca="1" si="36"/>
        <v>1.2000000000000008</v>
      </c>
      <c r="D106" s="306">
        <f t="shared" ca="1" si="37"/>
        <v>-3.1147424098029095</v>
      </c>
      <c r="E106" s="307">
        <f t="shared" ca="1" si="38"/>
        <v>-20.918371143344061</v>
      </c>
      <c r="F106" s="304">
        <f t="shared" ca="1" si="39"/>
        <v>21.148992211689766</v>
      </c>
      <c r="G106" s="306">
        <f t="shared" ca="1" si="40"/>
        <v>34.645656427984989</v>
      </c>
      <c r="H106" s="307">
        <f t="shared" ca="1" si="41"/>
        <v>122.57875534143561</v>
      </c>
      <c r="I106" s="304">
        <f t="shared" ca="1" si="42"/>
        <v>127.3808179059214</v>
      </c>
      <c r="J106" s="306">
        <f t="shared" ca="1" si="43"/>
        <v>177.27210232281712</v>
      </c>
      <c r="K106" s="307">
        <f t="shared" ca="1" si="44"/>
        <v>738.08788525748264</v>
      </c>
      <c r="L106" s="304">
        <f t="shared" ca="1" si="29"/>
        <v>759.07781197042914</v>
      </c>
      <c r="M106" s="306">
        <f t="shared" ca="1" si="45"/>
        <v>1.2953412568027458</v>
      </c>
      <c r="N106" s="304">
        <f t="shared" ca="1" si="46"/>
        <v>74.217587043969075</v>
      </c>
      <c r="P106" s="310">
        <f t="shared" ca="1" si="47"/>
        <v>23</v>
      </c>
      <c r="Q106" s="304">
        <f t="shared" ca="1" si="48"/>
        <v>0</v>
      </c>
      <c r="R106" s="306">
        <f t="shared" ca="1" si="49"/>
        <v>0</v>
      </c>
      <c r="S106" s="307">
        <f t="shared" ca="1" si="50"/>
        <v>5.083000000000002</v>
      </c>
      <c r="T106" s="304">
        <f t="shared" ca="1" si="30"/>
        <v>49.86423000000002</v>
      </c>
      <c r="U106" s="311">
        <f t="shared" ca="1" si="31"/>
        <v>0</v>
      </c>
      <c r="V106" s="306">
        <f t="shared" ca="1" si="32"/>
        <v>1.1378022154749212</v>
      </c>
      <c r="W106" s="304">
        <f t="shared" ca="1" si="33"/>
        <v>56.686322053584057</v>
      </c>
      <c r="Y106" s="314" t="str">
        <f t="shared" ca="1" si="51"/>
        <v/>
      </c>
      <c r="Z106" s="315" t="str">
        <f t="shared" ca="1" si="52"/>
        <v/>
      </c>
      <c r="AA106" s="316" t="str">
        <f t="shared" ca="1" si="53"/>
        <v/>
      </c>
      <c r="AC106" s="310" t="e">
        <f t="shared" ca="1" si="54"/>
        <v>#N/A</v>
      </c>
      <c r="AD106" s="323" t="e">
        <f t="shared" ca="1" si="55"/>
        <v>#N/A</v>
      </c>
      <c r="AE106" s="324">
        <f t="shared" ca="1" si="34"/>
        <v>738.08788525748264</v>
      </c>
      <c r="AG106" s="306">
        <f t="shared" ca="1" si="56"/>
        <v>-20.982495562911069</v>
      </c>
      <c r="AH106" s="304">
        <f t="shared" ca="1" si="57"/>
        <v>-11.536790270161969</v>
      </c>
    </row>
    <row r="107" spans="1:34" x14ac:dyDescent="0.2">
      <c r="A107" s="347">
        <f t="shared" ca="1" si="35"/>
        <v>0.1</v>
      </c>
      <c r="B107" s="304">
        <f t="shared" ca="1" si="36"/>
        <v>1.3000000000000009</v>
      </c>
      <c r="D107" s="306">
        <f t="shared" ca="1" si="37"/>
        <v>-3.0332131578989867</v>
      </c>
      <c r="E107" s="307">
        <f t="shared" ca="1" si="38"/>
        <v>-20.541720276490306</v>
      </c>
      <c r="F107" s="304">
        <f t="shared" ca="1" si="39"/>
        <v>20.764456505741357</v>
      </c>
      <c r="G107" s="306">
        <f t="shared" ca="1" si="40"/>
        <v>34.342335112195087</v>
      </c>
      <c r="H107" s="307">
        <f t="shared" ca="1" si="41"/>
        <v>120.52458331378658</v>
      </c>
      <c r="I107" s="304">
        <f t="shared" ca="1" si="42"/>
        <v>125.32187025383953</v>
      </c>
      <c r="J107" s="306">
        <f t="shared" ca="1" si="43"/>
        <v>180.72150189982614</v>
      </c>
      <c r="K107" s="307">
        <f t="shared" ca="1" si="44"/>
        <v>750.2430521902437</v>
      </c>
      <c r="L107" s="304">
        <f t="shared" ca="1" si="29"/>
        <v>771.70259725405981</v>
      </c>
      <c r="M107" s="306">
        <f t="shared" ca="1" si="45"/>
        <v>1.2932122000948272</v>
      </c>
      <c r="N107" s="304">
        <f t="shared" ca="1" si="46"/>
        <v>74.095601080261318</v>
      </c>
      <c r="P107" s="310">
        <f t="shared" ca="1" si="47"/>
        <v>23</v>
      </c>
      <c r="Q107" s="304">
        <f t="shared" ca="1" si="48"/>
        <v>0</v>
      </c>
      <c r="R107" s="306">
        <f t="shared" ca="1" si="49"/>
        <v>0</v>
      </c>
      <c r="S107" s="307">
        <f t="shared" ca="1" si="50"/>
        <v>5.083000000000002</v>
      </c>
      <c r="T107" s="304">
        <f t="shared" ca="1" si="30"/>
        <v>49.86423000000002</v>
      </c>
      <c r="U107" s="311">
        <f t="shared" ca="1" si="31"/>
        <v>0</v>
      </c>
      <c r="V107" s="306">
        <f t="shared" ca="1" si="32"/>
        <v>1.1364181229953316</v>
      </c>
      <c r="W107" s="304">
        <f t="shared" ca="1" si="33"/>
        <v>54.80186322786858</v>
      </c>
      <c r="Y107" s="314" t="str">
        <f t="shared" ca="1" si="51"/>
        <v/>
      </c>
      <c r="Z107" s="315" t="str">
        <f t="shared" ca="1" si="52"/>
        <v/>
      </c>
      <c r="AA107" s="316" t="str">
        <f t="shared" ca="1" si="53"/>
        <v/>
      </c>
      <c r="AC107" s="310" t="e">
        <f t="shared" ca="1" si="54"/>
        <v>#N/A</v>
      </c>
      <c r="AD107" s="323" t="e">
        <f t="shared" ca="1" si="55"/>
        <v>#N/A</v>
      </c>
      <c r="AE107" s="324">
        <f t="shared" ca="1" si="34"/>
        <v>750.2430521902437</v>
      </c>
      <c r="AG107" s="306">
        <f t="shared" ca="1" si="56"/>
        <v>-20.592316866286886</v>
      </c>
      <c r="AH107" s="304">
        <f t="shared" ca="1" si="57"/>
        <v>-11.152138904895541</v>
      </c>
    </row>
    <row r="108" spans="1:34" x14ac:dyDescent="0.2">
      <c r="A108" s="347">
        <f t="shared" ca="1" si="35"/>
        <v>0.1</v>
      </c>
      <c r="B108" s="304">
        <f t="shared" ca="1" si="36"/>
        <v>1.400000000000001</v>
      </c>
      <c r="D108" s="306">
        <f t="shared" ca="1" si="37"/>
        <v>-2.9544603708126562</v>
      </c>
      <c r="E108" s="307">
        <f t="shared" ca="1" si="38"/>
        <v>-20.178692284493017</v>
      </c>
      <c r="F108" s="304">
        <f t="shared" ca="1" si="39"/>
        <v>20.393833832679928</v>
      </c>
      <c r="G108" s="306">
        <f t="shared" ca="1" si="40"/>
        <v>34.046889075113825</v>
      </c>
      <c r="H108" s="307">
        <f t="shared" ca="1" si="41"/>
        <v>118.50671408533728</v>
      </c>
      <c r="I108" s="304">
        <f t="shared" ca="1" si="42"/>
        <v>123.30057558258591</v>
      </c>
      <c r="J108" s="306">
        <f t="shared" ca="1" si="43"/>
        <v>184.14096310919157</v>
      </c>
      <c r="K108" s="307">
        <f t="shared" ca="1" si="44"/>
        <v>762.1946170601999</v>
      </c>
      <c r="L108" s="304">
        <f t="shared" ca="1" si="29"/>
        <v>784.12277646445489</v>
      </c>
      <c r="M108" s="306">
        <f t="shared" ca="1" si="45"/>
        <v>1.2910319455435131</v>
      </c>
      <c r="N108" s="304">
        <f t="shared" ca="1" si="46"/>
        <v>73.970681696206825</v>
      </c>
      <c r="P108" s="310">
        <f t="shared" ca="1" si="47"/>
        <v>23</v>
      </c>
      <c r="Q108" s="304">
        <f t="shared" ca="1" si="48"/>
        <v>0</v>
      </c>
      <c r="R108" s="306">
        <f t="shared" ca="1" si="49"/>
        <v>0</v>
      </c>
      <c r="S108" s="307">
        <f t="shared" ca="1" si="50"/>
        <v>5.083000000000002</v>
      </c>
      <c r="T108" s="304">
        <f t="shared" ca="1" si="30"/>
        <v>49.86423000000002</v>
      </c>
      <c r="U108" s="311">
        <f t="shared" ca="1" si="31"/>
        <v>0</v>
      </c>
      <c r="V108" s="306">
        <f t="shared" ca="1" si="32"/>
        <v>1.1350587945426989</v>
      </c>
      <c r="W108" s="304">
        <f t="shared" ca="1" si="33"/>
        <v>52.984886009753062</v>
      </c>
      <c r="Y108" s="314" t="str">
        <f t="shared" ca="1" si="51"/>
        <v/>
      </c>
      <c r="Z108" s="315" t="str">
        <f t="shared" ca="1" si="52"/>
        <v/>
      </c>
      <c r="AA108" s="316" t="str">
        <f t="shared" ca="1" si="53"/>
        <v/>
      </c>
      <c r="AC108" s="310" t="e">
        <f t="shared" ca="1" si="54"/>
        <v>#N/A</v>
      </c>
      <c r="AD108" s="323" t="e">
        <f t="shared" ca="1" si="55"/>
        <v>#N/A</v>
      </c>
      <c r="AE108" s="324">
        <f t="shared" ca="1" si="34"/>
        <v>762.1946170601999</v>
      </c>
      <c r="AG108" s="306">
        <f t="shared" ca="1" si="56"/>
        <v>-20.21587726391412</v>
      </c>
      <c r="AH108" s="304">
        <f t="shared" ca="1" si="57"/>
        <v>-10.781401382622184</v>
      </c>
    </row>
    <row r="109" spans="1:34" x14ac:dyDescent="0.2">
      <c r="A109" s="347">
        <f t="shared" ca="1" si="35"/>
        <v>0.1</v>
      </c>
      <c r="B109" s="304">
        <f t="shared" ca="1" si="36"/>
        <v>1.5000000000000011</v>
      </c>
      <c r="D109" s="306">
        <f t="shared" ca="1" si="37"/>
        <v>-2.8783541395644709</v>
      </c>
      <c r="E109" s="307">
        <f t="shared" ca="1" si="38"/>
        <v>-19.828662506908447</v>
      </c>
      <c r="F109" s="304">
        <f t="shared" ca="1" si="39"/>
        <v>20.036486203065262</v>
      </c>
      <c r="G109" s="306">
        <f t="shared" ca="1" si="40"/>
        <v>33.759053661157381</v>
      </c>
      <c r="H109" s="307">
        <f t="shared" ca="1" si="41"/>
        <v>116.52384783464643</v>
      </c>
      <c r="I109" s="304">
        <f t="shared" ca="1" si="42"/>
        <v>121.31562479041493</v>
      </c>
      <c r="J109" s="306">
        <f t="shared" ca="1" si="43"/>
        <v>187.53126024600513</v>
      </c>
      <c r="K109" s="307">
        <f t="shared" ca="1" si="44"/>
        <v>773.94614515619912</v>
      </c>
      <c r="L109" s="304">
        <f t="shared" ca="1" si="29"/>
        <v>796.34201771072912</v>
      </c>
      <c r="M109" s="306">
        <f t="shared" ca="1" si="45"/>
        <v>1.288799067717517</v>
      </c>
      <c r="N109" s="304">
        <f t="shared" ca="1" si="46"/>
        <v>73.842747220608899</v>
      </c>
      <c r="P109" s="310">
        <f t="shared" ca="1" si="47"/>
        <v>23</v>
      </c>
      <c r="Q109" s="304">
        <f t="shared" ca="1" si="48"/>
        <v>0</v>
      </c>
      <c r="R109" s="306">
        <f t="shared" ca="1" si="49"/>
        <v>0</v>
      </c>
      <c r="S109" s="307">
        <f t="shared" ca="1" si="50"/>
        <v>5.083000000000002</v>
      </c>
      <c r="T109" s="304">
        <f t="shared" ca="1" si="30"/>
        <v>49.86423000000002</v>
      </c>
      <c r="U109" s="311">
        <f t="shared" ca="1" si="31"/>
        <v>0</v>
      </c>
      <c r="V109" s="306">
        <f t="shared" ca="1" si="32"/>
        <v>1.1337237425964537</v>
      </c>
      <c r="W109" s="304">
        <f t="shared" ca="1" si="33"/>
        <v>51.232336024024889</v>
      </c>
      <c r="Y109" s="314" t="str">
        <f t="shared" ca="1" si="51"/>
        <v/>
      </c>
      <c r="Z109" s="315" t="str">
        <f t="shared" ca="1" si="52"/>
        <v/>
      </c>
      <c r="AA109" s="316" t="str">
        <f t="shared" ca="1" si="53"/>
        <v/>
      </c>
      <c r="AC109" s="310" t="e">
        <f t="shared" ca="1" si="54"/>
        <v>#N/A</v>
      </c>
      <c r="AD109" s="323" t="e">
        <f t="shared" ca="1" si="55"/>
        <v>#N/A</v>
      </c>
      <c r="AE109" s="324">
        <f t="shared" ca="1" si="34"/>
        <v>773.94614515619912</v>
      </c>
      <c r="AG109" s="306">
        <f t="shared" ca="1" si="56"/>
        <v>-19.852532163322735</v>
      </c>
      <c r="AH109" s="304">
        <f t="shared" ca="1" si="57"/>
        <v>-10.42393980124986</v>
      </c>
    </row>
    <row r="110" spans="1:34" x14ac:dyDescent="0.2">
      <c r="A110" s="347">
        <f t="shared" ca="1" si="35"/>
        <v>0.1</v>
      </c>
      <c r="B110" s="304">
        <f t="shared" ca="1" si="36"/>
        <v>1.6000000000000012</v>
      </c>
      <c r="D110" s="306">
        <f t="shared" ca="1" si="37"/>
        <v>-2.8047720676877934</v>
      </c>
      <c r="E110" s="307">
        <f t="shared" ca="1" si="38"/>
        <v>-19.491042511039225</v>
      </c>
      <c r="F110" s="304">
        <f t="shared" ca="1" si="39"/>
        <v>19.69181262654152</v>
      </c>
      <c r="G110" s="306">
        <f t="shared" ca="1" si="40"/>
        <v>33.478576454388602</v>
      </c>
      <c r="H110" s="307">
        <f t="shared" ca="1" si="41"/>
        <v>114.57474358354251</v>
      </c>
      <c r="I110" s="304">
        <f t="shared" ca="1" si="42"/>
        <v>119.3657695851154</v>
      </c>
      <c r="J110" s="306">
        <f t="shared" ca="1" si="43"/>
        <v>190.89314175178242</v>
      </c>
      <c r="K110" s="307">
        <f t="shared" ca="1" si="44"/>
        <v>785.50107472710852</v>
      </c>
      <c r="L110" s="304">
        <f t="shared" ca="1" si="29"/>
        <v>808.3638598832265</v>
      </c>
      <c r="M110" s="306">
        <f t="shared" ca="1" si="45"/>
        <v>1.2865120838123136</v>
      </c>
      <c r="N110" s="304">
        <f t="shared" ca="1" si="46"/>
        <v>73.711712695026407</v>
      </c>
      <c r="P110" s="310">
        <f t="shared" ca="1" si="47"/>
        <v>23</v>
      </c>
      <c r="Q110" s="304">
        <f t="shared" ca="1" si="48"/>
        <v>0</v>
      </c>
      <c r="R110" s="306">
        <f t="shared" ca="1" si="49"/>
        <v>0</v>
      </c>
      <c r="S110" s="307">
        <f t="shared" ca="1" si="50"/>
        <v>5.083000000000002</v>
      </c>
      <c r="T110" s="304">
        <f t="shared" ca="1" si="30"/>
        <v>49.86423000000002</v>
      </c>
      <c r="U110" s="311">
        <f t="shared" ca="1" si="31"/>
        <v>0</v>
      </c>
      <c r="V110" s="306">
        <f t="shared" ca="1" si="32"/>
        <v>1.1324124974826146</v>
      </c>
      <c r="W110" s="304">
        <f t="shared" ca="1" si="33"/>
        <v>49.541334032691644</v>
      </c>
      <c r="Y110" s="314" t="str">
        <f t="shared" ca="1" si="51"/>
        <v/>
      </c>
      <c r="Z110" s="315" t="str">
        <f t="shared" ca="1" si="52"/>
        <v/>
      </c>
      <c r="AA110" s="316" t="str">
        <f t="shared" ca="1" si="53"/>
        <v/>
      </c>
      <c r="AC110" s="310" t="e">
        <f t="shared" ca="1" si="54"/>
        <v>#N/A</v>
      </c>
      <c r="AD110" s="323" t="e">
        <f t="shared" ca="1" si="55"/>
        <v>#N/A</v>
      </c>
      <c r="AE110" s="324">
        <f t="shared" ca="1" si="34"/>
        <v>785.50107472710852</v>
      </c>
      <c r="AG110" s="306">
        <f t="shared" ca="1" si="56"/>
        <v>-19.501673642802459</v>
      </c>
      <c r="AH110" s="304">
        <f t="shared" ca="1" si="57"/>
        <v>-10.079153260677723</v>
      </c>
    </row>
    <row r="111" spans="1:34" x14ac:dyDescent="0.2">
      <c r="A111" s="347">
        <f t="shared" ca="1" si="35"/>
        <v>0.1</v>
      </c>
      <c r="B111" s="304">
        <f t="shared" ca="1" si="36"/>
        <v>1.7000000000000013</v>
      </c>
      <c r="D111" s="306">
        <f t="shared" ca="1" si="37"/>
        <v>-2.7335987542432427</v>
      </c>
      <c r="E111" s="307">
        <f t="shared" ca="1" si="38"/>
        <v>-19.165277598329727</v>
      </c>
      <c r="F111" s="304">
        <f t="shared" ca="1" si="39"/>
        <v>19.359246565149157</v>
      </c>
      <c r="G111" s="306">
        <f t="shared" ca="1" si="40"/>
        <v>33.205216578964276</v>
      </c>
      <c r="H111" s="307">
        <f t="shared" ca="1" si="41"/>
        <v>112.65821582370954</v>
      </c>
      <c r="I111" s="304">
        <f t="shared" ca="1" si="42"/>
        <v>117.44981907451984</v>
      </c>
      <c r="J111" s="306">
        <f t="shared" ca="1" si="43"/>
        <v>194.22733140345008</v>
      </c>
      <c r="K111" s="307">
        <f t="shared" ca="1" si="44"/>
        <v>796.8627226974711</v>
      </c>
      <c r="L111" s="304">
        <f t="shared" ca="1" si="29"/>
        <v>820.19171849570171</v>
      </c>
      <c r="M111" s="306">
        <f t="shared" ca="1" si="45"/>
        <v>1.2841694509398309</v>
      </c>
      <c r="N111" s="304">
        <f t="shared" ca="1" si="46"/>
        <v>73.577489718484543</v>
      </c>
      <c r="P111" s="310">
        <f t="shared" ca="1" si="47"/>
        <v>23</v>
      </c>
      <c r="Q111" s="304">
        <f t="shared" ca="1" si="48"/>
        <v>0</v>
      </c>
      <c r="R111" s="306">
        <f t="shared" ca="1" si="49"/>
        <v>0</v>
      </c>
      <c r="S111" s="307">
        <f t="shared" ca="1" si="50"/>
        <v>5.083000000000002</v>
      </c>
      <c r="T111" s="304">
        <f t="shared" ca="1" si="30"/>
        <v>49.86423000000002</v>
      </c>
      <c r="U111" s="311">
        <f t="shared" ca="1" si="31"/>
        <v>0</v>
      </c>
      <c r="V111" s="306">
        <f t="shared" ca="1" si="32"/>
        <v>1.1311246065504836</v>
      </c>
      <c r="W111" s="304">
        <f t="shared" ca="1" si="33"/>
        <v>47.90916402380045</v>
      </c>
      <c r="Y111" s="314" t="str">
        <f t="shared" ca="1" si="51"/>
        <v/>
      </c>
      <c r="Z111" s="315" t="str">
        <f t="shared" ca="1" si="52"/>
        <v/>
      </c>
      <c r="AA111" s="316" t="str">
        <f t="shared" ca="1" si="53"/>
        <v/>
      </c>
      <c r="AC111" s="310" t="e">
        <f t="shared" ca="1" si="54"/>
        <v>#N/A</v>
      </c>
      <c r="AD111" s="323" t="e">
        <f t="shared" ca="1" si="55"/>
        <v>#N/A</v>
      </c>
      <c r="AE111" s="324">
        <f t="shared" ca="1" si="34"/>
        <v>796.8627226974711</v>
      </c>
      <c r="AG111" s="306">
        <f t="shared" ca="1" si="56"/>
        <v>-19.162727885690465</v>
      </c>
      <c r="AH111" s="304">
        <f t="shared" ca="1" si="57"/>
        <v>-9.7464753162879454</v>
      </c>
    </row>
    <row r="112" spans="1:34" x14ac:dyDescent="0.2">
      <c r="A112" s="347">
        <f t="shared" ca="1" si="35"/>
        <v>0.1</v>
      </c>
      <c r="B112" s="304">
        <f t="shared" ca="1" si="36"/>
        <v>1.8000000000000014</v>
      </c>
      <c r="D112" s="306">
        <f t="shared" ca="1" si="37"/>
        <v>-2.6647253181296766</v>
      </c>
      <c r="E112" s="307">
        <f t="shared" ca="1" si="38"/>
        <v>-18.850844509682762</v>
      </c>
      <c r="F112" s="304">
        <f t="shared" ca="1" si="39"/>
        <v>19.038253589794365</v>
      </c>
      <c r="G112" s="306">
        <f t="shared" ca="1" si="40"/>
        <v>32.93874404715131</v>
      </c>
      <c r="H112" s="307">
        <f t="shared" ca="1" si="41"/>
        <v>110.77313137274126</v>
      </c>
      <c r="I112" s="304">
        <f t="shared" ca="1" si="42"/>
        <v>115.56663659346646</v>
      </c>
      <c r="J112" s="306">
        <f t="shared" ca="1" si="43"/>
        <v>197.53452943475585</v>
      </c>
      <c r="K112" s="307">
        <f t="shared" ca="1" si="44"/>
        <v>808.03429005729367</v>
      </c>
      <c r="L112" s="304">
        <f t="shared" ca="1" si="29"/>
        <v>831.82889119542199</v>
      </c>
      <c r="M112" s="306">
        <f t="shared" ca="1" si="45"/>
        <v>1.2817695632641197</v>
      </c>
      <c r="N112" s="304">
        <f t="shared" ca="1" si="46"/>
        <v>73.439986283360824</v>
      </c>
      <c r="P112" s="310">
        <f t="shared" ca="1" si="47"/>
        <v>23</v>
      </c>
      <c r="Q112" s="304">
        <f t="shared" ca="1" si="48"/>
        <v>0</v>
      </c>
      <c r="R112" s="306">
        <f t="shared" ca="1" si="49"/>
        <v>0</v>
      </c>
      <c r="S112" s="307">
        <f t="shared" ca="1" si="50"/>
        <v>5.083000000000002</v>
      </c>
      <c r="T112" s="304">
        <f t="shared" ca="1" si="30"/>
        <v>49.86423000000002</v>
      </c>
      <c r="U112" s="311">
        <f t="shared" ca="1" si="31"/>
        <v>0</v>
      </c>
      <c r="V112" s="306">
        <f t="shared" ca="1" si="32"/>
        <v>1.1298596333971671</v>
      </c>
      <c r="W112" s="304">
        <f t="shared" ca="1" si="33"/>
        <v>46.333262239654395</v>
      </c>
      <c r="Y112" s="314" t="str">
        <f t="shared" ca="1" si="51"/>
        <v/>
      </c>
      <c r="Z112" s="315" t="str">
        <f t="shared" ca="1" si="52"/>
        <v/>
      </c>
      <c r="AA112" s="316" t="str">
        <f t="shared" ca="1" si="53"/>
        <v/>
      </c>
      <c r="AC112" s="310" t="e">
        <f t="shared" ca="1" si="54"/>
        <v>#N/A</v>
      </c>
      <c r="AD112" s="323" t="e">
        <f t="shared" ca="1" si="55"/>
        <v>#N/A</v>
      </c>
      <c r="AE112" s="324">
        <f t="shared" ca="1" si="34"/>
        <v>808.03429005729367</v>
      </c>
      <c r="AG112" s="306">
        <f t="shared" ca="1" si="56"/>
        <v>-18.835152816535064</v>
      </c>
      <c r="AH112" s="304">
        <f t="shared" ca="1" si="57"/>
        <v>-9.4253716356089772</v>
      </c>
    </row>
    <row r="113" spans="1:34" x14ac:dyDescent="0.2">
      <c r="A113" s="347">
        <f t="shared" ca="1" si="35"/>
        <v>0.1</v>
      </c>
      <c r="B113" s="304">
        <f t="shared" ca="1" si="36"/>
        <v>1.9000000000000015</v>
      </c>
      <c r="D113" s="306">
        <f t="shared" ca="1" si="37"/>
        <v>-2.5980489599637799</v>
      </c>
      <c r="E113" s="307">
        <f t="shared" ca="1" si="38"/>
        <v>-18.547249311719625</v>
      </c>
      <c r="F113" s="304">
        <f t="shared" ca="1" si="39"/>
        <v>18.728329221515008</v>
      </c>
      <c r="G113" s="306">
        <f t="shared" ca="1" si="40"/>
        <v>32.678939151154935</v>
      </c>
      <c r="H113" s="307">
        <f t="shared" ca="1" si="41"/>
        <v>108.9184064415693</v>
      </c>
      <c r="I113" s="304">
        <f t="shared" ca="1" si="42"/>
        <v>113.7151367488769</v>
      </c>
      <c r="J113" s="306">
        <f t="shared" ca="1" si="43"/>
        <v>200.81541359467116</v>
      </c>
      <c r="K113" s="307">
        <f t="shared" ca="1" si="44"/>
        <v>819.01886694800919</v>
      </c>
      <c r="L113" s="304">
        <f t="shared" ca="1" si="29"/>
        <v>843.27856296362688</v>
      </c>
      <c r="M113" s="306">
        <f t="shared" ca="1" si="45"/>
        <v>1.2793107489732105</v>
      </c>
      <c r="N113" s="304">
        <f t="shared" ca="1" si="46"/>
        <v>73.299106601885271</v>
      </c>
      <c r="P113" s="310">
        <f t="shared" ca="1" si="47"/>
        <v>23</v>
      </c>
      <c r="Q113" s="304">
        <f t="shared" ca="1" si="48"/>
        <v>0</v>
      </c>
      <c r="R113" s="306">
        <f t="shared" ca="1" si="49"/>
        <v>0</v>
      </c>
      <c r="S113" s="307">
        <f t="shared" ca="1" si="50"/>
        <v>5.083000000000002</v>
      </c>
      <c r="T113" s="304">
        <f t="shared" ca="1" si="30"/>
        <v>49.86423000000002</v>
      </c>
      <c r="U113" s="311">
        <f t="shared" ca="1" si="31"/>
        <v>0</v>
      </c>
      <c r="V113" s="306">
        <f t="shared" ca="1" si="32"/>
        <v>1.1286171571366284</v>
      </c>
      <c r="W113" s="304">
        <f t="shared" ca="1" si="33"/>
        <v>44.811207060506042</v>
      </c>
      <c r="Y113" s="314" t="str">
        <f t="shared" ca="1" si="51"/>
        <v/>
      </c>
      <c r="Z113" s="315" t="str">
        <f t="shared" ca="1" si="52"/>
        <v/>
      </c>
      <c r="AA113" s="316" t="str">
        <f t="shared" ca="1" si="53"/>
        <v/>
      </c>
      <c r="AC113" s="310" t="e">
        <f t="shared" ca="1" si="54"/>
        <v>#N/A</v>
      </c>
      <c r="AD113" s="323" t="e">
        <f t="shared" ca="1" si="55"/>
        <v>#N/A</v>
      </c>
      <c r="AE113" s="324">
        <f t="shared" ca="1" si="34"/>
        <v>819.01886694800919</v>
      </c>
      <c r="AG113" s="306">
        <f t="shared" ca="1" si="56"/>
        <v>-18.518435920677373</v>
      </c>
      <c r="AH113" s="304">
        <f t="shared" ca="1" si="57"/>
        <v>-9.1153378397903548</v>
      </c>
    </row>
    <row r="114" spans="1:34" x14ac:dyDescent="0.2">
      <c r="A114" s="347">
        <f t="shared" ca="1" si="35"/>
        <v>0.1</v>
      </c>
      <c r="B114" s="304">
        <f t="shared" ca="1" si="36"/>
        <v>2.0000000000000013</v>
      </c>
      <c r="D114" s="306">
        <f t="shared" ca="1" si="37"/>
        <v>-2.5334725581762041</v>
      </c>
      <c r="E114" s="307">
        <f t="shared" ca="1" si="38"/>
        <v>-18.254025447816467</v>
      </c>
      <c r="F114" s="304">
        <f t="shared" ca="1" si="39"/>
        <v>18.428996941031897</v>
      </c>
      <c r="G114" s="306">
        <f t="shared" ca="1" si="40"/>
        <v>32.425591895337313</v>
      </c>
      <c r="H114" s="307">
        <f t="shared" ca="1" si="41"/>
        <v>107.09300389678765</v>
      </c>
      <c r="I114" s="304">
        <f t="shared" ca="1" si="42"/>
        <v>111.8942826662754</v>
      </c>
      <c r="J114" s="306">
        <f t="shared" ca="1" si="43"/>
        <v>204.07064014699577</v>
      </c>
      <c r="K114" s="307">
        <f t="shared" ca="1" si="44"/>
        <v>829.81943746492709</v>
      </c>
      <c r="L114" s="304">
        <f t="shared" ca="1" si="29"/>
        <v>854.54381102703724</v>
      </c>
      <c r="M114" s="306">
        <f t="shared" ca="1" si="45"/>
        <v>1.276791267076667</v>
      </c>
      <c r="N114" s="304">
        <f t="shared" ca="1" si="46"/>
        <v>73.154750922653719</v>
      </c>
      <c r="P114" s="310">
        <f t="shared" ca="1" si="47"/>
        <v>23</v>
      </c>
      <c r="Q114" s="304">
        <f t="shared" ca="1" si="48"/>
        <v>0</v>
      </c>
      <c r="R114" s="306">
        <f t="shared" ca="1" si="49"/>
        <v>0</v>
      </c>
      <c r="S114" s="307">
        <f t="shared" ca="1" si="50"/>
        <v>5.083000000000002</v>
      </c>
      <c r="T114" s="304">
        <f t="shared" ca="1" si="30"/>
        <v>49.86423000000002</v>
      </c>
      <c r="U114" s="311">
        <f t="shared" ca="1" si="31"/>
        <v>0</v>
      </c>
      <c r="V114" s="306">
        <f t="shared" ca="1" si="32"/>
        <v>1.1273967717102542</v>
      </c>
      <c r="W114" s="304">
        <f t="shared" ca="1" si="33"/>
        <v>43.340709668169346</v>
      </c>
      <c r="Y114" s="314" t="str">
        <f t="shared" ca="1" si="51"/>
        <v/>
      </c>
      <c r="Z114" s="315" t="str">
        <f t="shared" ca="1" si="52"/>
        <v/>
      </c>
      <c r="AA114" s="316" t="str">
        <f t="shared" ca="1" si="53"/>
        <v/>
      </c>
      <c r="AC114" s="310">
        <f t="shared" ca="1" si="54"/>
        <v>2.0000000000000013</v>
      </c>
      <c r="AD114" s="323">
        <f t="shared" ca="1" si="55"/>
        <v>204.07064014699577</v>
      </c>
      <c r="AE114" s="324">
        <f t="shared" ca="1" si="34"/>
        <v>829.81943746492709</v>
      </c>
      <c r="AG114" s="306">
        <f t="shared" ca="1" si="56"/>
        <v>-18.21209223063471</v>
      </c>
      <c r="AH114" s="304">
        <f t="shared" ca="1" si="57"/>
        <v>-8.8158975133791113</v>
      </c>
    </row>
    <row r="115" spans="1:34" x14ac:dyDescent="0.2">
      <c r="A115" s="347">
        <f t="shared" ca="1" si="35"/>
        <v>0.1</v>
      </c>
      <c r="B115" s="304">
        <f t="shared" ca="1" si="36"/>
        <v>2.1000000000000014</v>
      </c>
      <c r="D115" s="306">
        <f t="shared" ca="1" si="37"/>
        <v>-2.4709042963066659</v>
      </c>
      <c r="E115" s="307">
        <f t="shared" ca="1" si="38"/>
        <v>-17.970731939360839</v>
      </c>
      <c r="F115" s="304">
        <f t="shared" ca="1" si="39"/>
        <v>18.139806351719152</v>
      </c>
      <c r="G115" s="306">
        <f t="shared" ca="1" si="40"/>
        <v>32.178501465706645</v>
      </c>
      <c r="H115" s="307">
        <f t="shared" ca="1" si="41"/>
        <v>105.29593070285156</v>
      </c>
      <c r="I115" s="304">
        <f t="shared" ca="1" si="42"/>
        <v>110.1030834225736</v>
      </c>
      <c r="J115" s="306">
        <f t="shared" ca="1" si="43"/>
        <v>207.30084481504798</v>
      </c>
      <c r="K115" s="307">
        <f t="shared" ca="1" si="44"/>
        <v>840.43888419490906</v>
      </c>
      <c r="L115" s="304">
        <f t="shared" ca="1" si="29"/>
        <v>865.62760949949859</v>
      </c>
      <c r="M115" s="306">
        <f t="shared" ca="1" si="45"/>
        <v>1.2742093040176106</v>
      </c>
      <c r="N115" s="304">
        <f t="shared" ca="1" si="46"/>
        <v>73.006815336511096</v>
      </c>
      <c r="P115" s="310">
        <f t="shared" ca="1" si="47"/>
        <v>23</v>
      </c>
      <c r="Q115" s="304">
        <f t="shared" ca="1" si="48"/>
        <v>0</v>
      </c>
      <c r="R115" s="306">
        <f t="shared" ca="1" si="49"/>
        <v>0</v>
      </c>
      <c r="S115" s="307">
        <f t="shared" ca="1" si="50"/>
        <v>5.083000000000002</v>
      </c>
      <c r="T115" s="304">
        <f t="shared" ca="1" si="30"/>
        <v>49.86423000000002</v>
      </c>
      <c r="U115" s="311">
        <f t="shared" ca="1" si="31"/>
        <v>0</v>
      </c>
      <c r="V115" s="306">
        <f t="shared" ca="1" si="32"/>
        <v>1.1261980852361466</v>
      </c>
      <c r="W115" s="304">
        <f t="shared" ca="1" si="33"/>
        <v>41.919605421435165</v>
      </c>
      <c r="Y115" s="314" t="str">
        <f t="shared" ca="1" si="51"/>
        <v/>
      </c>
      <c r="Z115" s="315" t="str">
        <f t="shared" ca="1" si="52"/>
        <v/>
      </c>
      <c r="AA115" s="316" t="str">
        <f t="shared" ca="1" si="53"/>
        <v/>
      </c>
      <c r="AC115" s="310" t="e">
        <f t="shared" ca="1" si="54"/>
        <v>#N/A</v>
      </c>
      <c r="AD115" s="323" t="e">
        <f t="shared" ca="1" si="55"/>
        <v>#N/A</v>
      </c>
      <c r="AE115" s="324">
        <f t="shared" ca="1" si="34"/>
        <v>840.43888419490906</v>
      </c>
      <c r="AG115" s="306">
        <f t="shared" ca="1" si="56"/>
        <v>-17.915662464305434</v>
      </c>
      <c r="AH115" s="304">
        <f t="shared" ca="1" si="57"/>
        <v>-8.5266003675328204</v>
      </c>
    </row>
    <row r="116" spans="1:34" x14ac:dyDescent="0.2">
      <c r="A116" s="347">
        <f t="shared" ca="1" si="35"/>
        <v>0.1</v>
      </c>
      <c r="B116" s="304">
        <f t="shared" ca="1" si="36"/>
        <v>2.2000000000000015</v>
      </c>
      <c r="D116" s="306">
        <f t="shared" ca="1" si="37"/>
        <v>-2.4102573187780374</v>
      </c>
      <c r="E116" s="307">
        <f t="shared" ca="1" si="38"/>
        <v>-17.696951724105709</v>
      </c>
      <c r="F116" s="304">
        <f t="shared" ca="1" si="39"/>
        <v>17.860331482591555</v>
      </c>
      <c r="G116" s="306">
        <f t="shared" ca="1" si="40"/>
        <v>31.93747573382884</v>
      </c>
      <c r="H116" s="307">
        <f t="shared" ca="1" si="41"/>
        <v>103.526235530441</v>
      </c>
      <c r="I116" s="304">
        <f t="shared" ca="1" si="42"/>
        <v>108.34059165129776</v>
      </c>
      <c r="J116" s="306">
        <f t="shared" ca="1" si="43"/>
        <v>210.50664367502475</v>
      </c>
      <c r="K116" s="307">
        <f t="shared" ca="1" si="44"/>
        <v>850.87999250657367</v>
      </c>
      <c r="L116" s="304">
        <f t="shared" ca="1" si="29"/>
        <v>876.53283377139428</v>
      </c>
      <c r="M116" s="306">
        <f t="shared" ca="1" si="45"/>
        <v>1.2715629700871878</v>
      </c>
      <c r="N116" s="304">
        <f t="shared" ca="1" si="46"/>
        <v>72.855191571115597</v>
      </c>
      <c r="P116" s="310">
        <f t="shared" ca="1" si="47"/>
        <v>23</v>
      </c>
      <c r="Q116" s="304">
        <f t="shared" ca="1" si="48"/>
        <v>0</v>
      </c>
      <c r="R116" s="306">
        <f t="shared" ca="1" si="49"/>
        <v>0</v>
      </c>
      <c r="S116" s="307">
        <f t="shared" ca="1" si="50"/>
        <v>5.083000000000002</v>
      </c>
      <c r="T116" s="304">
        <f t="shared" ca="1" si="30"/>
        <v>49.86423000000002</v>
      </c>
      <c r="U116" s="311">
        <f t="shared" ca="1" si="31"/>
        <v>0</v>
      </c>
      <c r="V116" s="306">
        <f t="shared" ca="1" si="32"/>
        <v>1.1250207193945634</v>
      </c>
      <c r="W116" s="304">
        <f t="shared" ca="1" si="33"/>
        <v>40.545845881810699</v>
      </c>
      <c r="Y116" s="314" t="str">
        <f t="shared" ca="1" si="51"/>
        <v/>
      </c>
      <c r="Z116" s="315" t="str">
        <f t="shared" ca="1" si="52"/>
        <v/>
      </c>
      <c r="AA116" s="316" t="str">
        <f t="shared" ca="1" si="53"/>
        <v/>
      </c>
      <c r="AC116" s="310" t="e">
        <f t="shared" ca="1" si="54"/>
        <v>#N/A</v>
      </c>
      <c r="AD116" s="323" t="e">
        <f t="shared" ca="1" si="55"/>
        <v>#N/A</v>
      </c>
      <c r="AE116" s="324">
        <f t="shared" ca="1" si="34"/>
        <v>850.87999250657367</v>
      </c>
      <c r="AG116" s="306">
        <f t="shared" ca="1" si="56"/>
        <v>-17.6287113014696</v>
      </c>
      <c r="AH116" s="304">
        <f t="shared" ca="1" si="57"/>
        <v>-8.2470205432687678</v>
      </c>
    </row>
    <row r="117" spans="1:34" x14ac:dyDescent="0.2">
      <c r="A117" s="347">
        <f t="shared" ca="1" si="35"/>
        <v>0.1</v>
      </c>
      <c r="B117" s="304">
        <f t="shared" ca="1" si="36"/>
        <v>2.3000000000000016</v>
      </c>
      <c r="D117" s="306">
        <f t="shared" ca="1" si="37"/>
        <v>-2.3514494126948944</v>
      </c>
      <c r="E117" s="307">
        <f t="shared" ca="1" si="38"/>
        <v>-17.43229011977661</v>
      </c>
      <c r="F117" s="304">
        <f t="shared" ca="1" si="39"/>
        <v>17.590169219212314</v>
      </c>
      <c r="G117" s="306">
        <f t="shared" ca="1" si="40"/>
        <v>31.702330792559351</v>
      </c>
      <c r="H117" s="307">
        <f t="shared" ca="1" si="41"/>
        <v>101.78300651846334</v>
      </c>
      <c r="I117" s="304">
        <f t="shared" ca="1" si="42"/>
        <v>106.60590130765935</v>
      </c>
      <c r="J117" s="306">
        <f t="shared" ca="1" si="43"/>
        <v>213.68863400134416</v>
      </c>
      <c r="K117" s="307">
        <f t="shared" ca="1" si="44"/>
        <v>861.14545460901888</v>
      </c>
      <c r="L117" s="304">
        <f t="shared" ca="1" si="29"/>
        <v>887.26226466312335</v>
      </c>
      <c r="M117" s="306">
        <f t="shared" ca="1" si="45"/>
        <v>1.2688502956286025</v>
      </c>
      <c r="N117" s="304">
        <f t="shared" ca="1" si="46"/>
        <v>72.699766773445731</v>
      </c>
      <c r="P117" s="310">
        <f t="shared" ca="1" si="47"/>
        <v>23</v>
      </c>
      <c r="Q117" s="304">
        <f t="shared" ca="1" si="48"/>
        <v>0</v>
      </c>
      <c r="R117" s="306">
        <f t="shared" ca="1" si="49"/>
        <v>0</v>
      </c>
      <c r="S117" s="307">
        <f t="shared" ca="1" si="50"/>
        <v>5.083000000000002</v>
      </c>
      <c r="T117" s="304">
        <f t="shared" ca="1" si="30"/>
        <v>49.86423000000002</v>
      </c>
      <c r="U117" s="311">
        <f t="shared" ca="1" si="31"/>
        <v>0</v>
      </c>
      <c r="V117" s="306">
        <f t="shared" ca="1" si="32"/>
        <v>1.1238643088471465</v>
      </c>
      <c r="W117" s="304">
        <f t="shared" ca="1" si="33"/>
        <v>39.217491434029093</v>
      </c>
      <c r="Y117" s="314" t="str">
        <f t="shared" ca="1" si="51"/>
        <v/>
      </c>
      <c r="Z117" s="315" t="str">
        <f t="shared" ca="1" si="52"/>
        <v/>
      </c>
      <c r="AA117" s="316" t="str">
        <f t="shared" ca="1" si="53"/>
        <v/>
      </c>
      <c r="AC117" s="310" t="e">
        <f t="shared" ca="1" si="54"/>
        <v>#N/A</v>
      </c>
      <c r="AD117" s="323" t="e">
        <f t="shared" ca="1" si="55"/>
        <v>#N/A</v>
      </c>
      <c r="AE117" s="324">
        <f t="shared" ca="1" si="34"/>
        <v>861.14545460901888</v>
      </c>
      <c r="AG117" s="306">
        <f t="shared" ca="1" si="56"/>
        <v>-17.350825786354516</v>
      </c>
      <c r="AH117" s="304">
        <f t="shared" ca="1" si="57"/>
        <v>-7.9767550426540792</v>
      </c>
    </row>
    <row r="118" spans="1:34" x14ac:dyDescent="0.2">
      <c r="A118" s="347">
        <f t="shared" ca="1" si="35"/>
        <v>0.1</v>
      </c>
      <c r="B118" s="304">
        <f t="shared" ca="1" si="36"/>
        <v>2.4000000000000017</v>
      </c>
      <c r="D118" s="306">
        <f t="shared" ca="1" si="37"/>
        <v>-2.2944027134490286</v>
      </c>
      <c r="E118" s="307">
        <f t="shared" ca="1" si="38"/>
        <v>-17.176373402228617</v>
      </c>
      <c r="F118" s="304">
        <f t="shared" ca="1" si="39"/>
        <v>17.328937851590009</v>
      </c>
      <c r="G118" s="306">
        <f t="shared" ca="1" si="40"/>
        <v>31.472890521214449</v>
      </c>
      <c r="H118" s="307">
        <f t="shared" ca="1" si="41"/>
        <v>100.06536917824047</v>
      </c>
      <c r="I118" s="304">
        <f t="shared" ca="1" si="42"/>
        <v>104.89814558197827</v>
      </c>
      <c r="J118" s="306">
        <f t="shared" ca="1" si="43"/>
        <v>216.84739506703283</v>
      </c>
      <c r="K118" s="307">
        <f t="shared" ca="1" si="44"/>
        <v>871.2378733938541</v>
      </c>
      <c r="L118" s="304">
        <f t="shared" ca="1" si="29"/>
        <v>897.81859235772299</v>
      </c>
      <c r="M118" s="306">
        <f t="shared" ca="1" si="45"/>
        <v>1.2660692270169092</v>
      </c>
      <c r="N118" s="304">
        <f t="shared" ca="1" si="46"/>
        <v>72.54042327945939</v>
      </c>
      <c r="P118" s="310">
        <f t="shared" ca="1" si="47"/>
        <v>23</v>
      </c>
      <c r="Q118" s="304">
        <f t="shared" ca="1" si="48"/>
        <v>0</v>
      </c>
      <c r="R118" s="306">
        <f t="shared" ca="1" si="49"/>
        <v>0</v>
      </c>
      <c r="S118" s="307">
        <f t="shared" ca="1" si="50"/>
        <v>5.083000000000002</v>
      </c>
      <c r="T118" s="304">
        <f t="shared" ca="1" si="30"/>
        <v>49.86423000000002</v>
      </c>
      <c r="U118" s="311">
        <f t="shared" ca="1" si="31"/>
        <v>0</v>
      </c>
      <c r="V118" s="306">
        <f t="shared" ca="1" si="32"/>
        <v>1.1227285006877341</v>
      </c>
      <c r="W118" s="304">
        <f t="shared" ca="1" si="33"/>
        <v>37.932704451069711</v>
      </c>
      <c r="Y118" s="314" t="str">
        <f t="shared" ca="1" si="51"/>
        <v/>
      </c>
      <c r="Z118" s="315" t="str">
        <f t="shared" ca="1" si="52"/>
        <v/>
      </c>
      <c r="AA118" s="316" t="str">
        <f t="shared" ca="1" si="53"/>
        <v/>
      </c>
      <c r="AC118" s="310" t="e">
        <f t="shared" ca="1" si="54"/>
        <v>#N/A</v>
      </c>
      <c r="AD118" s="323" t="e">
        <f t="shared" ca="1" si="55"/>
        <v>#N/A</v>
      </c>
      <c r="AE118" s="324">
        <f t="shared" ca="1" si="34"/>
        <v>871.2378733938541</v>
      </c>
      <c r="AG118" s="306">
        <f t="shared" ca="1" si="56"/>
        <v>-17.0816138451884</v>
      </c>
      <c r="AH118" s="304">
        <f t="shared" ca="1" si="57"/>
        <v>-7.7154222770074909</v>
      </c>
    </row>
    <row r="119" spans="1:34" x14ac:dyDescent="0.2">
      <c r="A119" s="347">
        <f t="shared" ca="1" si="35"/>
        <v>0.1</v>
      </c>
      <c r="B119" s="304">
        <f t="shared" ca="1" si="36"/>
        <v>2.5000000000000018</v>
      </c>
      <c r="D119" s="306">
        <f t="shared" ca="1" si="37"/>
        <v>-2.2390434321262789</v>
      </c>
      <c r="E119" s="307">
        <f t="shared" ca="1" si="38"/>
        <v>-16.928847488469746</v>
      </c>
      <c r="F119" s="304">
        <f t="shared" ca="1" si="39"/>
        <v>17.076275729175148</v>
      </c>
      <c r="G119" s="306">
        <f t="shared" ca="1" si="40"/>
        <v>31.248986178001822</v>
      </c>
      <c r="H119" s="307">
        <f t="shared" ca="1" si="41"/>
        <v>98.372484429393495</v>
      </c>
      <c r="I119" s="304">
        <f t="shared" ca="1" si="42"/>
        <v>103.2164949509729</v>
      </c>
      <c r="J119" s="306">
        <f t="shared" ca="1" si="43"/>
        <v>219.98348890199364</v>
      </c>
      <c r="K119" s="307">
        <f t="shared" ca="1" si="44"/>
        <v>881.15976607423579</v>
      </c>
      <c r="L119" s="304">
        <f t="shared" ca="1" si="29"/>
        <v>908.20442012660089</v>
      </c>
      <c r="M119" s="306">
        <f t="shared" ca="1" si="45"/>
        <v>1.2632176223997809</v>
      </c>
      <c r="N119" s="304">
        <f t="shared" ca="1" si="46"/>
        <v>72.377038370057932</v>
      </c>
      <c r="P119" s="310">
        <f t="shared" ca="1" si="47"/>
        <v>23</v>
      </c>
      <c r="Q119" s="304">
        <f t="shared" ca="1" si="48"/>
        <v>0</v>
      </c>
      <c r="R119" s="306">
        <f t="shared" ca="1" si="49"/>
        <v>0</v>
      </c>
      <c r="S119" s="307">
        <f t="shared" ca="1" si="50"/>
        <v>5.083000000000002</v>
      </c>
      <c r="T119" s="304">
        <f t="shared" ca="1" si="30"/>
        <v>49.86423000000002</v>
      </c>
      <c r="U119" s="311">
        <f t="shared" ca="1" si="31"/>
        <v>0</v>
      </c>
      <c r="V119" s="306">
        <f t="shared" ca="1" si="32"/>
        <v>1.1216129539227335</v>
      </c>
      <c r="W119" s="304">
        <f t="shared" ca="1" si="33"/>
        <v>36.68974295816983</v>
      </c>
      <c r="Y119" s="314" t="str">
        <f t="shared" ca="1" si="51"/>
        <v/>
      </c>
      <c r="Z119" s="315" t="str">
        <f t="shared" ca="1" si="52"/>
        <v/>
      </c>
      <c r="AA119" s="316" t="str">
        <f t="shared" ca="1" si="53"/>
        <v/>
      </c>
      <c r="AC119" s="310" t="e">
        <f t="shared" ca="1" si="54"/>
        <v>#N/A</v>
      </c>
      <c r="AD119" s="323" t="e">
        <f t="shared" ca="1" si="55"/>
        <v>#N/A</v>
      </c>
      <c r="AE119" s="324">
        <f t="shared" ca="1" si="34"/>
        <v>881.15976607423579</v>
      </c>
      <c r="AG119" s="306">
        <f t="shared" ca="1" si="56"/>
        <v>-16.820702908694191</v>
      </c>
      <c r="AH119" s="304">
        <f t="shared" ca="1" si="57"/>
        <v>-7.4626607222250039</v>
      </c>
    </row>
    <row r="120" spans="1:34" x14ac:dyDescent="0.2">
      <c r="A120" s="347">
        <f t="shared" ca="1" si="35"/>
        <v>0.1</v>
      </c>
      <c r="B120" s="304">
        <f t="shared" ca="1" si="36"/>
        <v>2.6000000000000019</v>
      </c>
      <c r="D120" s="306">
        <f t="shared" ca="1" si="37"/>
        <v>-2.1853016028987251</v>
      </c>
      <c r="E120" s="307">
        <f t="shared" ca="1" si="38"/>
        <v>-16.689376715780217</v>
      </c>
      <c r="F120" s="304">
        <f t="shared" ca="1" si="39"/>
        <v>16.83184001399902</v>
      </c>
      <c r="G120" s="306">
        <f t="shared" ca="1" si="40"/>
        <v>31.030456017711948</v>
      </c>
      <c r="H120" s="307">
        <f t="shared" ca="1" si="41"/>
        <v>96.703546757815474</v>
      </c>
      <c r="I120" s="304">
        <f t="shared" ca="1" si="42"/>
        <v>101.56015535734554</v>
      </c>
      <c r="J120" s="306">
        <f t="shared" ca="1" si="43"/>
        <v>223.09746101177933</v>
      </c>
      <c r="K120" s="307">
        <f t="shared" ca="1" si="44"/>
        <v>890.91356763359624</v>
      </c>
      <c r="L120" s="304">
        <f t="shared" ca="1" si="29"/>
        <v>918.4222678613171</v>
      </c>
      <c r="M120" s="306">
        <f t="shared" ca="1" si="45"/>
        <v>1.2602932471834027</v>
      </c>
      <c r="N120" s="304">
        <f t="shared" ca="1" si="46"/>
        <v>72.209484012446808</v>
      </c>
      <c r="P120" s="310">
        <f t="shared" ca="1" si="47"/>
        <v>23</v>
      </c>
      <c r="Q120" s="304">
        <f t="shared" ca="1" si="48"/>
        <v>0</v>
      </c>
      <c r="R120" s="306">
        <f t="shared" ca="1" si="49"/>
        <v>0</v>
      </c>
      <c r="S120" s="307">
        <f t="shared" ca="1" si="50"/>
        <v>5.083000000000002</v>
      </c>
      <c r="T120" s="304">
        <f t="shared" ca="1" si="30"/>
        <v>49.86423000000002</v>
      </c>
      <c r="U120" s="311">
        <f t="shared" ca="1" si="31"/>
        <v>0</v>
      </c>
      <c r="V120" s="306">
        <f t="shared" ca="1" si="32"/>
        <v>1.1205173389791798</v>
      </c>
      <c r="W120" s="304">
        <f t="shared" ca="1" si="33"/>
        <v>35.486954754555434</v>
      </c>
      <c r="Y120" s="314" t="str">
        <f t="shared" ca="1" si="51"/>
        <v/>
      </c>
      <c r="Z120" s="315" t="str">
        <f t="shared" ca="1" si="52"/>
        <v/>
      </c>
      <c r="AA120" s="316" t="str">
        <f t="shared" ca="1" si="53"/>
        <v/>
      </c>
      <c r="AC120" s="310" t="e">
        <f t="shared" ca="1" si="54"/>
        <v>#N/A</v>
      </c>
      <c r="AD120" s="323" t="e">
        <f t="shared" ca="1" si="55"/>
        <v>#N/A</v>
      </c>
      <c r="AE120" s="324">
        <f t="shared" ca="1" si="34"/>
        <v>890.91356763359624</v>
      </c>
      <c r="AG120" s="306">
        <f t="shared" ca="1" si="56"/>
        <v>-16.567738630394174</v>
      </c>
      <c r="AH120" s="304">
        <f t="shared" ca="1" si="57"/>
        <v>-7.2181276722742114</v>
      </c>
    </row>
    <row r="121" spans="1:34" x14ac:dyDescent="0.2">
      <c r="A121" s="347">
        <f t="shared" ca="1" si="35"/>
        <v>0.1</v>
      </c>
      <c r="B121" s="304">
        <f t="shared" ca="1" si="36"/>
        <v>2.700000000000002</v>
      </c>
      <c r="D121" s="306">
        <f t="shared" ca="1" si="37"/>
        <v>-2.1331108487563148</v>
      </c>
      <c r="E121" s="307">
        <f t="shared" ca="1" si="38"/>
        <v>-16.457642708974923</v>
      </c>
      <c r="F121" s="304">
        <f t="shared" ca="1" si="39"/>
        <v>16.59530552383286</v>
      </c>
      <c r="G121" s="306">
        <f t="shared" ca="1" si="40"/>
        <v>30.817144932836317</v>
      </c>
      <c r="H121" s="307">
        <f t="shared" ca="1" si="41"/>
        <v>95.057782486917986</v>
      </c>
      <c r="I121" s="304">
        <f t="shared" ca="1" si="42"/>
        <v>99.928366508923034</v>
      </c>
      <c r="J121" s="306">
        <f t="shared" ca="1" si="43"/>
        <v>226.18984105930673</v>
      </c>
      <c r="K121" s="307">
        <f t="shared" ca="1" si="44"/>
        <v>900.50163409583297</v>
      </c>
      <c r="L121" s="304">
        <f t="shared" ca="1" si="29"/>
        <v>928.47457542341988</v>
      </c>
      <c r="M121" s="306">
        <f t="shared" ca="1" si="45"/>
        <v>1.2572937692465045</v>
      </c>
      <c r="N121" s="304">
        <f t="shared" ca="1" si="46"/>
        <v>72.037626585919924</v>
      </c>
      <c r="P121" s="310">
        <f t="shared" ca="1" si="47"/>
        <v>23</v>
      </c>
      <c r="Q121" s="304">
        <f t="shared" ca="1" si="48"/>
        <v>0</v>
      </c>
      <c r="R121" s="306">
        <f t="shared" ca="1" si="49"/>
        <v>0</v>
      </c>
      <c r="S121" s="307">
        <f t="shared" ca="1" si="50"/>
        <v>5.083000000000002</v>
      </c>
      <c r="T121" s="304">
        <f t="shared" ca="1" si="30"/>
        <v>49.86423000000002</v>
      </c>
      <c r="U121" s="311">
        <f t="shared" ca="1" si="31"/>
        <v>0</v>
      </c>
      <c r="V121" s="306">
        <f t="shared" ca="1" si="32"/>
        <v>1.1194413372387353</v>
      </c>
      <c r="W121" s="304">
        <f t="shared" ca="1" si="33"/>
        <v>34.322771955429793</v>
      </c>
      <c r="Y121" s="314" t="str">
        <f t="shared" ca="1" si="51"/>
        <v/>
      </c>
      <c r="Z121" s="315" t="str">
        <f t="shared" ca="1" si="52"/>
        <v/>
      </c>
      <c r="AA121" s="316" t="str">
        <f t="shared" ca="1" si="53"/>
        <v/>
      </c>
      <c r="AC121" s="310" t="e">
        <f t="shared" ca="1" si="54"/>
        <v>#N/A</v>
      </c>
      <c r="AD121" s="323" t="e">
        <f t="shared" ca="1" si="55"/>
        <v>#N/A</v>
      </c>
      <c r="AE121" s="324">
        <f t="shared" ca="1" si="34"/>
        <v>900.50163409583297</v>
      </c>
      <c r="AG121" s="306">
        <f t="shared" ca="1" si="56"/>
        <v>-16.322383692416416</v>
      </c>
      <c r="AH121" s="304">
        <f t="shared" ca="1" si="57"/>
        <v>-6.9814980827376392</v>
      </c>
    </row>
    <row r="122" spans="1:34" x14ac:dyDescent="0.2">
      <c r="A122" s="347">
        <f t="shared" ca="1" si="35"/>
        <v>0.1</v>
      </c>
      <c r="B122" s="304">
        <f t="shared" ca="1" si="36"/>
        <v>2.800000000000002</v>
      </c>
      <c r="D122" s="306">
        <f t="shared" ca="1" si="37"/>
        <v>-2.0824081640846019</v>
      </c>
      <c r="E122" s="307">
        <f t="shared" ca="1" si="38"/>
        <v>-16.233343328590358</v>
      </c>
      <c r="F122" s="304">
        <f t="shared" ca="1" si="39"/>
        <v>16.366363657994874</v>
      </c>
      <c r="G122" s="306">
        <f t="shared" ca="1" si="40"/>
        <v>30.608904116427858</v>
      </c>
      <c r="H122" s="307">
        <f t="shared" ca="1" si="41"/>
        <v>93.434448154058956</v>
      </c>
      <c r="I122" s="304">
        <f t="shared" ca="1" si="42"/>
        <v>98.320400289371307</v>
      </c>
      <c r="J122" s="306">
        <f t="shared" ca="1" si="43"/>
        <v>229.26114351176994</v>
      </c>
      <c r="K122" s="307">
        <f t="shared" ca="1" si="44"/>
        <v>909.92624562788183</v>
      </c>
      <c r="L122" s="304">
        <f t="shared" ca="1" si="29"/>
        <v>938.36370582348115</v>
      </c>
      <c r="M122" s="306">
        <f t="shared" ca="1" si="45"/>
        <v>1.2542167538643247</v>
      </c>
      <c r="N122" s="304">
        <f t="shared" ca="1" si="46"/>
        <v>71.861326591024195</v>
      </c>
      <c r="P122" s="310">
        <f t="shared" ca="1" si="47"/>
        <v>23</v>
      </c>
      <c r="Q122" s="304">
        <f t="shared" ca="1" si="48"/>
        <v>0</v>
      </c>
      <c r="R122" s="306">
        <f t="shared" ca="1" si="49"/>
        <v>0</v>
      </c>
      <c r="S122" s="307">
        <f t="shared" ca="1" si="50"/>
        <v>5.083000000000002</v>
      </c>
      <c r="T122" s="304">
        <f t="shared" ca="1" si="30"/>
        <v>49.86423000000002</v>
      </c>
      <c r="U122" s="311">
        <f t="shared" ca="1" si="31"/>
        <v>0</v>
      </c>
      <c r="V122" s="306">
        <f t="shared" ca="1" si="32"/>
        <v>1.1183846405960212</v>
      </c>
      <c r="W122" s="304">
        <f t="shared" ca="1" si="33"/>
        <v>33.195705920181318</v>
      </c>
      <c r="Y122" s="314" t="str">
        <f t="shared" ca="1" si="51"/>
        <v/>
      </c>
      <c r="Z122" s="315" t="str">
        <f t="shared" ca="1" si="52"/>
        <v/>
      </c>
      <c r="AA122" s="316" t="str">
        <f t="shared" ca="1" si="53"/>
        <v/>
      </c>
      <c r="AC122" s="310" t="e">
        <f t="shared" ca="1" si="54"/>
        <v>#N/A</v>
      </c>
      <c r="AD122" s="323" t="e">
        <f t="shared" ca="1" si="55"/>
        <v>#N/A</v>
      </c>
      <c r="AE122" s="324">
        <f t="shared" ca="1" si="34"/>
        <v>909.92624562788183</v>
      </c>
      <c r="AG122" s="306">
        <f t="shared" ca="1" si="56"/>
        <v>-16.084316691227002</v>
      </c>
      <c r="AH122" s="304">
        <f t="shared" ca="1" si="57"/>
        <v>-6.7524634970351718</v>
      </c>
    </row>
    <row r="123" spans="1:34" x14ac:dyDescent="0.2">
      <c r="A123" s="347">
        <f t="shared" ca="1" si="35"/>
        <v>0.1</v>
      </c>
      <c r="B123" s="304">
        <f t="shared" ca="1" si="36"/>
        <v>2.9000000000000021</v>
      </c>
      <c r="D123" s="306">
        <f t="shared" ca="1" si="37"/>
        <v>-2.0331337127323872</v>
      </c>
      <c r="E123" s="307">
        <f t="shared" ca="1" si="38"/>
        <v>-16.01619169343633</v>
      </c>
      <c r="F123" s="304">
        <f t="shared" ca="1" si="39"/>
        <v>16.144721399105897</v>
      </c>
      <c r="G123" s="306">
        <f t="shared" ca="1" si="40"/>
        <v>30.405590745154619</v>
      </c>
      <c r="H123" s="307">
        <f t="shared" ca="1" si="41"/>
        <v>91.83282898471532</v>
      </c>
      <c r="I123" s="304">
        <f t="shared" ca="1" si="42"/>
        <v>96.73555927319488</v>
      </c>
      <c r="J123" s="306">
        <f t="shared" ca="1" si="43"/>
        <v>232.31186825484906</v>
      </c>
      <c r="K123" s="307">
        <f t="shared" ca="1" si="44"/>
        <v>919.18960948482049</v>
      </c>
      <c r="L123" s="304">
        <f t="shared" ca="1" si="29"/>
        <v>948.09194823968153</v>
      </c>
      <c r="M123" s="306">
        <f t="shared" ca="1" si="45"/>
        <v>1.251059658322986</v>
      </c>
      <c r="N123" s="304">
        <f t="shared" ca="1" si="46"/>
        <v>71.680438340985916</v>
      </c>
      <c r="P123" s="310">
        <f t="shared" ca="1" si="47"/>
        <v>23</v>
      </c>
      <c r="Q123" s="304">
        <f t="shared" ca="1" si="48"/>
        <v>0</v>
      </c>
      <c r="R123" s="306">
        <f t="shared" ca="1" si="49"/>
        <v>0</v>
      </c>
      <c r="S123" s="307">
        <f t="shared" ca="1" si="50"/>
        <v>5.083000000000002</v>
      </c>
      <c r="T123" s="304">
        <f t="shared" ca="1" si="30"/>
        <v>49.86423000000002</v>
      </c>
      <c r="U123" s="311">
        <f t="shared" ca="1" si="31"/>
        <v>0</v>
      </c>
      <c r="V123" s="306">
        <f t="shared" ca="1" si="32"/>
        <v>1.1173469510397891</v>
      </c>
      <c r="W123" s="304">
        <f t="shared" ca="1" si="33"/>
        <v>32.104342535850584</v>
      </c>
      <c r="Y123" s="314" t="str">
        <f t="shared" ca="1" si="51"/>
        <v/>
      </c>
      <c r="Z123" s="315" t="str">
        <f t="shared" ca="1" si="52"/>
        <v/>
      </c>
      <c r="AA123" s="316" t="str">
        <f t="shared" ca="1" si="53"/>
        <v/>
      </c>
      <c r="AC123" s="310" t="e">
        <f t="shared" ca="1" si="54"/>
        <v>#N/A</v>
      </c>
      <c r="AD123" s="323" t="e">
        <f t="shared" ca="1" si="55"/>
        <v>#N/A</v>
      </c>
      <c r="AE123" s="324">
        <f t="shared" ca="1" si="34"/>
        <v>919.18960948482049</v>
      </c>
      <c r="AG123" s="306">
        <f t="shared" ca="1" si="56"/>
        <v>-15.853231096367377</v>
      </c>
      <c r="AH123" s="304">
        <f t="shared" ca="1" si="57"/>
        <v>-6.5307310486290193</v>
      </c>
    </row>
    <row r="124" spans="1:34" x14ac:dyDescent="0.2">
      <c r="A124" s="347">
        <f t="shared" ca="1" si="35"/>
        <v>0.1</v>
      </c>
      <c r="B124" s="304">
        <f t="shared" ca="1" si="36"/>
        <v>3.0000000000000022</v>
      </c>
      <c r="D124" s="306">
        <f t="shared" ca="1" si="37"/>
        <v>-1.9852306403364688</v>
      </c>
      <c r="E124" s="307">
        <f t="shared" ca="1" si="38"/>
        <v>-15.805915271545524</v>
      </c>
      <c r="F124" s="304">
        <f t="shared" ca="1" si="39"/>
        <v>15.930100384699614</v>
      </c>
      <c r="G124" s="306">
        <f t="shared" ca="1" si="40"/>
        <v>30.207067681120972</v>
      </c>
      <c r="H124" s="307">
        <f t="shared" ca="1" si="41"/>
        <v>90.252237457560767</v>
      </c>
      <c r="I124" s="304">
        <f t="shared" ca="1" si="42"/>
        <v>95.173175338368097</v>
      </c>
      <c r="J124" s="306">
        <f t="shared" ca="1" si="43"/>
        <v>235.34250117616284</v>
      </c>
      <c r="K124" s="307">
        <f t="shared" ca="1" si="44"/>
        <v>928.29386280693427</v>
      </c>
      <c r="L124" s="304">
        <f t="shared" ca="1" si="29"/>
        <v>957.66152088557442</v>
      </c>
      <c r="M124" s="306">
        <f t="shared" ca="1" si="45"/>
        <v>1.2478198262033624</v>
      </c>
      <c r="N124" s="304">
        <f t="shared" ca="1" si="46"/>
        <v>71.49480963420055</v>
      </c>
      <c r="P124" s="310">
        <f t="shared" ca="1" si="47"/>
        <v>23</v>
      </c>
      <c r="Q124" s="304">
        <f t="shared" ca="1" si="48"/>
        <v>0</v>
      </c>
      <c r="R124" s="306">
        <f t="shared" ca="1" si="49"/>
        <v>0</v>
      </c>
      <c r="S124" s="307">
        <f t="shared" ca="1" si="50"/>
        <v>5.083000000000002</v>
      </c>
      <c r="T124" s="304">
        <f t="shared" ca="1" si="30"/>
        <v>49.86423000000002</v>
      </c>
      <c r="U124" s="311">
        <f t="shared" ca="1" si="31"/>
        <v>0</v>
      </c>
      <c r="V124" s="306">
        <f t="shared" ca="1" si="32"/>
        <v>1.1163279802555317</v>
      </c>
      <c r="W124" s="304">
        <f t="shared" ca="1" si="33"/>
        <v>31.047337827668155</v>
      </c>
      <c r="Y124" s="314" t="str">
        <f t="shared" ca="1" si="51"/>
        <v/>
      </c>
      <c r="Z124" s="315" t="str">
        <f t="shared" ca="1" si="52"/>
        <v/>
      </c>
      <c r="AA124" s="316" t="str">
        <f t="shared" ca="1" si="53"/>
        <v/>
      </c>
      <c r="AC124" s="310">
        <f t="shared" ca="1" si="54"/>
        <v>3.0000000000000022</v>
      </c>
      <c r="AD124" s="323">
        <f t="shared" ca="1" si="55"/>
        <v>235.34250117616284</v>
      </c>
      <c r="AE124" s="324">
        <f t="shared" ca="1" si="34"/>
        <v>928.29386280693427</v>
      </c>
      <c r="AG124" s="306">
        <f t="shared" ca="1" si="56"/>
        <v>-15.628834275861625</v>
      </c>
      <c r="AH124" s="304">
        <f t="shared" ca="1" si="57"/>
        <v>-6.316022533120317</v>
      </c>
    </row>
    <row r="125" spans="1:34" x14ac:dyDescent="0.2">
      <c r="A125" s="347">
        <f t="shared" ca="1" si="35"/>
        <v>0.1</v>
      </c>
      <c r="B125" s="304">
        <f t="shared" ca="1" si="36"/>
        <v>3.1000000000000023</v>
      </c>
      <c r="D125" s="306">
        <f t="shared" ca="1" si="37"/>
        <v>-1.9386448997818189</v>
      </c>
      <c r="E125" s="307">
        <f t="shared" ca="1" si="38"/>
        <v>-15.6022550340876</v>
      </c>
      <c r="F125" s="304">
        <f t="shared" ca="1" si="39"/>
        <v>15.722236043138453</v>
      </c>
      <c r="G125" s="306">
        <f t="shared" ca="1" si="40"/>
        <v>30.013203191142789</v>
      </c>
      <c r="H125" s="307">
        <f t="shared" ca="1" si="41"/>
        <v>88.692011954152008</v>
      </c>
      <c r="I125" s="304">
        <f t="shared" ca="1" si="42"/>
        <v>93.632608370525844</v>
      </c>
      <c r="J125" s="306">
        <f t="shared" ca="1" si="43"/>
        <v>238.35351471977603</v>
      </c>
      <c r="K125" s="307">
        <f t="shared" ca="1" si="44"/>
        <v>937.24107527751994</v>
      </c>
      <c r="L125" s="304">
        <f t="shared" ca="1" si="29"/>
        <v>967.07457373598254</v>
      </c>
      <c r="M125" s="306">
        <f t="shared" ca="1" si="45"/>
        <v>1.2444944813120065</v>
      </c>
      <c r="N125" s="304">
        <f t="shared" ca="1" si="46"/>
        <v>71.304281406500465</v>
      </c>
      <c r="P125" s="310">
        <f t="shared" ca="1" si="47"/>
        <v>23</v>
      </c>
      <c r="Q125" s="304">
        <f t="shared" ca="1" si="48"/>
        <v>0</v>
      </c>
      <c r="R125" s="306">
        <f t="shared" ca="1" si="49"/>
        <v>0</v>
      </c>
      <c r="S125" s="307">
        <f t="shared" ca="1" si="50"/>
        <v>5.083000000000002</v>
      </c>
      <c r="T125" s="304">
        <f t="shared" ca="1" si="30"/>
        <v>49.86423000000002</v>
      </c>
      <c r="U125" s="311">
        <f t="shared" ca="1" si="31"/>
        <v>0</v>
      </c>
      <c r="V125" s="306">
        <f t="shared" ca="1" si="32"/>
        <v>1.1153274492482534</v>
      </c>
      <c r="W125" s="304">
        <f t="shared" ca="1" si="33"/>
        <v>30.023413870972863</v>
      </c>
      <c r="Y125" s="314" t="str">
        <f t="shared" ca="1" si="51"/>
        <v/>
      </c>
      <c r="Z125" s="315" t="str">
        <f t="shared" ca="1" si="52"/>
        <v/>
      </c>
      <c r="AA125" s="316" t="str">
        <f t="shared" ca="1" si="53"/>
        <v/>
      </c>
      <c r="AC125" s="310" t="e">
        <f t="shared" ca="1" si="54"/>
        <v>#N/A</v>
      </c>
      <c r="AD125" s="323" t="e">
        <f t="shared" ca="1" si="55"/>
        <v>#N/A</v>
      </c>
      <c r="AE125" s="324">
        <f t="shared" ca="1" si="34"/>
        <v>937.24107527751994</v>
      </c>
      <c r="AG125" s="306">
        <f t="shared" ca="1" si="56"/>
        <v>-15.410846582482169</v>
      </c>
      <c r="AH125" s="304">
        <f t="shared" ca="1" si="57"/>
        <v>-6.108073544691746</v>
      </c>
    </row>
    <row r="126" spans="1:34" x14ac:dyDescent="0.2">
      <c r="A126" s="347">
        <f t="shared" ca="1" si="35"/>
        <v>0.1</v>
      </c>
      <c r="B126" s="304">
        <f t="shared" ca="1" si="36"/>
        <v>3.2000000000000024</v>
      </c>
      <c r="D126" s="306">
        <f t="shared" ca="1" si="37"/>
        <v>-1.8933250887758084</v>
      </c>
      <c r="E126" s="307">
        <f t="shared" ca="1" si="38"/>
        <v>-15.404964667295349</v>
      </c>
      <c r="F126" s="304">
        <f t="shared" ca="1" si="39"/>
        <v>15.520876788777302</v>
      </c>
      <c r="G126" s="306">
        <f t="shared" ca="1" si="40"/>
        <v>29.823870682265209</v>
      </c>
      <c r="H126" s="307">
        <f t="shared" ca="1" si="41"/>
        <v>87.151515487422472</v>
      </c>
      <c r="I126" s="304">
        <f t="shared" ca="1" si="42"/>
        <v>92.113245053178517</v>
      </c>
      <c r="J126" s="306">
        <f t="shared" ca="1" si="43"/>
        <v>241.34536841344644</v>
      </c>
      <c r="K126" s="307">
        <f t="shared" ca="1" si="44"/>
        <v>946.0332516495987</v>
      </c>
      <c r="L126" s="304">
        <f t="shared" ca="1" si="29"/>
        <v>976.33319111937146</v>
      </c>
      <c r="M126" s="306">
        <f t="shared" ca="1" si="45"/>
        <v>1.2410807212350983</v>
      </c>
      <c r="N126" s="304">
        <f t="shared" ca="1" si="46"/>
        <v>71.108687361823371</v>
      </c>
      <c r="P126" s="310">
        <f t="shared" ca="1" si="47"/>
        <v>23</v>
      </c>
      <c r="Q126" s="304">
        <f t="shared" ca="1" si="48"/>
        <v>0</v>
      </c>
      <c r="R126" s="306">
        <f t="shared" ca="1" si="49"/>
        <v>0</v>
      </c>
      <c r="S126" s="307">
        <f t="shared" ca="1" si="50"/>
        <v>5.083000000000002</v>
      </c>
      <c r="T126" s="304">
        <f t="shared" ca="1" si="30"/>
        <v>49.86423000000002</v>
      </c>
      <c r="U126" s="311">
        <f t="shared" ca="1" si="31"/>
        <v>0</v>
      </c>
      <c r="V126" s="306">
        <f t="shared" ca="1" si="32"/>
        <v>1.1143450879841901</v>
      </c>
      <c r="W126" s="304">
        <f t="shared" ca="1" si="33"/>
        <v>29.031354981074518</v>
      </c>
      <c r="Y126" s="314" t="str">
        <f t="shared" ca="1" si="51"/>
        <v/>
      </c>
      <c r="Z126" s="315" t="str">
        <f t="shared" ca="1" si="52"/>
        <v/>
      </c>
      <c r="AA126" s="316" t="str">
        <f t="shared" ca="1" si="53"/>
        <v/>
      </c>
      <c r="AC126" s="310" t="e">
        <f t="shared" ca="1" si="54"/>
        <v>#N/A</v>
      </c>
      <c r="AD126" s="323" t="e">
        <f t="shared" ca="1" si="55"/>
        <v>#N/A</v>
      </c>
      <c r="AE126" s="324">
        <f t="shared" ca="1" si="34"/>
        <v>946.0332516495987</v>
      </c>
      <c r="AG126" s="306">
        <f t="shared" ca="1" si="56"/>
        <v>-15.19900049552975</v>
      </c>
      <c r="AH126" s="304">
        <f t="shared" ca="1" si="57"/>
        <v>-5.9066326718419937</v>
      </c>
    </row>
    <row r="127" spans="1:34" x14ac:dyDescent="0.2">
      <c r="A127" s="347">
        <f t="shared" ca="1" si="35"/>
        <v>0.1</v>
      </c>
      <c r="B127" s="304">
        <f t="shared" ca="1" si="36"/>
        <v>3.3000000000000025</v>
      </c>
      <c r="D127" s="306">
        <f t="shared" ca="1" si="37"/>
        <v>-1.8492222986056313</v>
      </c>
      <c r="E127" s="307">
        <f t="shared" ca="1" si="38"/>
        <v>-15.213809837884362</v>
      </c>
      <c r="F127" s="304">
        <f t="shared" ca="1" si="39"/>
        <v>15.325783271760283</v>
      </c>
      <c r="G127" s="306">
        <f t="shared" ca="1" si="40"/>
        <v>29.638948452404644</v>
      </c>
      <c r="H127" s="307">
        <f t="shared" ca="1" si="41"/>
        <v>85.630134503634039</v>
      </c>
      <c r="I127" s="304">
        <f t="shared" ca="1" si="42"/>
        <v>90.614497738909066</v>
      </c>
      <c r="J127" s="306">
        <f t="shared" ca="1" si="43"/>
        <v>244.31850937017992</v>
      </c>
      <c r="K127" s="307">
        <f t="shared" ca="1" si="44"/>
        <v>954.67233414915154</v>
      </c>
      <c r="L127" s="304">
        <f t="shared" ca="1" si="29"/>
        <v>985.43939418447042</v>
      </c>
      <c r="M127" s="306">
        <f t="shared" ca="1" si="45"/>
        <v>1.2375755104896546</v>
      </c>
      <c r="N127" s="304">
        <f t="shared" ca="1" si="46"/>
        <v>70.907853579805547</v>
      </c>
      <c r="P127" s="310">
        <f t="shared" ca="1" si="47"/>
        <v>23</v>
      </c>
      <c r="Q127" s="304">
        <f t="shared" ca="1" si="48"/>
        <v>0</v>
      </c>
      <c r="R127" s="306">
        <f t="shared" ca="1" si="49"/>
        <v>0</v>
      </c>
      <c r="S127" s="307">
        <f t="shared" ca="1" si="50"/>
        <v>5.083000000000002</v>
      </c>
      <c r="T127" s="304">
        <f t="shared" ca="1" si="30"/>
        <v>49.86423000000002</v>
      </c>
      <c r="U127" s="311">
        <f t="shared" ca="1" si="31"/>
        <v>0</v>
      </c>
      <c r="V127" s="306">
        <f t="shared" ca="1" si="32"/>
        <v>1.1133806350503648</v>
      </c>
      <c r="W127" s="304">
        <f t="shared" ca="1" si="33"/>
        <v>28.07000415966117</v>
      </c>
      <c r="Y127" s="314" t="str">
        <f t="shared" ca="1" si="51"/>
        <v/>
      </c>
      <c r="Z127" s="315" t="str">
        <f t="shared" ca="1" si="52"/>
        <v/>
      </c>
      <c r="AA127" s="316" t="str">
        <f t="shared" ca="1" si="53"/>
        <v/>
      </c>
      <c r="AC127" s="310" t="e">
        <f t="shared" ca="1" si="54"/>
        <v>#N/A</v>
      </c>
      <c r="AD127" s="323" t="e">
        <f t="shared" ca="1" si="55"/>
        <v>#N/A</v>
      </c>
      <c r="AE127" s="324">
        <f t="shared" ca="1" si="34"/>
        <v>954.67233414915154</v>
      </c>
      <c r="AG127" s="306">
        <f t="shared" ca="1" si="56"/>
        <v>-14.993039813201102</v>
      </c>
      <c r="AH127" s="304">
        <f t="shared" ca="1" si="57"/>
        <v>-5.7114607478013983</v>
      </c>
    </row>
    <row r="128" spans="1:34" x14ac:dyDescent="0.2">
      <c r="A128" s="347">
        <f t="shared" ca="1" si="35"/>
        <v>0.1</v>
      </c>
      <c r="B128" s="304">
        <f t="shared" ca="1" si="36"/>
        <v>3.4000000000000026</v>
      </c>
      <c r="D128" s="306">
        <f t="shared" ca="1" si="37"/>
        <v>-1.8062899732299371</v>
      </c>
      <c r="E128" s="307">
        <f t="shared" ca="1" si="38"/>
        <v>-15.028567507839377</v>
      </c>
      <c r="F128" s="304">
        <f t="shared" ca="1" si="39"/>
        <v>15.136727678236021</v>
      </c>
      <c r="G128" s="306">
        <f t="shared" ca="1" si="40"/>
        <v>29.45831945508165</v>
      </c>
      <c r="H128" s="307">
        <f t="shared" ca="1" si="41"/>
        <v>84.127277752850105</v>
      </c>
      <c r="I128" s="304">
        <f t="shared" ca="1" si="42"/>
        <v>89.135803396967432</v>
      </c>
      <c r="J128" s="306">
        <f t="shared" ca="1" si="43"/>
        <v>247.27337276555423</v>
      </c>
      <c r="K128" s="307">
        <f t="shared" ca="1" si="44"/>
        <v>963.16020476197571</v>
      </c>
      <c r="L128" s="304">
        <f t="shared" ca="1" si="29"/>
        <v>994.39514324838888</v>
      </c>
      <c r="M128" s="306">
        <f t="shared" ca="1" si="45"/>
        <v>1.2339756732443907</v>
      </c>
      <c r="N128" s="304">
        <f t="shared" ca="1" si="46"/>
        <v>70.701598098717923</v>
      </c>
      <c r="P128" s="310">
        <f t="shared" ca="1" si="47"/>
        <v>23</v>
      </c>
      <c r="Q128" s="304">
        <f t="shared" ca="1" si="48"/>
        <v>0</v>
      </c>
      <c r="R128" s="306">
        <f t="shared" ca="1" si="49"/>
        <v>0</v>
      </c>
      <c r="S128" s="307">
        <f t="shared" ca="1" si="50"/>
        <v>5.083000000000002</v>
      </c>
      <c r="T128" s="304">
        <f t="shared" ca="1" si="30"/>
        <v>49.86423000000002</v>
      </c>
      <c r="U128" s="311">
        <f t="shared" ca="1" si="31"/>
        <v>0</v>
      </c>
      <c r="V128" s="306">
        <f t="shared" ca="1" si="32"/>
        <v>1.1124338373309384</v>
      </c>
      <c r="W128" s="304">
        <f t="shared" ca="1" si="33"/>
        <v>27.138259778191888</v>
      </c>
      <c r="Y128" s="314" t="str">
        <f t="shared" ca="1" si="51"/>
        <v/>
      </c>
      <c r="Z128" s="315" t="str">
        <f t="shared" ca="1" si="52"/>
        <v/>
      </c>
      <c r="AA128" s="316" t="str">
        <f t="shared" ca="1" si="53"/>
        <v/>
      </c>
      <c r="AC128" s="310" t="e">
        <f t="shared" ca="1" si="54"/>
        <v>#N/A</v>
      </c>
      <c r="AD128" s="323" t="e">
        <f t="shared" ca="1" si="55"/>
        <v>#N/A</v>
      </c>
      <c r="AE128" s="324">
        <f t="shared" ca="1" si="34"/>
        <v>963.16020476197571</v>
      </c>
      <c r="AG128" s="306">
        <f t="shared" ca="1" si="56"/>
        <v>-14.792718890989521</v>
      </c>
      <c r="AH128" s="304">
        <f t="shared" ca="1" si="57"/>
        <v>-5.5223301514186822</v>
      </c>
    </row>
    <row r="129" spans="1:34" x14ac:dyDescent="0.2">
      <c r="A129" s="347">
        <f t="shared" ca="1" si="35"/>
        <v>0.1</v>
      </c>
      <c r="B129" s="304">
        <f t="shared" ca="1" si="36"/>
        <v>3.5000000000000027</v>
      </c>
      <c r="D129" s="306">
        <f t="shared" ca="1" si="37"/>
        <v>-1.7644837779298215</v>
      </c>
      <c r="E129" s="307">
        <f t="shared" ca="1" si="38"/>
        <v>-14.849025294794737</v>
      </c>
      <c r="F129" s="304">
        <f t="shared" ca="1" si="39"/>
        <v>14.95349307713858</v>
      </c>
      <c r="G129" s="306">
        <f t="shared" ca="1" si="40"/>
        <v>29.281871077288667</v>
      </c>
      <c r="H129" s="307">
        <f t="shared" ca="1" si="41"/>
        <v>82.642375223370635</v>
      </c>
      <c r="I129" s="304">
        <f t="shared" ca="1" si="42"/>
        <v>87.6766226331018</v>
      </c>
      <c r="J129" s="306">
        <f t="shared" ca="1" si="43"/>
        <v>250.21038229217274</v>
      </c>
      <c r="K129" s="307">
        <f t="shared" ca="1" si="44"/>
        <v>971.49868741078672</v>
      </c>
      <c r="L129" s="304">
        <f t="shared" ca="1" si="29"/>
        <v>1003.2023400329949</v>
      </c>
      <c r="M129" s="306">
        <f t="shared" ca="1" si="45"/>
        <v>1.230277885580664</v>
      </c>
      <c r="N129" s="304">
        <f t="shared" ca="1" si="46"/>
        <v>70.489730472050852</v>
      </c>
      <c r="P129" s="310">
        <f t="shared" ca="1" si="47"/>
        <v>23</v>
      </c>
      <c r="Q129" s="304">
        <f t="shared" ca="1" si="48"/>
        <v>0</v>
      </c>
      <c r="R129" s="306">
        <f t="shared" ca="1" si="49"/>
        <v>0</v>
      </c>
      <c r="S129" s="307">
        <f t="shared" ca="1" si="50"/>
        <v>5.083000000000002</v>
      </c>
      <c r="T129" s="304">
        <f t="shared" ca="1" si="30"/>
        <v>49.86423000000002</v>
      </c>
      <c r="U129" s="311">
        <f t="shared" ca="1" si="31"/>
        <v>0</v>
      </c>
      <c r="V129" s="306">
        <f t="shared" ca="1" si="32"/>
        <v>1.1115044496993796</v>
      </c>
      <c r="W129" s="304">
        <f t="shared" ca="1" si="33"/>
        <v>26.235072480382993</v>
      </c>
      <c r="Y129" s="314" t="str">
        <f t="shared" ca="1" si="51"/>
        <v/>
      </c>
      <c r="Z129" s="315" t="str">
        <f t="shared" ca="1" si="52"/>
        <v/>
      </c>
      <c r="AA129" s="316" t="str">
        <f t="shared" ca="1" si="53"/>
        <v/>
      </c>
      <c r="AC129" s="310" t="e">
        <f t="shared" ca="1" si="54"/>
        <v>#N/A</v>
      </c>
      <c r="AD129" s="323" t="e">
        <f t="shared" ca="1" si="55"/>
        <v>#N/A</v>
      </c>
      <c r="AE129" s="324">
        <f t="shared" ca="1" si="34"/>
        <v>971.49868741078672</v>
      </c>
      <c r="AG129" s="306">
        <f t="shared" ca="1" si="56"/>
        <v>-14.597801921894481</v>
      </c>
      <c r="AH129" s="304">
        <f t="shared" ca="1" si="57"/>
        <v>-5.3390241546708399</v>
      </c>
    </row>
    <row r="130" spans="1:34" x14ac:dyDescent="0.2">
      <c r="A130" s="347">
        <f t="shared" ca="1" si="35"/>
        <v>0.1</v>
      </c>
      <c r="B130" s="304">
        <f t="shared" ca="1" si="36"/>
        <v>3.6000000000000028</v>
      </c>
      <c r="D130" s="306">
        <f t="shared" ca="1" si="37"/>
        <v>-1.7237614768115259</v>
      </c>
      <c r="E130" s="307">
        <f t="shared" ca="1" si="38"/>
        <v>-14.67498087455688</v>
      </c>
      <c r="F130" s="304">
        <f t="shared" ca="1" si="39"/>
        <v>14.77587281000854</v>
      </c>
      <c r="G130" s="306">
        <f t="shared" ca="1" si="40"/>
        <v>29.109494929607514</v>
      </c>
      <c r="H130" s="307">
        <f t="shared" ca="1" si="41"/>
        <v>81.174877135914954</v>
      </c>
      <c r="I130" s="304">
        <f t="shared" ca="1" si="42"/>
        <v>86.236438777860798</v>
      </c>
      <c r="J130" s="306">
        <f t="shared" ca="1" si="43"/>
        <v>253.12995059251756</v>
      </c>
      <c r="K130" s="307">
        <f t="shared" ca="1" si="44"/>
        <v>979.689550028751</v>
      </c>
      <c r="L130" s="304">
        <f t="shared" ca="1" si="29"/>
        <v>1011.8628297958705</v>
      </c>
      <c r="M130" s="306">
        <f t="shared" ca="1" si="45"/>
        <v>1.2264786672618355</v>
      </c>
      <c r="N130" s="304">
        <f t="shared" ca="1" si="46"/>
        <v>70.272051296933185</v>
      </c>
      <c r="P130" s="310">
        <f t="shared" ca="1" si="47"/>
        <v>23</v>
      </c>
      <c r="Q130" s="304">
        <f t="shared" ca="1" si="48"/>
        <v>0</v>
      </c>
      <c r="R130" s="306">
        <f t="shared" ca="1" si="49"/>
        <v>0</v>
      </c>
      <c r="S130" s="307">
        <f t="shared" ca="1" si="50"/>
        <v>5.083000000000002</v>
      </c>
      <c r="T130" s="304">
        <f t="shared" ca="1" si="30"/>
        <v>49.86423000000002</v>
      </c>
      <c r="U130" s="311">
        <f t="shared" ca="1" si="31"/>
        <v>0</v>
      </c>
      <c r="V130" s="306">
        <f t="shared" ca="1" si="32"/>
        <v>1.1105922347255541</v>
      </c>
      <c r="W130" s="304">
        <f t="shared" ca="1" si="33"/>
        <v>25.359442287405379</v>
      </c>
      <c r="Y130" s="314" t="str">
        <f t="shared" ca="1" si="51"/>
        <v/>
      </c>
      <c r="Z130" s="315" t="str">
        <f t="shared" ca="1" si="52"/>
        <v/>
      </c>
      <c r="AA130" s="316" t="str">
        <f t="shared" ca="1" si="53"/>
        <v/>
      </c>
      <c r="AC130" s="310" t="e">
        <f t="shared" ca="1" si="54"/>
        <v>#N/A</v>
      </c>
      <c r="AD130" s="323" t="e">
        <f t="shared" ca="1" si="55"/>
        <v>#N/A</v>
      </c>
      <c r="AE130" s="324">
        <f t="shared" ca="1" si="34"/>
        <v>979.689550028751</v>
      </c>
      <c r="AG130" s="306">
        <f t="shared" ca="1" si="56"/>
        <v>-14.408062254509979</v>
      </c>
      <c r="AH130" s="304">
        <f t="shared" ca="1" si="57"/>
        <v>-5.1613363132762116</v>
      </c>
    </row>
    <row r="131" spans="1:34" x14ac:dyDescent="0.2">
      <c r="A131" s="347">
        <f t="shared" ca="1" si="35"/>
        <v>0.1</v>
      </c>
      <c r="B131" s="304">
        <f t="shared" ca="1" si="36"/>
        <v>3.7000000000000028</v>
      </c>
      <c r="D131" s="306">
        <f t="shared" ca="1" si="37"/>
        <v>-1.6840828185141699</v>
      </c>
      <c r="E131" s="307">
        <f t="shared" ca="1" si="38"/>
        <v>-14.506241422607065</v>
      </c>
      <c r="F131" s="304">
        <f t="shared" ca="1" si="39"/>
        <v>14.603669920625283</v>
      </c>
      <c r="G131" s="306">
        <f t="shared" ca="1" si="40"/>
        <v>28.941086647756098</v>
      </c>
      <c r="H131" s="307">
        <f t="shared" ca="1" si="41"/>
        <v>79.724252993654247</v>
      </c>
      <c r="I131" s="304">
        <f t="shared" ca="1" si="42"/>
        <v>84.814757039969848</v>
      </c>
      <c r="J131" s="306">
        <f t="shared" ca="1" si="43"/>
        <v>256.03247967138572</v>
      </c>
      <c r="K131" s="307">
        <f t="shared" ca="1" si="44"/>
        <v>987.73450653522946</v>
      </c>
      <c r="L131" s="304">
        <f t="shared" ca="1" si="29"/>
        <v>1020.3784033617488</v>
      </c>
      <c r="M131" s="306">
        <f t="shared" ca="1" si="45"/>
        <v>1.2225743729771559</v>
      </c>
      <c r="N131" s="304">
        <f t="shared" ca="1" si="46"/>
        <v>70.048351712443989</v>
      </c>
      <c r="P131" s="310">
        <f t="shared" ca="1" si="47"/>
        <v>23</v>
      </c>
      <c r="Q131" s="304">
        <f t="shared" ca="1" si="48"/>
        <v>0</v>
      </c>
      <c r="R131" s="306">
        <f t="shared" ca="1" si="49"/>
        <v>0</v>
      </c>
      <c r="S131" s="307">
        <f t="shared" ca="1" si="50"/>
        <v>5.083000000000002</v>
      </c>
      <c r="T131" s="304">
        <f t="shared" ca="1" si="30"/>
        <v>49.86423000000002</v>
      </c>
      <c r="U131" s="311">
        <f t="shared" ca="1" si="31"/>
        <v>0</v>
      </c>
      <c r="V131" s="306">
        <f t="shared" ca="1" si="32"/>
        <v>1.1096969623968806</v>
      </c>
      <c r="W131" s="304">
        <f t="shared" ca="1" si="33"/>
        <v>24.510415890779836</v>
      </c>
      <c r="Y131" s="314" t="str">
        <f t="shared" ca="1" si="51"/>
        <v/>
      </c>
      <c r="Z131" s="315" t="str">
        <f t="shared" ca="1" si="52"/>
        <v/>
      </c>
      <c r="AA131" s="316" t="str">
        <f t="shared" ca="1" si="53"/>
        <v/>
      </c>
      <c r="AC131" s="310" t="e">
        <f t="shared" ca="1" si="54"/>
        <v>#N/A</v>
      </c>
      <c r="AD131" s="323" t="e">
        <f t="shared" ca="1" si="55"/>
        <v>#N/A</v>
      </c>
      <c r="AE131" s="324">
        <f t="shared" ca="1" si="34"/>
        <v>987.73450653522946</v>
      </c>
      <c r="AG131" s="306">
        <f t="shared" ca="1" si="56"/>
        <v>-14.223281745320843</v>
      </c>
      <c r="AH131" s="304">
        <f t="shared" ca="1" si="57"/>
        <v>-4.9890698971877567</v>
      </c>
    </row>
    <row r="132" spans="1:34" x14ac:dyDescent="0.2">
      <c r="A132" s="347">
        <f t="shared" ca="1" si="35"/>
        <v>0.1</v>
      </c>
      <c r="B132" s="304">
        <f t="shared" ca="1" si="36"/>
        <v>3.8000000000000029</v>
      </c>
      <c r="D132" s="306">
        <f t="shared" ca="1" si="37"/>
        <v>-1.6454094295312656</v>
      </c>
      <c r="E132" s="307">
        <f t="shared" ca="1" si="38"/>
        <v>-14.342623091685663</v>
      </c>
      <c r="F132" s="304">
        <f t="shared" ca="1" si="39"/>
        <v>14.436696621490153</v>
      </c>
      <c r="G132" s="306">
        <f t="shared" ca="1" si="40"/>
        <v>28.77654570480297</v>
      </c>
      <c r="H132" s="307">
        <f t="shared" ca="1" si="41"/>
        <v>78.289990684485687</v>
      </c>
      <c r="I132" s="304">
        <f t="shared" ca="1" si="42"/>
        <v>83.411103721731621</v>
      </c>
      <c r="J132" s="306">
        <f t="shared" ca="1" si="43"/>
        <v>258.91836128901366</v>
      </c>
      <c r="K132" s="307">
        <f t="shared" ca="1" si="44"/>
        <v>995.63521871913645</v>
      </c>
      <c r="L132" s="304">
        <f t="shared" ref="L132:L195" ca="1" si="58">SQRT(pos_x^2+pos_z^2)</f>
        <v>1028.7507990599527</v>
      </c>
      <c r="M132" s="306">
        <f t="shared" ca="1" si="45"/>
        <v>1.218561183023916</v>
      </c>
      <c r="N132" s="304">
        <f t="shared" ca="1" si="46"/>
        <v>69.818412865739049</v>
      </c>
      <c r="P132" s="310">
        <f t="shared" ca="1" si="47"/>
        <v>23</v>
      </c>
      <c r="Q132" s="304">
        <f t="shared" ca="1" si="48"/>
        <v>0</v>
      </c>
      <c r="R132" s="306">
        <f t="shared" ca="1" si="49"/>
        <v>0</v>
      </c>
      <c r="S132" s="307">
        <f t="shared" ca="1" si="50"/>
        <v>5.083000000000002</v>
      </c>
      <c r="T132" s="304">
        <f t="shared" ref="T132:T195" ca="1" si="59">m*g</f>
        <v>49.86423000000002</v>
      </c>
      <c r="U132" s="311">
        <f t="shared" ref="U132:U195" ca="1" si="60">IF(pos_xz&lt;L_rampe,Poids*COS(Beta),0)</f>
        <v>0</v>
      </c>
      <c r="V132" s="306">
        <f t="shared" ref="V132:V195" ca="1" si="61">Rho_moyen*(20000-Alt_rampe-pos_z)/(20000+Alt_rampe+pos_z)</f>
        <v>1.1088184098527745</v>
      </c>
      <c r="W132" s="304">
        <f t="shared" ref="W132:W195" ca="1" si="62">1/2*Rho*Sref*Cx*vit_xz^2</f>
        <v>23.687084119201099</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995.63521871913645</v>
      </c>
      <c r="AG132" s="306">
        <f t="shared" ca="1" si="56"/>
        <v>-14.04325014176446</v>
      </c>
      <c r="AH132" s="304">
        <f t="shared" ca="1" si="57"/>
        <v>-4.8220373580129499</v>
      </c>
    </row>
    <row r="133" spans="1:34" x14ac:dyDescent="0.2">
      <c r="A133" s="347">
        <f t="shared" ref="A133:A196" ca="1" si="64">IF(B132+0.01&lt;=T_ini+ROUNDUP(Temps_fin_propu,0), 0.01, IF(K132&gt;0, 0.1, 0.0001))</f>
        <v>0.1</v>
      </c>
      <c r="B133" s="304">
        <f t="shared" ref="B133:B196" ca="1" si="65">B132+pas</f>
        <v>3.900000000000003</v>
      </c>
      <c r="D133" s="306">
        <f t="shared" ref="D133:D196" ca="1" si="66">IF(AND(L132&lt;L_rampe,Poussee&lt;Poids*SIN(M132)),0,(-W132+Poussee)/m*COS(M132)-U132/m*SIN(M132))</f>
        <v>-1.6077047146052639</v>
      </c>
      <c r="E133" s="307">
        <f t="shared" ref="E133:E196" ca="1" si="67">IF(AND(L132&lt;L_rampe,Poussee&lt;Poids*SIN(M132)),0,(-W132+Poussee)/m*SIN(M132)+U132/m*COS(M132)-Poids/m)</f>
        <v>-14.18395052279822</v>
      </c>
      <c r="F133" s="304">
        <f t="shared" ref="F133:F196" ca="1" si="68">SQRT(acc_x^2+acc_z^2)</f>
        <v>14.274773794444236</v>
      </c>
      <c r="G133" s="306">
        <f t="shared" ref="G133:G196" ca="1" si="69">G132+acc_x*pas</f>
        <v>28.615775233342443</v>
      </c>
      <c r="H133" s="307">
        <f t="shared" ref="H133:H196" ca="1" si="70">H132+acc_z*pas</f>
        <v>76.871595632205867</v>
      </c>
      <c r="I133" s="304">
        <f t="shared" ref="I133:I196" ca="1" si="71">SQRT(vit_x^2+vit_z^2)</f>
        <v>82.025025493726901</v>
      </c>
      <c r="J133" s="306">
        <f t="shared" ref="J133:J196" ca="1" si="72">J132+0.5*(vit_x+G132)*pas*(K132&gt;=0)</f>
        <v>261.78797733592091</v>
      </c>
      <c r="K133" s="307">
        <f t="shared" ref="K133:K196" ca="1" si="73">K132+0.5*(vit_z+H132)*pas</f>
        <v>1003.3932980349711</v>
      </c>
      <c r="L133" s="304">
        <f t="shared" ca="1" si="58"/>
        <v>1036.9817045730019</v>
      </c>
      <c r="M133" s="306">
        <f t="shared" ref="M133:M196" ca="1" si="74">IF(AND(L132&gt;L_rampe,G133&gt;0),ATAN2(G133,H133),$M$4)</f>
        <v>1.2144350933891008</v>
      </c>
      <c r="N133" s="304">
        <f t="shared" ref="N133:N196" ca="1" si="75">DEGREES(Beta)</f>
        <v>69.582005343771456</v>
      </c>
      <c r="P133" s="310">
        <f t="shared" ref="P133:P196" ca="1" si="76">MATCH(t-pas/2-T_ini,CdP_t)</f>
        <v>23</v>
      </c>
      <c r="Q133" s="304">
        <f t="shared" ref="Q133:Q196" ca="1" si="77">(INDEX(CdP,2,i_P+1)-INDEX(CdP,2,i_P+0))/(INDEX(CdP,1,i_P+1)-INDEX(CdP,1,i_P+0))*(t-pas/2-T_ini-INDEX(CdP,1,i_P+0))+INDEX(CdP,2,i_P+0)</f>
        <v>0</v>
      </c>
      <c r="R133" s="306">
        <f t="shared" ref="R133:R196" ca="1" si="78">Poussee/(g*ISP)</f>
        <v>0</v>
      </c>
      <c r="S133" s="307">
        <f t="shared" ref="S133:S196" ca="1" si="79">S132-Débit*pas</f>
        <v>5.083000000000002</v>
      </c>
      <c r="T133" s="304">
        <f t="shared" ca="1" si="59"/>
        <v>49.86423000000002</v>
      </c>
      <c r="U133" s="311">
        <f t="shared" ca="1" si="60"/>
        <v>0</v>
      </c>
      <c r="V133" s="306">
        <f t="shared" ca="1" si="61"/>
        <v>1.1079563611316239</v>
      </c>
      <c r="W133" s="304">
        <f t="shared" ca="1" si="62"/>
        <v>22.888579566650115</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1003.3932980349711</v>
      </c>
      <c r="AG133" s="306">
        <f t="shared" ref="AG133:AG196" ca="1" si="85">IF(AND(L132&lt;L_rampe,Poussee&lt;Poids*SIN(M132)),0,(-W132+Poussee)/m-Poids*SIN(M132)/m)</f>
        <v>-13.867764492815063</v>
      </c>
      <c r="AH133" s="304">
        <f t="shared" ref="AH133:AH196" ca="1" si="86">IF(AND(L132&lt;L_rampe,Poussee&lt;Poids*SIN(M132)), g*SIN(M132), (-W132+Poussee)/m)</f>
        <v>-4.6600598306514049</v>
      </c>
    </row>
    <row r="134" spans="1:34" x14ac:dyDescent="0.2">
      <c r="A134" s="347">
        <f t="shared" ca="1" si="64"/>
        <v>0.1</v>
      </c>
      <c r="B134" s="304">
        <f t="shared" ca="1" si="65"/>
        <v>4.0000000000000027</v>
      </c>
      <c r="D134" s="306">
        <f t="shared" ca="1" si="66"/>
        <v>-1.5709337637002987</v>
      </c>
      <c r="E134" s="307">
        <f t="shared" ca="1" si="67"/>
        <v>-14.03005638720008</v>
      </c>
      <c r="F134" s="304">
        <f t="shared" ca="1" si="68"/>
        <v>14.117730522925678</v>
      </c>
      <c r="G134" s="306">
        <f t="shared" ca="1" si="69"/>
        <v>28.458681856972415</v>
      </c>
      <c r="H134" s="307">
        <f t="shared" ca="1" si="70"/>
        <v>75.468589993485864</v>
      </c>
      <c r="I134" s="304">
        <f t="shared" ca="1" si="71"/>
        <v>80.656088726402089</v>
      </c>
      <c r="J134" s="306">
        <f t="shared" ca="1" si="72"/>
        <v>264.64170019043667</v>
      </c>
      <c r="K134" s="307">
        <f t="shared" ca="1" si="73"/>
        <v>1011.0103073162556</v>
      </c>
      <c r="L134" s="304">
        <f t="shared" ca="1" si="58"/>
        <v>1045.0727587012277</v>
      </c>
      <c r="M134" s="306">
        <f t="shared" ca="1" si="74"/>
        <v>1.2101919051891372</v>
      </c>
      <c r="N134" s="304">
        <f t="shared" ca="1" si="75"/>
        <v>69.338888568233827</v>
      </c>
      <c r="P134" s="310">
        <f t="shared" ca="1" si="76"/>
        <v>23</v>
      </c>
      <c r="Q134" s="304">
        <f t="shared" ca="1" si="77"/>
        <v>0</v>
      </c>
      <c r="R134" s="306">
        <f t="shared" ca="1" si="78"/>
        <v>0</v>
      </c>
      <c r="S134" s="307">
        <f t="shared" ca="1" si="79"/>
        <v>5.083000000000002</v>
      </c>
      <c r="T134" s="304">
        <f t="shared" ca="1" si="59"/>
        <v>49.86423000000002</v>
      </c>
      <c r="U134" s="311">
        <f t="shared" ca="1" si="60"/>
        <v>0</v>
      </c>
      <c r="V134" s="306">
        <f t="shared" ca="1" si="61"/>
        <v>1.1071106069296286</v>
      </c>
      <c r="W134" s="304">
        <f t="shared" ca="1" si="62"/>
        <v>22.114074370182497</v>
      </c>
      <c r="Y134" s="314" t="str">
        <f t="shared" ca="1" si="80"/>
        <v/>
      </c>
      <c r="Z134" s="315" t="str">
        <f t="shared" ca="1" si="81"/>
        <v/>
      </c>
      <c r="AA134" s="316" t="str">
        <f t="shared" ca="1" si="82"/>
        <v/>
      </c>
      <c r="AC134" s="310">
        <f t="shared" ca="1" si="83"/>
        <v>4.0000000000000027</v>
      </c>
      <c r="AD134" s="323">
        <f t="shared" ca="1" si="84"/>
        <v>264.64170019043667</v>
      </c>
      <c r="AE134" s="324">
        <f t="shared" ca="1" si="63"/>
        <v>1011.0103073162556</v>
      </c>
      <c r="AG134" s="306">
        <f t="shared" ca="1" si="85"/>
        <v>-13.696628584020722</v>
      </c>
      <c r="AH134" s="304">
        <f t="shared" ca="1" si="86"/>
        <v>-4.5029666666634087</v>
      </c>
    </row>
    <row r="135" spans="1:34" x14ac:dyDescent="0.2">
      <c r="A135" s="347">
        <f t="shared" ca="1" si="64"/>
        <v>0.1</v>
      </c>
      <c r="B135" s="304">
        <f t="shared" ca="1" si="65"/>
        <v>4.1000000000000023</v>
      </c>
      <c r="D135" s="306">
        <f t="shared" ca="1" si="66"/>
        <v>-1.5350632651003546</v>
      </c>
      <c r="E135" s="307">
        <f t="shared" ca="1" si="67"/>
        <v>-13.880780957113696</v>
      </c>
      <c r="F135" s="304">
        <f t="shared" ca="1" si="68"/>
        <v>13.965403653573025</v>
      </c>
      <c r="G135" s="306">
        <f t="shared" ca="1" si="69"/>
        <v>28.305175530462378</v>
      </c>
      <c r="H135" s="307">
        <f t="shared" ca="1" si="70"/>
        <v>74.0805118977745</v>
      </c>
      <c r="I135" s="304">
        <f t="shared" ca="1" si="71"/>
        <v>79.30387887642442</v>
      </c>
      <c r="J135" s="306">
        <f t="shared" ca="1" si="72"/>
        <v>267.47989305980843</v>
      </c>
      <c r="K135" s="307">
        <f t="shared" ca="1" si="73"/>
        <v>1018.4877624108186</v>
      </c>
      <c r="L135" s="304">
        <f t="shared" ca="1" si="58"/>
        <v>1053.0255530479224</v>
      </c>
      <c r="M135" s="306">
        <f t="shared" ca="1" si="74"/>
        <v>1.2058272134235504</v>
      </c>
      <c r="N135" s="304">
        <f t="shared" ca="1" si="75"/>
        <v>69.088810151190202</v>
      </c>
      <c r="P135" s="310">
        <f t="shared" ca="1" si="76"/>
        <v>23</v>
      </c>
      <c r="Q135" s="304">
        <f t="shared" ca="1" si="77"/>
        <v>0</v>
      </c>
      <c r="R135" s="306">
        <f t="shared" ca="1" si="78"/>
        <v>0</v>
      </c>
      <c r="S135" s="307">
        <f t="shared" ca="1" si="79"/>
        <v>5.083000000000002</v>
      </c>
      <c r="T135" s="304">
        <f t="shared" ca="1" si="59"/>
        <v>49.86423000000002</v>
      </c>
      <c r="U135" s="311">
        <f t="shared" ca="1" si="60"/>
        <v>0</v>
      </c>
      <c r="V135" s="306">
        <f t="shared" ca="1" si="61"/>
        <v>1.1062809443708383</v>
      </c>
      <c r="W135" s="304">
        <f t="shared" ca="1" si="62"/>
        <v>21.362778126715568</v>
      </c>
      <c r="Y135" s="314" t="str">
        <f t="shared" ca="1" si="80"/>
        <v/>
      </c>
      <c r="Z135" s="315" t="str">
        <f t="shared" ca="1" si="81"/>
        <v/>
      </c>
      <c r="AA135" s="316" t="str">
        <f t="shared" ca="1" si="82"/>
        <v/>
      </c>
      <c r="AC135" s="310" t="e">
        <f t="shared" ca="1" si="83"/>
        <v>#N/A</v>
      </c>
      <c r="AD135" s="323" t="e">
        <f t="shared" ca="1" si="84"/>
        <v>#N/A</v>
      </c>
      <c r="AE135" s="324">
        <f t="shared" ca="1" si="63"/>
        <v>1018.4877624108186</v>
      </c>
      <c r="AG135" s="306">
        <f t="shared" ca="1" si="85"/>
        <v>-13.529652394071585</v>
      </c>
      <c r="AH135" s="304">
        <f t="shared" ca="1" si="86"/>
        <v>-4.3505949970848885</v>
      </c>
    </row>
    <row r="136" spans="1:34" x14ac:dyDescent="0.2">
      <c r="A136" s="347">
        <f t="shared" ca="1" si="64"/>
        <v>0.1</v>
      </c>
      <c r="B136" s="304">
        <f t="shared" ca="1" si="65"/>
        <v>4.200000000000002</v>
      </c>
      <c r="D136" s="306">
        <f t="shared" ca="1" si="66"/>
        <v>-1.5000614242183732</v>
      </c>
      <c r="E136" s="307">
        <f t="shared" ca="1" si="67"/>
        <v>-13.735971703111588</v>
      </c>
      <c r="F136" s="304">
        <f t="shared" ca="1" si="68"/>
        <v>13.81763738506371</v>
      </c>
      <c r="G136" s="306">
        <f t="shared" ca="1" si="69"/>
        <v>28.155169388040541</v>
      </c>
      <c r="H136" s="307">
        <f t="shared" ca="1" si="70"/>
        <v>72.706914727463342</v>
      </c>
      <c r="I136" s="304">
        <f t="shared" ca="1" si="71"/>
        <v>77.967999925968869</v>
      </c>
      <c r="J136" s="306">
        <f t="shared" ca="1" si="72"/>
        <v>270.30291030573358</v>
      </c>
      <c r="K136" s="307">
        <f t="shared" ca="1" si="73"/>
        <v>1025.8271337420806</v>
      </c>
      <c r="L136" s="304">
        <f t="shared" ca="1" si="58"/>
        <v>1060.8416336292812</v>
      </c>
      <c r="M136" s="306">
        <f t="shared" ca="1" si="74"/>
        <v>1.2013363949954166</v>
      </c>
      <c r="N136" s="304">
        <f t="shared" ca="1" si="75"/>
        <v>68.831505208698559</v>
      </c>
      <c r="P136" s="310">
        <f t="shared" ca="1" si="76"/>
        <v>23</v>
      </c>
      <c r="Q136" s="304">
        <f t="shared" ca="1" si="77"/>
        <v>0</v>
      </c>
      <c r="R136" s="306">
        <f t="shared" ca="1" si="78"/>
        <v>0</v>
      </c>
      <c r="S136" s="307">
        <f t="shared" ca="1" si="79"/>
        <v>5.083000000000002</v>
      </c>
      <c r="T136" s="304">
        <f t="shared" ca="1" si="59"/>
        <v>49.86423000000002</v>
      </c>
      <c r="U136" s="311">
        <f t="shared" ca="1" si="60"/>
        <v>0</v>
      </c>
      <c r="V136" s="306">
        <f t="shared" ca="1" si="61"/>
        <v>1.1054671767877893</v>
      </c>
      <c r="W136" s="304">
        <f t="shared" ca="1" si="62"/>
        <v>20.633935938988994</v>
      </c>
      <c r="Y136" s="314" t="str">
        <f t="shared" ca="1" si="80"/>
        <v/>
      </c>
      <c r="Z136" s="315" t="str">
        <f t="shared" ca="1" si="81"/>
        <v/>
      </c>
      <c r="AA136" s="316" t="str">
        <f t="shared" ca="1" si="82"/>
        <v/>
      </c>
      <c r="AC136" s="310" t="e">
        <f t="shared" ca="1" si="83"/>
        <v>#N/A</v>
      </c>
      <c r="AD136" s="323" t="e">
        <f t="shared" ca="1" si="84"/>
        <v>#N/A</v>
      </c>
      <c r="AE136" s="324">
        <f t="shared" ca="1" si="63"/>
        <v>1025.8271337420806</v>
      </c>
      <c r="AG136" s="306">
        <f t="shared" ca="1" si="85"/>
        <v>-13.366651570103144</v>
      </c>
      <c r="AH136" s="304">
        <f t="shared" ca="1" si="86"/>
        <v>-4.2027893225881483</v>
      </c>
    </row>
    <row r="137" spans="1:34" x14ac:dyDescent="0.2">
      <c r="A137" s="347">
        <f t="shared" ca="1" si="64"/>
        <v>0.1</v>
      </c>
      <c r="B137" s="304">
        <f t="shared" ca="1" si="65"/>
        <v>4.3000000000000016</v>
      </c>
      <c r="D137" s="306">
        <f t="shared" ca="1" si="66"/>
        <v>-1.465897887737047</v>
      </c>
      <c r="E137" s="307">
        <f t="shared" ca="1" si="67"/>
        <v>-13.59548291626114</v>
      </c>
      <c r="F137" s="304">
        <f t="shared" ca="1" si="68"/>
        <v>13.674282882243604</v>
      </c>
      <c r="G137" s="306">
        <f t="shared" ca="1" si="69"/>
        <v>28.008579599266834</v>
      </c>
      <c r="H137" s="307">
        <f t="shared" ca="1" si="70"/>
        <v>71.34736643583723</v>
      </c>
      <c r="I137" s="304">
        <f t="shared" ca="1" si="71"/>
        <v>76.648073873373363</v>
      </c>
      <c r="J137" s="306">
        <f t="shared" ca="1" si="72"/>
        <v>273.11109775509897</v>
      </c>
      <c r="K137" s="307">
        <f t="shared" ca="1" si="73"/>
        <v>1033.0298478002455</v>
      </c>
      <c r="L137" s="304">
        <f t="shared" ca="1" si="58"/>
        <v>1068.5225024131189</v>
      </c>
      <c r="M137" s="306">
        <f t="shared" ca="1" si="74"/>
        <v>1.1967145959484735</v>
      </c>
      <c r="N137" s="304">
        <f t="shared" ca="1" si="75"/>
        <v>68.566695629551134</v>
      </c>
      <c r="P137" s="310">
        <f t="shared" ca="1" si="76"/>
        <v>23</v>
      </c>
      <c r="Q137" s="304">
        <f t="shared" ca="1" si="77"/>
        <v>0</v>
      </c>
      <c r="R137" s="306">
        <f t="shared" ca="1" si="78"/>
        <v>0</v>
      </c>
      <c r="S137" s="307">
        <f t="shared" ca="1" si="79"/>
        <v>5.083000000000002</v>
      </c>
      <c r="T137" s="304">
        <f t="shared" ca="1" si="59"/>
        <v>49.86423000000002</v>
      </c>
      <c r="U137" s="311">
        <f t="shared" ca="1" si="60"/>
        <v>0</v>
      </c>
      <c r="V137" s="306">
        <f t="shared" ca="1" si="61"/>
        <v>1.1046691135121793</v>
      </c>
      <c r="W137" s="304">
        <f t="shared" ca="1" si="62"/>
        <v>19.926826581651248</v>
      </c>
      <c r="Y137" s="314" t="str">
        <f t="shared" ca="1" si="80"/>
        <v/>
      </c>
      <c r="Z137" s="315" t="str">
        <f t="shared" ca="1" si="81"/>
        <v/>
      </c>
      <c r="AA137" s="316" t="str">
        <f t="shared" ca="1" si="82"/>
        <v/>
      </c>
      <c r="AC137" s="310" t="e">
        <f t="shared" ca="1" si="83"/>
        <v>#N/A</v>
      </c>
      <c r="AD137" s="323" t="e">
        <f t="shared" ca="1" si="84"/>
        <v>#N/A</v>
      </c>
      <c r="AE137" s="324">
        <f t="shared" ca="1" si="63"/>
        <v>1033.0298478002455</v>
      </c>
      <c r="AG137" s="306">
        <f t="shared" ca="1" si="85"/>
        <v>-13.207446919041825</v>
      </c>
      <c r="AH137" s="304">
        <f t="shared" ca="1" si="86"/>
        <v>-4.0594011290554768</v>
      </c>
    </row>
    <row r="138" spans="1:34" x14ac:dyDescent="0.2">
      <c r="A138" s="347">
        <f t="shared" ca="1" si="64"/>
        <v>0.1</v>
      </c>
      <c r="B138" s="304">
        <f t="shared" ca="1" si="65"/>
        <v>4.4000000000000012</v>
      </c>
      <c r="D138" s="306">
        <f t="shared" ca="1" si="66"/>
        <v>-1.432543672734234</v>
      </c>
      <c r="E138" s="307">
        <f t="shared" ca="1" si="67"/>
        <v>-13.459175353275857</v>
      </c>
      <c r="F138" s="304">
        <f t="shared" ca="1" si="68"/>
        <v>13.535197913755054</v>
      </c>
      <c r="G138" s="306">
        <f t="shared" ca="1" si="69"/>
        <v>27.86532523199341</v>
      </c>
      <c r="H138" s="307">
        <f t="shared" ca="1" si="70"/>
        <v>70.001448900509644</v>
      </c>
      <c r="I138" s="304">
        <f t="shared" ca="1" si="71"/>
        <v>75.343740273863702</v>
      </c>
      <c r="J138" s="306">
        <f t="shared" ca="1" si="72"/>
        <v>275.90479299666197</v>
      </c>
      <c r="K138" s="307">
        <f t="shared" ca="1" si="73"/>
        <v>1040.0972885670628</v>
      </c>
      <c r="L138" s="304">
        <f t="shared" ca="1" si="58"/>
        <v>1076.0696187901074</v>
      </c>
      <c r="M138" s="306">
        <f t="shared" ca="1" si="74"/>
        <v>1.1919567178675794</v>
      </c>
      <c r="N138" s="304">
        <f t="shared" ca="1" si="75"/>
        <v>68.294089296078099</v>
      </c>
      <c r="P138" s="310">
        <f t="shared" ca="1" si="76"/>
        <v>23</v>
      </c>
      <c r="Q138" s="304">
        <f t="shared" ca="1" si="77"/>
        <v>0</v>
      </c>
      <c r="R138" s="306">
        <f t="shared" ca="1" si="78"/>
        <v>0</v>
      </c>
      <c r="S138" s="307">
        <f t="shared" ca="1" si="79"/>
        <v>5.083000000000002</v>
      </c>
      <c r="T138" s="304">
        <f t="shared" ca="1" si="59"/>
        <v>49.86423000000002</v>
      </c>
      <c r="U138" s="311">
        <f t="shared" ca="1" si="60"/>
        <v>0</v>
      </c>
      <c r="V138" s="306">
        <f t="shared" ca="1" si="61"/>
        <v>1.1038865696750373</v>
      </c>
      <c r="W138" s="304">
        <f t="shared" ca="1" si="62"/>
        <v>19.240760779133051</v>
      </c>
      <c r="Y138" s="314" t="str">
        <f t="shared" ca="1" si="80"/>
        <v/>
      </c>
      <c r="Z138" s="315" t="str">
        <f t="shared" ca="1" si="81"/>
        <v/>
      </c>
      <c r="AA138" s="316" t="str">
        <f t="shared" ca="1" si="82"/>
        <v/>
      </c>
      <c r="AC138" s="310" t="e">
        <f t="shared" ca="1" si="83"/>
        <v>#N/A</v>
      </c>
      <c r="AD138" s="323" t="e">
        <f t="shared" ca="1" si="84"/>
        <v>#N/A</v>
      </c>
      <c r="AE138" s="324">
        <f t="shared" ca="1" si="63"/>
        <v>1040.0972885670628</v>
      </c>
      <c r="AG138" s="306">
        <f t="shared" ca="1" si="85"/>
        <v>-13.051863912383215</v>
      </c>
      <c r="AH138" s="304">
        <f t="shared" ca="1" si="86"/>
        <v>-3.9202885267856069</v>
      </c>
    </row>
    <row r="139" spans="1:34" x14ac:dyDescent="0.2">
      <c r="A139" s="347">
        <f t="shared" ca="1" si="64"/>
        <v>0.1</v>
      </c>
      <c r="B139" s="304">
        <f t="shared" ca="1" si="65"/>
        <v>4.5000000000000009</v>
      </c>
      <c r="D139" s="306">
        <f t="shared" ca="1" si="66"/>
        <v>-1.3999711004756366</v>
      </c>
      <c r="E139" s="307">
        <f t="shared" ca="1" si="67"/>
        <v>-13.326915903052782</v>
      </c>
      <c r="F139" s="304">
        <f t="shared" ca="1" si="68"/>
        <v>13.400246511508964</v>
      </c>
      <c r="G139" s="306">
        <f t="shared" ca="1" si="69"/>
        <v>27.725328121945847</v>
      </c>
      <c r="H139" s="307">
        <f t="shared" ca="1" si="70"/>
        <v>68.66875731020437</v>
      </c>
      <c r="I139" s="304">
        <f t="shared" ca="1" si="71"/>
        <v>74.054655829308317</v>
      </c>
      <c r="J139" s="306">
        <f t="shared" ca="1" si="72"/>
        <v>278.68432566435894</v>
      </c>
      <c r="K139" s="307">
        <f t="shared" ca="1" si="73"/>
        <v>1047.0307988775985</v>
      </c>
      <c r="L139" s="304">
        <f t="shared" ca="1" si="58"/>
        <v>1083.4844009810481</v>
      </c>
      <c r="M139" s="306">
        <f t="shared" ca="1" si="74"/>
        <v>1.1870574033859884</v>
      </c>
      <c r="N139" s="304">
        <f t="shared" ca="1" si="75"/>
        <v>68.013379253775611</v>
      </c>
      <c r="P139" s="310">
        <f t="shared" ca="1" si="76"/>
        <v>23</v>
      </c>
      <c r="Q139" s="304">
        <f t="shared" ca="1" si="77"/>
        <v>0</v>
      </c>
      <c r="R139" s="306">
        <f t="shared" ca="1" si="78"/>
        <v>0</v>
      </c>
      <c r="S139" s="307">
        <f t="shared" ca="1" si="79"/>
        <v>5.083000000000002</v>
      </c>
      <c r="T139" s="304">
        <f t="shared" ca="1" si="59"/>
        <v>49.86423000000002</v>
      </c>
      <c r="U139" s="311">
        <f t="shared" ca="1" si="60"/>
        <v>0</v>
      </c>
      <c r="V139" s="306">
        <f t="shared" ca="1" si="61"/>
        <v>1.1031193660158984</v>
      </c>
      <c r="W139" s="304">
        <f t="shared" ca="1" si="62"/>
        <v>18.575079587617338</v>
      </c>
      <c r="Y139" s="314" t="str">
        <f t="shared" ca="1" si="80"/>
        <v/>
      </c>
      <c r="Z139" s="315" t="str">
        <f t="shared" ca="1" si="81"/>
        <v/>
      </c>
      <c r="AA139" s="316" t="str">
        <f t="shared" ca="1" si="82"/>
        <v/>
      </c>
      <c r="AC139" s="310" t="e">
        <f t="shared" ca="1" si="83"/>
        <v>#N/A</v>
      </c>
      <c r="AD139" s="323" t="e">
        <f t="shared" ca="1" si="84"/>
        <v>#N/A</v>
      </c>
      <c r="AE139" s="324">
        <f t="shared" ca="1" si="63"/>
        <v>1047.0307988775985</v>
      </c>
      <c r="AG139" s="306">
        <f t="shared" ca="1" si="85"/>
        <v>-12.899732201856658</v>
      </c>
      <c r="AH139" s="304">
        <f t="shared" ca="1" si="86"/>
        <v>-3.7853159116925132</v>
      </c>
    </row>
    <row r="140" spans="1:34" x14ac:dyDescent="0.2">
      <c r="A140" s="347">
        <f t="shared" ca="1" si="64"/>
        <v>0.1</v>
      </c>
      <c r="B140" s="304">
        <f t="shared" ca="1" si="65"/>
        <v>4.6000000000000005</v>
      </c>
      <c r="D140" s="306">
        <f t="shared" ca="1" si="66"/>
        <v>-1.3681537345846366</v>
      </c>
      <c r="E140" s="307">
        <f t="shared" ca="1" si="67"/>
        <v>-13.198577273099142</v>
      </c>
      <c r="F140" s="304">
        <f t="shared" ca="1" si="68"/>
        <v>13.26929865047234</v>
      </c>
      <c r="G140" s="306">
        <f t="shared" ca="1" si="69"/>
        <v>27.588512748487382</v>
      </c>
      <c r="H140" s="307">
        <f t="shared" ca="1" si="70"/>
        <v>67.348899582894461</v>
      </c>
      <c r="I140" s="304">
        <f t="shared" ca="1" si="71"/>
        <v>72.780494026217312</v>
      </c>
      <c r="J140" s="306">
        <f t="shared" ca="1" si="72"/>
        <v>281.45001770788059</v>
      </c>
      <c r="K140" s="307">
        <f t="shared" ca="1" si="73"/>
        <v>1053.8316817222535</v>
      </c>
      <c r="L140" s="304">
        <f t="shared" ca="1" si="58"/>
        <v>1090.7682273834891</v>
      </c>
      <c r="M140" s="306">
        <f t="shared" ca="1" si="74"/>
        <v>1.1820110207395822</v>
      </c>
      <c r="N140" s="304">
        <f t="shared" ca="1" si="75"/>
        <v>67.724242826328478</v>
      </c>
      <c r="P140" s="310">
        <f t="shared" ca="1" si="76"/>
        <v>23</v>
      </c>
      <c r="Q140" s="304">
        <f t="shared" ca="1" si="77"/>
        <v>0</v>
      </c>
      <c r="R140" s="306">
        <f t="shared" ca="1" si="78"/>
        <v>0</v>
      </c>
      <c r="S140" s="307">
        <f t="shared" ca="1" si="79"/>
        <v>5.083000000000002</v>
      </c>
      <c r="T140" s="304">
        <f t="shared" ca="1" si="59"/>
        <v>49.86423000000002</v>
      </c>
      <c r="U140" s="311">
        <f t="shared" ca="1" si="60"/>
        <v>0</v>
      </c>
      <c r="V140" s="306">
        <f t="shared" ca="1" si="61"/>
        <v>1.1023673287005058</v>
      </c>
      <c r="W140" s="304">
        <f t="shared" ca="1" si="62"/>
        <v>17.929152874006903</v>
      </c>
      <c r="Y140" s="314" t="str">
        <f t="shared" ca="1" si="80"/>
        <v/>
      </c>
      <c r="Z140" s="315" t="str">
        <f t="shared" ca="1" si="81"/>
        <v/>
      </c>
      <c r="AA140" s="316" t="str">
        <f t="shared" ca="1" si="82"/>
        <v/>
      </c>
      <c r="AC140" s="310" t="e">
        <f t="shared" ca="1" si="83"/>
        <v>#N/A</v>
      </c>
      <c r="AD140" s="323" t="e">
        <f t="shared" ca="1" si="84"/>
        <v>#N/A</v>
      </c>
      <c r="AE140" s="324">
        <f t="shared" ca="1" si="63"/>
        <v>1053.8316817222535</v>
      </c>
      <c r="AG140" s="306">
        <f t="shared" ca="1" si="85"/>
        <v>-12.750885143474553</v>
      </c>
      <c r="AH140" s="304">
        <f t="shared" ca="1" si="86"/>
        <v>-3.6543536469835396</v>
      </c>
    </row>
    <row r="141" spans="1:34" x14ac:dyDescent="0.2">
      <c r="A141" s="347">
        <f t="shared" ca="1" si="64"/>
        <v>0.1</v>
      </c>
      <c r="B141" s="304">
        <f t="shared" ca="1" si="65"/>
        <v>4.7</v>
      </c>
      <c r="D141" s="306">
        <f t="shared" ca="1" si="66"/>
        <v>-1.337066323324448</v>
      </c>
      <c r="E141" s="307">
        <f t="shared" ca="1" si="67"/>
        <v>-13.074037694463446</v>
      </c>
      <c r="F141" s="304">
        <f t="shared" ca="1" si="68"/>
        <v>13.142229947357466</v>
      </c>
      <c r="G141" s="306">
        <f t="shared" ca="1" si="69"/>
        <v>27.454806116154938</v>
      </c>
      <c r="H141" s="307">
        <f t="shared" ca="1" si="70"/>
        <v>66.041495813448122</v>
      </c>
      <c r="I141" s="304">
        <f t="shared" ca="1" si="71"/>
        <v>71.520944821453142</v>
      </c>
      <c r="J141" s="306">
        <f t="shared" ca="1" si="72"/>
        <v>284.2021836511127</v>
      </c>
      <c r="K141" s="307">
        <f t="shared" ca="1" si="73"/>
        <v>1060.5012014920705</v>
      </c>
      <c r="L141" s="304">
        <f t="shared" ca="1" si="58"/>
        <v>1097.9224378607926</v>
      </c>
      <c r="M141" s="306">
        <f t="shared" ca="1" si="74"/>
        <v>1.1768116473048746</v>
      </c>
      <c r="N141" s="304">
        <f t="shared" ca="1" si="75"/>
        <v>67.426340672407292</v>
      </c>
      <c r="P141" s="310">
        <f t="shared" ca="1" si="76"/>
        <v>23</v>
      </c>
      <c r="Q141" s="304">
        <f t="shared" ca="1" si="77"/>
        <v>0</v>
      </c>
      <c r="R141" s="306">
        <f t="shared" ca="1" si="78"/>
        <v>0</v>
      </c>
      <c r="S141" s="307">
        <f t="shared" ca="1" si="79"/>
        <v>5.083000000000002</v>
      </c>
      <c r="T141" s="304">
        <f t="shared" ca="1" si="59"/>
        <v>49.86423000000002</v>
      </c>
      <c r="U141" s="311">
        <f t="shared" ca="1" si="60"/>
        <v>0</v>
      </c>
      <c r="V141" s="306">
        <f t="shared" ca="1" si="61"/>
        <v>1.1016302891466088</v>
      </c>
      <c r="W141" s="304">
        <f t="shared" ca="1" si="62"/>
        <v>17.302377885333662</v>
      </c>
      <c r="Y141" s="314" t="str">
        <f t="shared" ca="1" si="80"/>
        <v/>
      </c>
      <c r="Z141" s="315" t="str">
        <f t="shared" ca="1" si="81"/>
        <v/>
      </c>
      <c r="AA141" s="316" t="str">
        <f t="shared" ca="1" si="82"/>
        <v>Satellite</v>
      </c>
      <c r="AC141" s="310" t="e">
        <f t="shared" ca="1" si="83"/>
        <v>#N/A</v>
      </c>
      <c r="AD141" s="323" t="e">
        <f t="shared" ca="1" si="84"/>
        <v>#N/A</v>
      </c>
      <c r="AE141" s="324">
        <f t="shared" ca="1" si="63"/>
        <v>1060.5012014920705</v>
      </c>
      <c r="AG141" s="306">
        <f t="shared" ca="1" si="85"/>
        <v>-12.605159327491403</v>
      </c>
      <c r="AH141" s="304">
        <f t="shared" ca="1" si="86"/>
        <v>-3.5272777639203019</v>
      </c>
    </row>
    <row r="142" spans="1:34" x14ac:dyDescent="0.2">
      <c r="A142" s="347">
        <f t="shared" ca="1" si="64"/>
        <v>0.1</v>
      </c>
      <c r="B142" s="304">
        <f t="shared" ca="1" si="65"/>
        <v>4.8</v>
      </c>
      <c r="D142" s="306">
        <f t="shared" ca="1" si="66"/>
        <v>-1.3066847457510891</v>
      </c>
      <c r="E142" s="307">
        <f t="shared" ca="1" si="67"/>
        <v>-12.953180643888766</v>
      </c>
      <c r="F142" s="304">
        <f t="shared" ca="1" si="68"/>
        <v>13.018921376903432</v>
      </c>
      <c r="G142" s="306">
        <f t="shared" ca="1" si="69"/>
        <v>27.324137641579828</v>
      </c>
      <c r="H142" s="307">
        <f t="shared" ca="1" si="70"/>
        <v>64.746177749059243</v>
      </c>
      <c r="I142" s="304">
        <f t="shared" ca="1" si="71"/>
        <v>70.275714375371336</v>
      </c>
      <c r="J142" s="306">
        <f t="shared" ca="1" si="72"/>
        <v>286.94113083899947</v>
      </c>
      <c r="K142" s="307">
        <f t="shared" ca="1" si="73"/>
        <v>1067.040585170196</v>
      </c>
      <c r="L142" s="304">
        <f t="shared" ca="1" si="58"/>
        <v>1104.9483349765808</v>
      </c>
      <c r="M142" s="306">
        <f t="shared" ca="1" si="74"/>
        <v>1.1714530520542894</v>
      </c>
      <c r="N142" s="304">
        <f t="shared" ca="1" si="75"/>
        <v>67.119315780429915</v>
      </c>
      <c r="P142" s="310">
        <f t="shared" ca="1" si="76"/>
        <v>23</v>
      </c>
      <c r="Q142" s="304">
        <f t="shared" ca="1" si="77"/>
        <v>0</v>
      </c>
      <c r="R142" s="306">
        <f t="shared" ca="1" si="78"/>
        <v>0</v>
      </c>
      <c r="S142" s="307">
        <f t="shared" ca="1" si="79"/>
        <v>5.083000000000002</v>
      </c>
      <c r="T142" s="304">
        <f t="shared" ca="1" si="59"/>
        <v>49.86423000000002</v>
      </c>
      <c r="U142" s="311">
        <f t="shared" ca="1" si="60"/>
        <v>0</v>
      </c>
      <c r="V142" s="306">
        <f t="shared" ca="1" si="61"/>
        <v>1.1009080838574341</v>
      </c>
      <c r="W142" s="304">
        <f t="shared" ca="1" si="62"/>
        <v>16.694177902548851</v>
      </c>
      <c r="Y142" s="314" t="str">
        <f t="shared" ca="1" si="80"/>
        <v/>
      </c>
      <c r="Z142" s="315" t="str">
        <f t="shared" ca="1" si="81"/>
        <v/>
      </c>
      <c r="AA142" s="316" t="str">
        <f t="shared" ca="1" si="82"/>
        <v/>
      </c>
      <c r="AC142" s="310" t="e">
        <f t="shared" ca="1" si="83"/>
        <v>#N/A</v>
      </c>
      <c r="AD142" s="323" t="e">
        <f t="shared" ca="1" si="84"/>
        <v>#N/A</v>
      </c>
      <c r="AE142" s="324">
        <f t="shared" ca="1" si="63"/>
        <v>1067.040585170196</v>
      </c>
      <c r="AG142" s="306">
        <f t="shared" ca="1" si="85"/>
        <v>-12.462394111806994</v>
      </c>
      <c r="AH142" s="304">
        <f t="shared" ca="1" si="86"/>
        <v>-3.4039696803725468</v>
      </c>
    </row>
    <row r="143" spans="1:34" x14ac:dyDescent="0.2">
      <c r="A143" s="347">
        <f t="shared" ca="1" si="64"/>
        <v>0.1</v>
      </c>
      <c r="B143" s="304">
        <f t="shared" ca="1" si="65"/>
        <v>4.8999999999999995</v>
      </c>
      <c r="D143" s="306">
        <f t="shared" ca="1" si="66"/>
        <v>-1.2769859615173187</v>
      </c>
      <c r="E143" s="307">
        <f t="shared" ca="1" si="67"/>
        <v>-12.835894581999085</v>
      </c>
      <c r="F143" s="304">
        <f t="shared" ca="1" si="68"/>
        <v>12.899259004536106</v>
      </c>
      <c r="G143" s="306">
        <f t="shared" ca="1" si="69"/>
        <v>27.196439045428097</v>
      </c>
      <c r="H143" s="307">
        <f t="shared" ca="1" si="70"/>
        <v>63.462588290859337</v>
      </c>
      <c r="I143" s="304">
        <f t="shared" ca="1" si="71"/>
        <v>69.044524832363081</v>
      </c>
      <c r="J143" s="306">
        <f t="shared" ca="1" si="72"/>
        <v>289.66715967334989</v>
      </c>
      <c r="K143" s="307">
        <f t="shared" ca="1" si="73"/>
        <v>1073.451023472192</v>
      </c>
      <c r="L143" s="304">
        <f t="shared" ca="1" si="58"/>
        <v>1111.8471851773168</v>
      </c>
      <c r="M143" s="306">
        <f t="shared" ca="1" si="74"/>
        <v>1.165928676858984</v>
      </c>
      <c r="N143" s="304">
        <f t="shared" ca="1" si="75"/>
        <v>66.802792397292151</v>
      </c>
      <c r="P143" s="310">
        <f t="shared" ca="1" si="76"/>
        <v>23</v>
      </c>
      <c r="Q143" s="304">
        <f t="shared" ca="1" si="77"/>
        <v>0</v>
      </c>
      <c r="R143" s="306">
        <f t="shared" ca="1" si="78"/>
        <v>0</v>
      </c>
      <c r="S143" s="307">
        <f t="shared" ca="1" si="79"/>
        <v>5.083000000000002</v>
      </c>
      <c r="T143" s="304">
        <f t="shared" ca="1" si="59"/>
        <v>49.86423000000002</v>
      </c>
      <c r="U143" s="311">
        <f t="shared" ca="1" si="60"/>
        <v>0</v>
      </c>
      <c r="V143" s="306">
        <f t="shared" ca="1" si="61"/>
        <v>1.1002005542624436</v>
      </c>
      <c r="W143" s="304">
        <f t="shared" ca="1" si="62"/>
        <v>16.104000973088588</v>
      </c>
      <c r="Y143" s="314" t="str">
        <f t="shared" ca="1" si="80"/>
        <v/>
      </c>
      <c r="Z143" s="315" t="str">
        <f t="shared" ca="1" si="81"/>
        <v/>
      </c>
      <c r="AA143" s="316" t="str">
        <f t="shared" ca="1" si="82"/>
        <v/>
      </c>
      <c r="AC143" s="310" t="e">
        <f t="shared" ca="1" si="83"/>
        <v>#N/A</v>
      </c>
      <c r="AD143" s="323" t="e">
        <f t="shared" ca="1" si="84"/>
        <v>#N/A</v>
      </c>
      <c r="AE143" s="324">
        <f t="shared" ca="1" si="63"/>
        <v>1073.451023472192</v>
      </c>
      <c r="AG143" s="306">
        <f t="shared" ca="1" si="85"/>
        <v>-12.322431156340528</v>
      </c>
      <c r="AH143" s="304">
        <f t="shared" ca="1" si="86"/>
        <v>-3.2843159359726233</v>
      </c>
    </row>
    <row r="144" spans="1:34" x14ac:dyDescent="0.2">
      <c r="A144" s="347">
        <f t="shared" ca="1" si="64"/>
        <v>0.1</v>
      </c>
      <c r="B144" s="304">
        <f t="shared" ca="1" si="65"/>
        <v>4.9999999999999991</v>
      </c>
      <c r="D144" s="306">
        <f t="shared" ca="1" si="66"/>
        <v>-1.2479479641278866</v>
      </c>
      <c r="E144" s="307">
        <f t="shared" ca="1" si="67"/>
        <v>-12.722072706414773</v>
      </c>
      <c r="F144" s="304">
        <f t="shared" ca="1" si="68"/>
        <v>12.783133734279504</v>
      </c>
      <c r="G144" s="306">
        <f t="shared" ca="1" si="69"/>
        <v>27.071644249015307</v>
      </c>
      <c r="H144" s="307">
        <f t="shared" ca="1" si="70"/>
        <v>62.190381020217856</v>
      </c>
      <c r="I144" s="304">
        <f t="shared" ca="1" si="71"/>
        <v>67.827114149026841</v>
      </c>
      <c r="J144" s="306">
        <f t="shared" ca="1" si="72"/>
        <v>292.38056383807208</v>
      </c>
      <c r="K144" s="307">
        <f t="shared" ca="1" si="73"/>
        <v>1079.7336719377458</v>
      </c>
      <c r="L144" s="304">
        <f t="shared" ca="1" si="58"/>
        <v>1118.6202199256174</v>
      </c>
      <c r="M144" s="306">
        <f t="shared" ca="1" si="74"/>
        <v>1.160231616566437</v>
      </c>
      <c r="N144" s="304">
        <f t="shared" ca="1" si="75"/>
        <v>66.476374886897645</v>
      </c>
      <c r="P144" s="310">
        <f t="shared" ca="1" si="76"/>
        <v>23</v>
      </c>
      <c r="Q144" s="304">
        <f t="shared" ca="1" si="77"/>
        <v>0</v>
      </c>
      <c r="R144" s="306">
        <f t="shared" ca="1" si="78"/>
        <v>0</v>
      </c>
      <c r="S144" s="307">
        <f t="shared" ca="1" si="79"/>
        <v>5.083000000000002</v>
      </c>
      <c r="T144" s="304">
        <f t="shared" ca="1" si="59"/>
        <v>49.86423000000002</v>
      </c>
      <c r="U144" s="311">
        <f t="shared" ca="1" si="60"/>
        <v>0</v>
      </c>
      <c r="V144" s="306">
        <f t="shared" ca="1" si="61"/>
        <v>1.0995075465650177</v>
      </c>
      <c r="W144" s="304">
        <f t="shared" ca="1" si="62"/>
        <v>15.531318717026053</v>
      </c>
      <c r="Y144" s="314" t="str">
        <f t="shared" ca="1" si="80"/>
        <v/>
      </c>
      <c r="Z144" s="315" t="str">
        <f t="shared" ca="1" si="81"/>
        <v/>
      </c>
      <c r="AA144" s="316" t="str">
        <f t="shared" ca="1" si="82"/>
        <v/>
      </c>
      <c r="AC144" s="310">
        <f t="shared" ca="1" si="83"/>
        <v>4.9999999999999991</v>
      </c>
      <c r="AD144" s="323">
        <f t="shared" ca="1" si="84"/>
        <v>292.38056383807208</v>
      </c>
      <c r="AE144" s="324">
        <f t="shared" ca="1" si="63"/>
        <v>1079.7336719377458</v>
      </c>
      <c r="AG144" s="306">
        <f t="shared" ca="1" si="85"/>
        <v>-12.185113955878824</v>
      </c>
      <c r="AH144" s="304">
        <f t="shared" ca="1" si="86"/>
        <v>-3.1682079427677716</v>
      </c>
    </row>
    <row r="145" spans="1:34" x14ac:dyDescent="0.2">
      <c r="A145" s="347">
        <f t="shared" ca="1" si="64"/>
        <v>0.1</v>
      </c>
      <c r="B145" s="304">
        <f t="shared" ca="1" si="65"/>
        <v>5.0999999999999988</v>
      </c>
      <c r="D145" s="306">
        <f t="shared" ca="1" si="66"/>
        <v>-1.2195497374652722</v>
      </c>
      <c r="E145" s="307">
        <f t="shared" ca="1" si="67"/>
        <v>-12.611612718770516</v>
      </c>
      <c r="F145" s="304">
        <f t="shared" ca="1" si="68"/>
        <v>12.670441070870654</v>
      </c>
      <c r="G145" s="306">
        <f t="shared" ca="1" si="69"/>
        <v>26.949689275268781</v>
      </c>
      <c r="H145" s="307">
        <f t="shared" ca="1" si="70"/>
        <v>60.929219748340806</v>
      </c>
      <c r="I145" s="304">
        <f t="shared" ca="1" si="71"/>
        <v>66.623235970456591</v>
      </c>
      <c r="J145" s="306">
        <f t="shared" ca="1" si="72"/>
        <v>295.0816305142863</v>
      </c>
      <c r="K145" s="307">
        <f t="shared" ca="1" si="73"/>
        <v>1085.8896519761738</v>
      </c>
      <c r="L145" s="304">
        <f t="shared" ca="1" si="58"/>
        <v>1125.2686367867477</v>
      </c>
      <c r="M145" s="306">
        <f t="shared" ca="1" si="74"/>
        <v>1.1543545977772356</v>
      </c>
      <c r="N145" s="304">
        <f t="shared" ca="1" si="75"/>
        <v>66.13964651415732</v>
      </c>
      <c r="P145" s="310">
        <f t="shared" ca="1" si="76"/>
        <v>23</v>
      </c>
      <c r="Q145" s="304">
        <f t="shared" ca="1" si="77"/>
        <v>0</v>
      </c>
      <c r="R145" s="306">
        <f t="shared" ca="1" si="78"/>
        <v>0</v>
      </c>
      <c r="S145" s="307">
        <f t="shared" ca="1" si="79"/>
        <v>5.083000000000002</v>
      </c>
      <c r="T145" s="304">
        <f t="shared" ca="1" si="59"/>
        <v>49.86423000000002</v>
      </c>
      <c r="U145" s="311">
        <f t="shared" ca="1" si="60"/>
        <v>0</v>
      </c>
      <c r="V145" s="306">
        <f t="shared" ca="1" si="61"/>
        <v>1.0988289115967045</v>
      </c>
      <c r="W145" s="304">
        <f t="shared" ca="1" si="62"/>
        <v>14.975625202003933</v>
      </c>
      <c r="Y145" s="314" t="str">
        <f t="shared" ca="1" si="80"/>
        <v/>
      </c>
      <c r="Z145" s="315" t="str">
        <f t="shared" ca="1" si="81"/>
        <v/>
      </c>
      <c r="AA145" s="316" t="str">
        <f t="shared" ca="1" si="82"/>
        <v/>
      </c>
      <c r="AC145" s="310" t="e">
        <f t="shared" ca="1" si="83"/>
        <v>#N/A</v>
      </c>
      <c r="AD145" s="323" t="e">
        <f t="shared" ca="1" si="84"/>
        <v>#N/A</v>
      </c>
      <c r="AE145" s="324">
        <f t="shared" ca="1" si="63"/>
        <v>1085.8896519761738</v>
      </c>
      <c r="AG145" s="306">
        <f t="shared" ca="1" si="85"/>
        <v>-12.050287368862364</v>
      </c>
      <c r="AH145" s="304">
        <f t="shared" ca="1" si="86"/>
        <v>-3.0555417503494091</v>
      </c>
    </row>
    <row r="146" spans="1:34" x14ac:dyDescent="0.2">
      <c r="A146" s="347">
        <f t="shared" ca="1" si="64"/>
        <v>0.1</v>
      </c>
      <c r="B146" s="304">
        <f t="shared" ca="1" si="65"/>
        <v>5.1999999999999984</v>
      </c>
      <c r="D146" s="306">
        <f t="shared" ca="1" si="66"/>
        <v>-1.1917712154227356</v>
      </c>
      <c r="E146" s="307">
        <f t="shared" ca="1" si="67"/>
        <v>-12.504416604679568</v>
      </c>
      <c r="F146" s="304">
        <f t="shared" ca="1" si="68"/>
        <v>12.561080895101993</v>
      </c>
      <c r="G146" s="306">
        <f t="shared" ca="1" si="69"/>
        <v>26.830512153726509</v>
      </c>
      <c r="H146" s="307">
        <f t="shared" ca="1" si="70"/>
        <v>59.67877808787285</v>
      </c>
      <c r="I146" s="304">
        <f t="shared" ca="1" si="71"/>
        <v>65.432659555399681</v>
      </c>
      <c r="J146" s="306">
        <f t="shared" ca="1" si="72"/>
        <v>297.77064058573609</v>
      </c>
      <c r="K146" s="307">
        <f t="shared" ca="1" si="73"/>
        <v>1091.9200518679845</v>
      </c>
      <c r="L146" s="304">
        <f t="shared" ca="1" si="58"/>
        <v>1131.7936004706078</v>
      </c>
      <c r="M146" s="306">
        <f t="shared" ca="1" si="74"/>
        <v>1.1482899562431286</v>
      </c>
      <c r="N146" s="304">
        <f t="shared" ca="1" si="75"/>
        <v>65.792168149993245</v>
      </c>
      <c r="P146" s="310">
        <f t="shared" ca="1" si="76"/>
        <v>23</v>
      </c>
      <c r="Q146" s="304">
        <f t="shared" ca="1" si="77"/>
        <v>0</v>
      </c>
      <c r="R146" s="306">
        <f t="shared" ca="1" si="78"/>
        <v>0</v>
      </c>
      <c r="S146" s="307">
        <f t="shared" ca="1" si="79"/>
        <v>5.083000000000002</v>
      </c>
      <c r="T146" s="304">
        <f t="shared" ca="1" si="59"/>
        <v>49.86423000000002</v>
      </c>
      <c r="U146" s="311">
        <f t="shared" ca="1" si="60"/>
        <v>0</v>
      </c>
      <c r="V146" s="306">
        <f t="shared" ca="1" si="61"/>
        <v>1.098164504677722</v>
      </c>
      <c r="W146" s="304">
        <f t="shared" ca="1" si="62"/>
        <v>14.436435882492345</v>
      </c>
      <c r="Y146" s="314" t="str">
        <f t="shared" ca="1" si="80"/>
        <v/>
      </c>
      <c r="Z146" s="315" t="str">
        <f t="shared" ca="1" si="81"/>
        <v/>
      </c>
      <c r="AA146" s="316" t="str">
        <f t="shared" ca="1" si="82"/>
        <v/>
      </c>
      <c r="AC146" s="310" t="e">
        <f t="shared" ca="1" si="83"/>
        <v>#N/A</v>
      </c>
      <c r="AD146" s="323" t="e">
        <f t="shared" ca="1" si="84"/>
        <v>#N/A</v>
      </c>
      <c r="AE146" s="324">
        <f t="shared" ca="1" si="63"/>
        <v>1091.9200518679845</v>
      </c>
      <c r="AG146" s="306">
        <f t="shared" ca="1" si="85"/>
        <v>-11.917797139518525</v>
      </c>
      <c r="AH146" s="304">
        <f t="shared" ca="1" si="86"/>
        <v>-2.9462178245138553</v>
      </c>
    </row>
    <row r="147" spans="1:34" x14ac:dyDescent="0.2">
      <c r="A147" s="347">
        <f t="shared" ca="1" si="64"/>
        <v>0.1</v>
      </c>
      <c r="B147" s="304">
        <f t="shared" ca="1" si="65"/>
        <v>5.299999999999998</v>
      </c>
      <c r="D147" s="306">
        <f t="shared" ca="1" si="66"/>
        <v>-1.1645932444981217</v>
      </c>
      <c r="E147" s="307">
        <f t="shared" ca="1" si="67"/>
        <v>-12.400390425752128</v>
      </c>
      <c r="F147" s="304">
        <f t="shared" ca="1" si="68"/>
        <v>12.454957251480863</v>
      </c>
      <c r="G147" s="306">
        <f t="shared" ca="1" si="69"/>
        <v>26.714052829276696</v>
      </c>
      <c r="H147" s="307">
        <f t="shared" ca="1" si="70"/>
        <v>58.438739045297638</v>
      </c>
      <c r="I147" s="304">
        <f t="shared" ca="1" si="71"/>
        <v>64.255169751310916</v>
      </c>
      <c r="J147" s="306">
        <f t="shared" ca="1" si="72"/>
        <v>300.44786883488626</v>
      </c>
      <c r="K147" s="307">
        <f t="shared" ca="1" si="73"/>
        <v>1097.825927724643</v>
      </c>
      <c r="L147" s="304">
        <f t="shared" ca="1" si="58"/>
        <v>1138.1962438313956</v>
      </c>
      <c r="M147" s="306">
        <f t="shared" ca="1" si="74"/>
        <v>1.1420296128066174</v>
      </c>
      <c r="N147" s="304">
        <f t="shared" ca="1" si="75"/>
        <v>65.433476892778728</v>
      </c>
      <c r="P147" s="310">
        <f t="shared" ca="1" si="76"/>
        <v>23</v>
      </c>
      <c r="Q147" s="304">
        <f t="shared" ca="1" si="77"/>
        <v>0</v>
      </c>
      <c r="R147" s="306">
        <f t="shared" ca="1" si="78"/>
        <v>0</v>
      </c>
      <c r="S147" s="307">
        <f t="shared" ca="1" si="79"/>
        <v>5.083000000000002</v>
      </c>
      <c r="T147" s="304">
        <f t="shared" ca="1" si="59"/>
        <v>49.86423000000002</v>
      </c>
      <c r="U147" s="311">
        <f t="shared" ca="1" si="60"/>
        <v>0</v>
      </c>
      <c r="V147" s="306">
        <f t="shared" ca="1" si="61"/>
        <v>1.0975141854834021</v>
      </c>
      <c r="W147" s="304">
        <f t="shared" ca="1" si="62"/>
        <v>13.913286599240131</v>
      </c>
      <c r="Y147" s="314" t="str">
        <f t="shared" ca="1" si="80"/>
        <v/>
      </c>
      <c r="Z147" s="315" t="str">
        <f t="shared" ca="1" si="81"/>
        <v/>
      </c>
      <c r="AA147" s="316" t="str">
        <f t="shared" ca="1" si="82"/>
        <v/>
      </c>
      <c r="AC147" s="310" t="e">
        <f t="shared" ca="1" si="83"/>
        <v>#N/A</v>
      </c>
      <c r="AD147" s="323" t="e">
        <f t="shared" ca="1" si="84"/>
        <v>#N/A</v>
      </c>
      <c r="AE147" s="324">
        <f t="shared" ca="1" si="63"/>
        <v>1097.825927724643</v>
      </c>
      <c r="AG147" s="306">
        <f t="shared" ca="1" si="85"/>
        <v>-11.787489410682991</v>
      </c>
      <c r="AH147" s="304">
        <f t="shared" ca="1" si="86"/>
        <v>-2.8401408385780718</v>
      </c>
    </row>
    <row r="148" spans="1:34" x14ac:dyDescent="0.2">
      <c r="A148" s="347">
        <f t="shared" ca="1" si="64"/>
        <v>0.1</v>
      </c>
      <c r="B148" s="304">
        <f t="shared" ca="1" si="65"/>
        <v>5.3999999999999977</v>
      </c>
      <c r="D148" s="306">
        <f t="shared" ca="1" si="66"/>
        <v>-1.137997549217526</v>
      </c>
      <c r="E148" s="307">
        <f t="shared" ca="1" si="67"/>
        <v>-12.299444122833679</v>
      </c>
      <c r="F148" s="304">
        <f t="shared" ca="1" si="68"/>
        <v>12.351978147354902</v>
      </c>
      <c r="G148" s="306">
        <f t="shared" ca="1" si="69"/>
        <v>26.600253074354942</v>
      </c>
      <c r="H148" s="307">
        <f t="shared" ca="1" si="70"/>
        <v>57.208794633014271</v>
      </c>
      <c r="I148" s="304">
        <f t="shared" ca="1" si="71"/>
        <v>63.090567020610393</v>
      </c>
      <c r="J148" s="306">
        <f t="shared" ca="1" si="72"/>
        <v>303.11358413006786</v>
      </c>
      <c r="K148" s="307">
        <f t="shared" ca="1" si="73"/>
        <v>1103.6083044085585</v>
      </c>
      <c r="L148" s="304">
        <f t="shared" ca="1" si="58"/>
        <v>1144.477668827011</v>
      </c>
      <c r="M148" s="306">
        <f t="shared" ca="1" si="74"/>
        <v>1.1355650478013515</v>
      </c>
      <c r="N148" s="304">
        <f t="shared" ca="1" si="75"/>
        <v>65.063084601589026</v>
      </c>
      <c r="P148" s="310">
        <f t="shared" ca="1" si="76"/>
        <v>23</v>
      </c>
      <c r="Q148" s="304">
        <f t="shared" ca="1" si="77"/>
        <v>0</v>
      </c>
      <c r="R148" s="306">
        <f t="shared" ca="1" si="78"/>
        <v>0</v>
      </c>
      <c r="S148" s="307">
        <f t="shared" ca="1" si="79"/>
        <v>5.083000000000002</v>
      </c>
      <c r="T148" s="304">
        <f t="shared" ca="1" si="59"/>
        <v>49.86423000000002</v>
      </c>
      <c r="U148" s="311">
        <f t="shared" ca="1" si="60"/>
        <v>0</v>
      </c>
      <c r="V148" s="306">
        <f t="shared" ca="1" si="61"/>
        <v>1.0968778179162788</v>
      </c>
      <c r="W148" s="304">
        <f t="shared" ca="1" si="62"/>
        <v>13.405732635083856</v>
      </c>
      <c r="Y148" s="314" t="str">
        <f t="shared" ca="1" si="80"/>
        <v/>
      </c>
      <c r="Z148" s="315" t="str">
        <f t="shared" ca="1" si="81"/>
        <v/>
      </c>
      <c r="AA148" s="316" t="str">
        <f t="shared" ca="1" si="82"/>
        <v/>
      </c>
      <c r="AC148" s="310" t="e">
        <f t="shared" ca="1" si="83"/>
        <v>#N/A</v>
      </c>
      <c r="AD148" s="323" t="e">
        <f t="shared" ca="1" si="84"/>
        <v>#N/A</v>
      </c>
      <c r="AE148" s="324">
        <f t="shared" ca="1" si="63"/>
        <v>1103.6083044085585</v>
      </c>
      <c r="AG148" s="306">
        <f t="shared" ca="1" si="85"/>
        <v>-11.659210224568698</v>
      </c>
      <c r="AH148" s="304">
        <f t="shared" ca="1" si="86"/>
        <v>-2.7372194765375024</v>
      </c>
    </row>
    <row r="149" spans="1:34" x14ac:dyDescent="0.2">
      <c r="A149" s="347">
        <f t="shared" ca="1" si="64"/>
        <v>0.1</v>
      </c>
      <c r="B149" s="304">
        <f t="shared" ca="1" si="65"/>
        <v>5.4999999999999973</v>
      </c>
      <c r="D149" s="306">
        <f t="shared" ca="1" si="66"/>
        <v>-1.1119667002727518</v>
      </c>
      <c r="E149" s="307">
        <f t="shared" ca="1" si="67"/>
        <v>-12.201491329681534</v>
      </c>
      <c r="F149" s="304">
        <f t="shared" ca="1" si="68"/>
        <v>12.252055362705848</v>
      </c>
      <c r="G149" s="306">
        <f t="shared" ca="1" si="69"/>
        <v>26.489056404327666</v>
      </c>
      <c r="H149" s="307">
        <f t="shared" ca="1" si="70"/>
        <v>55.988645500046118</v>
      </c>
      <c r="I149" s="304">
        <f t="shared" ca="1" si="71"/>
        <v>61.938667519744783</v>
      </c>
      <c r="J149" s="306">
        <f t="shared" ca="1" si="72"/>
        <v>305.76804960400199</v>
      </c>
      <c r="K149" s="307">
        <f t="shared" ca="1" si="73"/>
        <v>1109.2681764152117</v>
      </c>
      <c r="L149" s="304">
        <f t="shared" ca="1" si="58"/>
        <v>1150.6389474401449</v>
      </c>
      <c r="M149" s="306">
        <f t="shared" ca="1" si="74"/>
        <v>1.1288872738326448</v>
      </c>
      <c r="N149" s="304">
        <f t="shared" ca="1" si="75"/>
        <v>64.680476336639799</v>
      </c>
      <c r="P149" s="310">
        <f t="shared" ca="1" si="76"/>
        <v>23</v>
      </c>
      <c r="Q149" s="304">
        <f t="shared" ca="1" si="77"/>
        <v>0</v>
      </c>
      <c r="R149" s="306">
        <f t="shared" ca="1" si="78"/>
        <v>0</v>
      </c>
      <c r="S149" s="307">
        <f t="shared" ca="1" si="79"/>
        <v>5.083000000000002</v>
      </c>
      <c r="T149" s="304">
        <f t="shared" ca="1" si="59"/>
        <v>49.86423000000002</v>
      </c>
      <c r="U149" s="311">
        <f t="shared" ca="1" si="60"/>
        <v>0</v>
      </c>
      <c r="V149" s="306">
        <f t="shared" ca="1" si="61"/>
        <v>1.096255269983557</v>
      </c>
      <c r="W149" s="304">
        <f t="shared" ca="1" si="62"/>
        <v>12.91334782355278</v>
      </c>
      <c r="Y149" s="314" t="str">
        <f t="shared" ca="1" si="80"/>
        <v/>
      </c>
      <c r="Z149" s="315" t="str">
        <f t="shared" ca="1" si="81"/>
        <v/>
      </c>
      <c r="AA149" s="316" t="str">
        <f t="shared" ca="1" si="82"/>
        <v/>
      </c>
      <c r="AC149" s="310" t="e">
        <f t="shared" ca="1" si="83"/>
        <v>#N/A</v>
      </c>
      <c r="AD149" s="323" t="e">
        <f t="shared" ca="1" si="84"/>
        <v>#N/A</v>
      </c>
      <c r="AE149" s="324">
        <f t="shared" ca="1" si="63"/>
        <v>1109.2681764152117</v>
      </c>
      <c r="AG149" s="306">
        <f t="shared" ca="1" si="85"/>
        <v>-11.532805008648442</v>
      </c>
      <c r="AH149" s="304">
        <f t="shared" ca="1" si="86"/>
        <v>-2.6373662473114008</v>
      </c>
    </row>
    <row r="150" spans="1:34" x14ac:dyDescent="0.2">
      <c r="A150" s="347">
        <f t="shared" ca="1" si="64"/>
        <v>0.1</v>
      </c>
      <c r="B150" s="304">
        <f t="shared" ca="1" si="65"/>
        <v>5.599999999999997</v>
      </c>
      <c r="D150" s="306">
        <f t="shared" ca="1" si="66"/>
        <v>-1.0864840852706887</v>
      </c>
      <c r="E150" s="307">
        <f t="shared" ca="1" si="67"/>
        <v>-12.106449196345258</v>
      </c>
      <c r="F150" s="304">
        <f t="shared" ca="1" si="68"/>
        <v>12.155104269862731</v>
      </c>
      <c r="G150" s="306">
        <f t="shared" ca="1" si="69"/>
        <v>26.380407995800596</v>
      </c>
      <c r="H150" s="307">
        <f t="shared" ca="1" si="70"/>
        <v>54.778000580411593</v>
      </c>
      <c r="I150" s="304">
        <f t="shared" ca="1" si="71"/>
        <v>60.799303232952205</v>
      </c>
      <c r="J150" s="306">
        <f t="shared" ca="1" si="72"/>
        <v>308.41152282400839</v>
      </c>
      <c r="K150" s="307">
        <f t="shared" ca="1" si="73"/>
        <v>1114.8065087192344</v>
      </c>
      <c r="L150" s="304">
        <f t="shared" ca="1" si="58"/>
        <v>1156.6811225629094</v>
      </c>
      <c r="M150" s="306">
        <f t="shared" ca="1" si="74"/>
        <v>1.1219868068588441</v>
      </c>
      <c r="N150" s="304">
        <f t="shared" ca="1" si="75"/>
        <v>64.285108702371616</v>
      </c>
      <c r="P150" s="310">
        <f t="shared" ca="1" si="76"/>
        <v>23</v>
      </c>
      <c r="Q150" s="304">
        <f t="shared" ca="1" si="77"/>
        <v>0</v>
      </c>
      <c r="R150" s="306">
        <f t="shared" ca="1" si="78"/>
        <v>0</v>
      </c>
      <c r="S150" s="307">
        <f t="shared" ca="1" si="79"/>
        <v>5.083000000000002</v>
      </c>
      <c r="T150" s="304">
        <f t="shared" ca="1" si="59"/>
        <v>49.86423000000002</v>
      </c>
      <c r="U150" s="311">
        <f t="shared" ca="1" si="60"/>
        <v>0</v>
      </c>
      <c r="V150" s="306">
        <f t="shared" ca="1" si="61"/>
        <v>1.0956464136796964</v>
      </c>
      <c r="W150" s="304">
        <f t="shared" ca="1" si="62"/>
        <v>12.435723706958225</v>
      </c>
      <c r="Y150" s="314" t="str">
        <f t="shared" ca="1" si="80"/>
        <v/>
      </c>
      <c r="Z150" s="315" t="str">
        <f t="shared" ca="1" si="81"/>
        <v/>
      </c>
      <c r="AA150" s="316" t="str">
        <f t="shared" ca="1" si="82"/>
        <v/>
      </c>
      <c r="AC150" s="310" t="e">
        <f t="shared" ca="1" si="83"/>
        <v>#N/A</v>
      </c>
      <c r="AD150" s="323" t="e">
        <f t="shared" ca="1" si="84"/>
        <v>#N/A</v>
      </c>
      <c r="AE150" s="324">
        <f t="shared" ca="1" si="63"/>
        <v>1114.8065087192344</v>
      </c>
      <c r="AG150" s="306">
        <f t="shared" ca="1" si="85"/>
        <v>-11.408118043714481</v>
      </c>
      <c r="AH150" s="304">
        <f t="shared" ca="1" si="86"/>
        <v>-2.5404973093749312</v>
      </c>
    </row>
    <row r="151" spans="1:34" x14ac:dyDescent="0.2">
      <c r="A151" s="347">
        <f t="shared" ca="1" si="64"/>
        <v>0.1</v>
      </c>
      <c r="B151" s="304">
        <f t="shared" ca="1" si="65"/>
        <v>5.6999999999999966</v>
      </c>
      <c r="D151" s="306">
        <f t="shared" ca="1" si="66"/>
        <v>-1.0615338820061484</v>
      </c>
      <c r="E151" s="307">
        <f t="shared" ca="1" si="67"/>
        <v>-12.014238221558813</v>
      </c>
      <c r="F151" s="304">
        <f t="shared" ca="1" si="68"/>
        <v>12.061043662428707</v>
      </c>
      <c r="G151" s="306">
        <f t="shared" ca="1" si="69"/>
        <v>26.274254607599982</v>
      </c>
      <c r="H151" s="307">
        <f t="shared" ca="1" si="70"/>
        <v>53.576576758255712</v>
      </c>
      <c r="I151" s="304">
        <f t="shared" ca="1" si="71"/>
        <v>59.672322162944646</v>
      </c>
      <c r="J151" s="306">
        <f t="shared" ca="1" si="72"/>
        <v>311.04425595417842</v>
      </c>
      <c r="K151" s="307">
        <f t="shared" ca="1" si="73"/>
        <v>1120.2242375861679</v>
      </c>
      <c r="L151" s="304">
        <f t="shared" ca="1" si="58"/>
        <v>1162.6052088467518</v>
      </c>
      <c r="M151" s="306">
        <f t="shared" ca="1" si="74"/>
        <v>1.1148536354974785</v>
      </c>
      <c r="N151" s="304">
        <f t="shared" ca="1" si="75"/>
        <v>63.876408088821776</v>
      </c>
      <c r="P151" s="310">
        <f t="shared" ca="1" si="76"/>
        <v>23</v>
      </c>
      <c r="Q151" s="304">
        <f t="shared" ca="1" si="77"/>
        <v>0</v>
      </c>
      <c r="R151" s="306">
        <f t="shared" ca="1" si="78"/>
        <v>0</v>
      </c>
      <c r="S151" s="307">
        <f t="shared" ca="1" si="79"/>
        <v>5.083000000000002</v>
      </c>
      <c r="T151" s="304">
        <f t="shared" ca="1" si="59"/>
        <v>49.86423000000002</v>
      </c>
      <c r="U151" s="311">
        <f t="shared" ca="1" si="60"/>
        <v>0</v>
      </c>
      <c r="V151" s="306">
        <f t="shared" ca="1" si="61"/>
        <v>1.0950511248738624</v>
      </c>
      <c r="W151" s="304">
        <f t="shared" ca="1" si="62"/>
        <v>11.972468740888349</v>
      </c>
      <c r="Y151" s="314" t="str">
        <f t="shared" ca="1" si="80"/>
        <v/>
      </c>
      <c r="Z151" s="315" t="str">
        <f t="shared" ca="1" si="81"/>
        <v/>
      </c>
      <c r="AA151" s="316" t="str">
        <f t="shared" ca="1" si="82"/>
        <v/>
      </c>
      <c r="AC151" s="310" t="e">
        <f t="shared" ca="1" si="83"/>
        <v>#N/A</v>
      </c>
      <c r="AD151" s="323" t="e">
        <f t="shared" ca="1" si="84"/>
        <v>#N/A</v>
      </c>
      <c r="AE151" s="324">
        <f t="shared" ca="1" si="63"/>
        <v>1120.2242375861679</v>
      </c>
      <c r="AG151" s="306">
        <f t="shared" ca="1" si="85"/>
        <v>-11.284991911068063</v>
      </c>
      <c r="AH151" s="304">
        <f t="shared" ca="1" si="86"/>
        <v>-2.4465323051265435</v>
      </c>
    </row>
    <row r="152" spans="1:34" x14ac:dyDescent="0.2">
      <c r="A152" s="347">
        <f t="shared" ca="1" si="64"/>
        <v>0.1</v>
      </c>
      <c r="B152" s="304">
        <f t="shared" ca="1" si="65"/>
        <v>5.7999999999999963</v>
      </c>
      <c r="D152" s="306">
        <f t="shared" ca="1" si="66"/>
        <v>-1.0371010341827096</v>
      </c>
      <c r="E152" s="307">
        <f t="shared" ca="1" si="67"/>
        <v>-11.924782093490258</v>
      </c>
      <c r="F152" s="304">
        <f t="shared" ca="1" si="68"/>
        <v>11.969795592754654</v>
      </c>
      <c r="G152" s="306">
        <f t="shared" ca="1" si="69"/>
        <v>26.170544504181709</v>
      </c>
      <c r="H152" s="307">
        <f t="shared" ca="1" si="70"/>
        <v>52.384098548906685</v>
      </c>
      <c r="I152" s="304">
        <f t="shared" ca="1" si="71"/>
        <v>58.557588581044925</v>
      </c>
      <c r="J152" s="306">
        <f t="shared" ca="1" si="72"/>
        <v>313.66649590976749</v>
      </c>
      <c r="K152" s="307">
        <f t="shared" ca="1" si="73"/>
        <v>1125.5222713515259</v>
      </c>
      <c r="L152" s="304">
        <f t="shared" ca="1" si="58"/>
        <v>1168.412193519312</v>
      </c>
      <c r="M152" s="306">
        <f t="shared" ca="1" si="74"/>
        <v>1.1074771884855776</v>
      </c>
      <c r="N152" s="304">
        <f t="shared" ca="1" si="75"/>
        <v>63.453768807237971</v>
      </c>
      <c r="P152" s="310">
        <f t="shared" ca="1" si="76"/>
        <v>23</v>
      </c>
      <c r="Q152" s="304">
        <f t="shared" ca="1" si="77"/>
        <v>0</v>
      </c>
      <c r="R152" s="306">
        <f t="shared" ca="1" si="78"/>
        <v>0</v>
      </c>
      <c r="S152" s="307">
        <f t="shared" ca="1" si="79"/>
        <v>5.083000000000002</v>
      </c>
      <c r="T152" s="304">
        <f t="shared" ca="1" si="59"/>
        <v>49.86423000000002</v>
      </c>
      <c r="U152" s="311">
        <f t="shared" ca="1" si="60"/>
        <v>0</v>
      </c>
      <c r="V152" s="306">
        <f t="shared" ca="1" si="61"/>
        <v>1.0944692832020186</v>
      </c>
      <c r="W152" s="304">
        <f t="shared" ca="1" si="62"/>
        <v>11.52320754224181</v>
      </c>
      <c r="Y152" s="314" t="str">
        <f t="shared" ca="1" si="80"/>
        <v/>
      </c>
      <c r="Z152" s="315" t="str">
        <f t="shared" ca="1" si="81"/>
        <v/>
      </c>
      <c r="AA152" s="316" t="str">
        <f t="shared" ca="1" si="82"/>
        <v/>
      </c>
      <c r="AC152" s="310" t="e">
        <f t="shared" ca="1" si="83"/>
        <v>#N/A</v>
      </c>
      <c r="AD152" s="323" t="e">
        <f t="shared" ca="1" si="84"/>
        <v>#N/A</v>
      </c>
      <c r="AE152" s="324">
        <f t="shared" ca="1" si="63"/>
        <v>1125.5222713515259</v>
      </c>
      <c r="AG152" s="306">
        <f t="shared" ca="1" si="85"/>
        <v>-11.163266915677944</v>
      </c>
      <c r="AH152" s="304">
        <f t="shared" ca="1" si="86"/>
        <v>-2.3553942043848797</v>
      </c>
    </row>
    <row r="153" spans="1:34" x14ac:dyDescent="0.2">
      <c r="A153" s="347">
        <f t="shared" ca="1" si="64"/>
        <v>0.1</v>
      </c>
      <c r="B153" s="304">
        <f t="shared" ca="1" si="65"/>
        <v>5.8999999999999959</v>
      </c>
      <c r="D153" s="306">
        <f t="shared" ca="1" si="66"/>
        <v>-1.0131712295184936</v>
      </c>
      <c r="E153" s="307">
        <f t="shared" ca="1" si="67"/>
        <v>-11.838007538228071</v>
      </c>
      <c r="F153" s="304">
        <f t="shared" ca="1" si="68"/>
        <v>11.881285217326813</v>
      </c>
      <c r="G153" s="306">
        <f t="shared" ca="1" si="69"/>
        <v>26.069227381229862</v>
      </c>
      <c r="H153" s="307">
        <f t="shared" ca="1" si="70"/>
        <v>51.200297795083877</v>
      </c>
      <c r="I153" s="304">
        <f t="shared" ca="1" si="71"/>
        <v>57.454983339650667</v>
      </c>
      <c r="J153" s="306">
        <f t="shared" ca="1" si="72"/>
        <v>316.27848450403809</v>
      </c>
      <c r="K153" s="307">
        <f t="shared" ca="1" si="73"/>
        <v>1130.7014911687254</v>
      </c>
      <c r="L153" s="304">
        <f t="shared" ca="1" si="58"/>
        <v>1174.1030371698007</v>
      </c>
      <c r="M153" s="306">
        <f t="shared" ca="1" si="74"/>
        <v>1.0998463002318679</v>
      </c>
      <c r="N153" s="304">
        <f t="shared" ca="1" si="75"/>
        <v>63.016551116364447</v>
      </c>
      <c r="P153" s="310">
        <f t="shared" ca="1" si="76"/>
        <v>23</v>
      </c>
      <c r="Q153" s="304">
        <f t="shared" ca="1" si="77"/>
        <v>0</v>
      </c>
      <c r="R153" s="306">
        <f t="shared" ca="1" si="78"/>
        <v>0</v>
      </c>
      <c r="S153" s="307">
        <f t="shared" ca="1" si="79"/>
        <v>5.083000000000002</v>
      </c>
      <c r="T153" s="304">
        <f t="shared" ca="1" si="59"/>
        <v>49.86423000000002</v>
      </c>
      <c r="U153" s="311">
        <f t="shared" ca="1" si="60"/>
        <v>0</v>
      </c>
      <c r="V153" s="306">
        <f t="shared" ca="1" si="61"/>
        <v>1.0939007719634322</v>
      </c>
      <c r="W153" s="304">
        <f t="shared" ca="1" si="62"/>
        <v>11.087580178130917</v>
      </c>
      <c r="Y153" s="314" t="str">
        <f t="shared" ca="1" si="80"/>
        <v/>
      </c>
      <c r="Z153" s="315" t="str">
        <f t="shared" ca="1" si="81"/>
        <v/>
      </c>
      <c r="AA153" s="316" t="str">
        <f t="shared" ca="1" si="82"/>
        <v/>
      </c>
      <c r="AC153" s="310" t="e">
        <f t="shared" ca="1" si="83"/>
        <v>#N/A</v>
      </c>
      <c r="AD153" s="323" t="e">
        <f t="shared" ca="1" si="84"/>
        <v>#N/A</v>
      </c>
      <c r="AE153" s="324">
        <f t="shared" ca="1" si="63"/>
        <v>1130.7014911687254</v>
      </c>
      <c r="AG153" s="306">
        <f t="shared" ca="1" si="85"/>
        <v>-11.042780482033484</v>
      </c>
      <c r="AH153" s="304">
        <f t="shared" ca="1" si="86"/>
        <v>-2.26700915645127</v>
      </c>
    </row>
    <row r="154" spans="1:34" x14ac:dyDescent="0.2">
      <c r="A154" s="347">
        <f t="shared" ca="1" si="64"/>
        <v>0.1</v>
      </c>
      <c r="B154" s="304">
        <f t="shared" ca="1" si="65"/>
        <v>5.9999999999999956</v>
      </c>
      <c r="D154" s="306">
        <f t="shared" ca="1" si="66"/>
        <v>-0.98973088018582323</v>
      </c>
      <c r="E154" s="307">
        <f t="shared" ca="1" si="67"/>
        <v>-11.753844175412381</v>
      </c>
      <c r="F154" s="304">
        <f t="shared" ca="1" si="68"/>
        <v>11.795440649465748</v>
      </c>
      <c r="G154" s="306">
        <f t="shared" ca="1" si="69"/>
        <v>25.97025429321128</v>
      </c>
      <c r="H154" s="307">
        <f t="shared" ca="1" si="70"/>
        <v>50.024913377542639</v>
      </c>
      <c r="I154" s="304">
        <f t="shared" ca="1" si="71"/>
        <v>56.364404250242046</v>
      </c>
      <c r="J154" s="306">
        <f t="shared" ca="1" si="72"/>
        <v>318.88045858776013</v>
      </c>
      <c r="K154" s="307">
        <f t="shared" ca="1" si="73"/>
        <v>1135.7627517273568</v>
      </c>
      <c r="L154" s="304">
        <f t="shared" ca="1" si="58"/>
        <v>1179.6786745043914</v>
      </c>
      <c r="M154" s="306">
        <f t="shared" ca="1" si="74"/>
        <v>1.0919491744104863</v>
      </c>
      <c r="N154" s="304">
        <f t="shared" ca="1" si="75"/>
        <v>62.564079136515502</v>
      </c>
      <c r="P154" s="310">
        <f t="shared" ca="1" si="76"/>
        <v>23</v>
      </c>
      <c r="Q154" s="304">
        <f t="shared" ca="1" si="77"/>
        <v>0</v>
      </c>
      <c r="R154" s="306">
        <f t="shared" ca="1" si="78"/>
        <v>0</v>
      </c>
      <c r="S154" s="307">
        <f t="shared" ca="1" si="79"/>
        <v>5.083000000000002</v>
      </c>
      <c r="T154" s="304">
        <f t="shared" ca="1" si="59"/>
        <v>49.86423000000002</v>
      </c>
      <c r="U154" s="311">
        <f t="shared" ca="1" si="60"/>
        <v>0</v>
      </c>
      <c r="V154" s="306">
        <f t="shared" ca="1" si="61"/>
        <v>1.0933454780213876</v>
      </c>
      <c r="W154" s="304">
        <f t="shared" ca="1" si="62"/>
        <v>10.66524149316597</v>
      </c>
      <c r="Y154" s="314" t="str">
        <f t="shared" ca="1" si="80"/>
        <v/>
      </c>
      <c r="Z154" s="315" t="str">
        <f t="shared" ca="1" si="81"/>
        <v/>
      </c>
      <c r="AA154" s="316" t="str">
        <f t="shared" ca="1" si="82"/>
        <v/>
      </c>
      <c r="AC154" s="310">
        <f t="shared" ca="1" si="83"/>
        <v>5.9999999999999956</v>
      </c>
      <c r="AD154" s="323">
        <f t="shared" ca="1" si="84"/>
        <v>318.88045858776013</v>
      </c>
      <c r="AE154" s="324">
        <f t="shared" ca="1" si="63"/>
        <v>1135.7627517273568</v>
      </c>
      <c r="AG154" s="306">
        <f t="shared" ca="1" si="85"/>
        <v>-10.923366519311063</v>
      </c>
      <c r="AH154" s="304">
        <f t="shared" ca="1" si="86"/>
        <v>-2.1813063502126524</v>
      </c>
    </row>
    <row r="155" spans="1:34" x14ac:dyDescent="0.2">
      <c r="A155" s="347">
        <f t="shared" ca="1" si="64"/>
        <v>0.1</v>
      </c>
      <c r="B155" s="304">
        <f t="shared" ca="1" si="65"/>
        <v>6.0999999999999952</v>
      </c>
      <c r="D155" s="306">
        <f t="shared" ca="1" si="66"/>
        <v>-0.9667671055452588</v>
      </c>
      <c r="E155" s="307">
        <f t="shared" ca="1" si="67"/>
        <v>-11.672224380444412</v>
      </c>
      <c r="F155" s="304">
        <f t="shared" ca="1" si="68"/>
        <v>11.712192818759657</v>
      </c>
      <c r="G155" s="306">
        <f t="shared" ca="1" si="69"/>
        <v>25.873577582656754</v>
      </c>
      <c r="H155" s="307">
        <f t="shared" ca="1" si="70"/>
        <v>48.857690939498198</v>
      </c>
      <c r="I155" s="304">
        <f t="shared" ca="1" si="71"/>
        <v>55.285766530502968</v>
      </c>
      <c r="J155" s="306">
        <f t="shared" ca="1" si="72"/>
        <v>321.47265018155355</v>
      </c>
      <c r="K155" s="307">
        <f t="shared" ca="1" si="73"/>
        <v>1140.7068819432088</v>
      </c>
      <c r="L155" s="304">
        <f t="shared" ca="1" si="58"/>
        <v>1185.1400150730501</v>
      </c>
      <c r="M155" s="306">
        <f t="shared" ca="1" si="74"/>
        <v>1.0837733455622551</v>
      </c>
      <c r="N155" s="304">
        <f t="shared" ca="1" si="75"/>
        <v>62.095638649490546</v>
      </c>
      <c r="P155" s="310">
        <f t="shared" ca="1" si="76"/>
        <v>23</v>
      </c>
      <c r="Q155" s="304">
        <f t="shared" ca="1" si="77"/>
        <v>0</v>
      </c>
      <c r="R155" s="306">
        <f t="shared" ca="1" si="78"/>
        <v>0</v>
      </c>
      <c r="S155" s="307">
        <f t="shared" ca="1" si="79"/>
        <v>5.083000000000002</v>
      </c>
      <c r="T155" s="304">
        <f t="shared" ca="1" si="59"/>
        <v>49.86423000000002</v>
      </c>
      <c r="U155" s="311">
        <f t="shared" ca="1" si="60"/>
        <v>0</v>
      </c>
      <c r="V155" s="306">
        <f t="shared" ca="1" si="61"/>
        <v>1.0928032917079082</v>
      </c>
      <c r="W155" s="304">
        <f t="shared" ca="1" si="62"/>
        <v>10.255860472799744</v>
      </c>
      <c r="Y155" s="314" t="str">
        <f t="shared" ca="1" si="80"/>
        <v/>
      </c>
      <c r="Z155" s="315" t="str">
        <f t="shared" ca="1" si="81"/>
        <v/>
      </c>
      <c r="AA155" s="316" t="str">
        <f t="shared" ca="1" si="82"/>
        <v/>
      </c>
      <c r="AC155" s="310" t="e">
        <f t="shared" ca="1" si="83"/>
        <v>#N/A</v>
      </c>
      <c r="AD155" s="323" t="e">
        <f t="shared" ca="1" si="84"/>
        <v>#N/A</v>
      </c>
      <c r="AE155" s="324">
        <f t="shared" ca="1" si="63"/>
        <v>1140.7068819432088</v>
      </c>
      <c r="AG155" s="306">
        <f t="shared" ca="1" si="85"/>
        <v>-10.804854752379999</v>
      </c>
      <c r="AH155" s="304">
        <f t="shared" ca="1" si="86"/>
        <v>-2.0982178817953896</v>
      </c>
    </row>
    <row r="156" spans="1:34" x14ac:dyDescent="0.2">
      <c r="A156" s="347">
        <f t="shared" ca="1" si="64"/>
        <v>0.1</v>
      </c>
      <c r="B156" s="304">
        <f t="shared" ca="1" si="65"/>
        <v>6.1999999999999948</v>
      </c>
      <c r="D156" s="306">
        <f t="shared" ca="1" si="66"/>
        <v>-0.94426771714568591</v>
      </c>
      <c r="E156" s="307">
        <f t="shared" ca="1" si="67"/>
        <v>-11.593083152728514</v>
      </c>
      <c r="F156" s="304">
        <f t="shared" ca="1" si="68"/>
        <v>11.631475336676823</v>
      </c>
      <c r="G156" s="306">
        <f t="shared" ca="1" si="69"/>
        <v>25.779150810942184</v>
      </c>
      <c r="H156" s="307">
        <f t="shared" ca="1" si="70"/>
        <v>47.698382624225346</v>
      </c>
      <c r="I156" s="304">
        <f t="shared" ca="1" si="71"/>
        <v>54.21900332448304</v>
      </c>
      <c r="J156" s="306">
        <f t="shared" ca="1" si="72"/>
        <v>324.05528660123349</v>
      </c>
      <c r="K156" s="307">
        <f t="shared" ca="1" si="73"/>
        <v>1145.5346856213951</v>
      </c>
      <c r="L156" s="304">
        <f t="shared" ca="1" si="58"/>
        <v>1190.4879439691592</v>
      </c>
      <c r="M156" s="306">
        <f t="shared" ca="1" si="74"/>
        <v>1.0753056386915625</v>
      </c>
      <c r="N156" s="304">
        <f t="shared" ca="1" si="75"/>
        <v>61.610474783645927</v>
      </c>
      <c r="P156" s="310">
        <f t="shared" ca="1" si="76"/>
        <v>23</v>
      </c>
      <c r="Q156" s="304">
        <f t="shared" ca="1" si="77"/>
        <v>0</v>
      </c>
      <c r="R156" s="306">
        <f t="shared" ca="1" si="78"/>
        <v>0</v>
      </c>
      <c r="S156" s="307">
        <f t="shared" ca="1" si="79"/>
        <v>5.083000000000002</v>
      </c>
      <c r="T156" s="304">
        <f t="shared" ca="1" si="59"/>
        <v>49.86423000000002</v>
      </c>
      <c r="U156" s="311">
        <f t="shared" ca="1" si="60"/>
        <v>0</v>
      </c>
      <c r="V156" s="306">
        <f t="shared" ca="1" si="61"/>
        <v>1.0922741067322914</v>
      </c>
      <c r="W156" s="304">
        <f t="shared" ca="1" si="62"/>
        <v>9.8591196405653641</v>
      </c>
      <c r="Y156" s="314" t="str">
        <f t="shared" ca="1" si="80"/>
        <v/>
      </c>
      <c r="Z156" s="315" t="str">
        <f t="shared" ca="1" si="81"/>
        <v/>
      </c>
      <c r="AA156" s="316" t="str">
        <f t="shared" ca="1" si="82"/>
        <v/>
      </c>
      <c r="AC156" s="310" t="e">
        <f t="shared" ca="1" si="83"/>
        <v>#N/A</v>
      </c>
      <c r="AD156" s="323" t="e">
        <f t="shared" ca="1" si="84"/>
        <v>#N/A</v>
      </c>
      <c r="AE156" s="324">
        <f t="shared" ca="1" si="63"/>
        <v>1145.5346856213951</v>
      </c>
      <c r="AG156" s="306">
        <f t="shared" ca="1" si="85"/>
        <v>-10.687070015105839</v>
      </c>
      <c r="AH156" s="304">
        <f t="shared" ca="1" si="86"/>
        <v>-2.0176786293133464</v>
      </c>
    </row>
    <row r="157" spans="1:34" x14ac:dyDescent="0.2">
      <c r="A157" s="347">
        <f t="shared" ca="1" si="64"/>
        <v>0.1</v>
      </c>
      <c r="B157" s="304">
        <f t="shared" ca="1" si="65"/>
        <v>6.2999999999999945</v>
      </c>
      <c r="D157" s="306">
        <f t="shared" ca="1" si="66"/>
        <v>-0.9222212059728544</v>
      </c>
      <c r="E157" s="307">
        <f t="shared" ca="1" si="67"/>
        <v>-11.516357989418196</v>
      </c>
      <c r="F157" s="304">
        <f t="shared" ca="1" si="68"/>
        <v>11.553224367819677</v>
      </c>
      <c r="G157" s="306">
        <f t="shared" ca="1" si="69"/>
        <v>25.686928690344899</v>
      </c>
      <c r="H157" s="307">
        <f t="shared" ca="1" si="70"/>
        <v>46.546746825283527</v>
      </c>
      <c r="I157" s="304">
        <f t="shared" ca="1" si="71"/>
        <v>53.164066300085679</v>
      </c>
      <c r="J157" s="306">
        <f t="shared" ca="1" si="72"/>
        <v>326.62859057629782</v>
      </c>
      <c r="K157" s="307">
        <f t="shared" ca="1" si="73"/>
        <v>1150.2469420938705</v>
      </c>
      <c r="L157" s="304">
        <f t="shared" ca="1" si="58"/>
        <v>1195.723322503228</v>
      </c>
      <c r="M157" s="306">
        <f t="shared" ca="1" si="74"/>
        <v>1.0665321268757426</v>
      </c>
      <c r="N157" s="304">
        <f t="shared" ca="1" si="75"/>
        <v>61.10778958509129</v>
      </c>
      <c r="P157" s="310">
        <f t="shared" ca="1" si="76"/>
        <v>23</v>
      </c>
      <c r="Q157" s="304">
        <f t="shared" ca="1" si="77"/>
        <v>0</v>
      </c>
      <c r="R157" s="306">
        <f t="shared" ca="1" si="78"/>
        <v>0</v>
      </c>
      <c r="S157" s="307">
        <f t="shared" ca="1" si="79"/>
        <v>5.083000000000002</v>
      </c>
      <c r="T157" s="304">
        <f t="shared" ca="1" si="59"/>
        <v>49.86423000000002</v>
      </c>
      <c r="U157" s="311">
        <f t="shared" ca="1" si="60"/>
        <v>0</v>
      </c>
      <c r="V157" s="306">
        <f t="shared" ca="1" si="61"/>
        <v>1.091757820093282</v>
      </c>
      <c r="W157" s="304">
        <f t="shared" ca="1" si="62"/>
        <v>9.4747144871832401</v>
      </c>
      <c r="Y157" s="314" t="str">
        <f t="shared" ca="1" si="80"/>
        <v/>
      </c>
      <c r="Z157" s="315" t="str">
        <f t="shared" ca="1" si="81"/>
        <v/>
      </c>
      <c r="AA157" s="316" t="str">
        <f t="shared" ca="1" si="82"/>
        <v/>
      </c>
      <c r="AC157" s="310" t="e">
        <f t="shared" ca="1" si="83"/>
        <v>#N/A</v>
      </c>
      <c r="AD157" s="323" t="e">
        <f t="shared" ca="1" si="84"/>
        <v>#N/A</v>
      </c>
      <c r="AE157" s="324">
        <f t="shared" ca="1" si="63"/>
        <v>1150.2469420938705</v>
      </c>
      <c r="AG157" s="306">
        <f t="shared" ca="1" si="85"/>
        <v>-10.569831502377786</v>
      </c>
      <c r="AH157" s="304">
        <f t="shared" ca="1" si="86"/>
        <v>-1.9396261342839582</v>
      </c>
    </row>
    <row r="158" spans="1:34" x14ac:dyDescent="0.2">
      <c r="A158" s="347">
        <f t="shared" ca="1" si="64"/>
        <v>0.1</v>
      </c>
      <c r="B158" s="304">
        <f t="shared" ca="1" si="65"/>
        <v>6.3999999999999941</v>
      </c>
      <c r="D158" s="306">
        <f t="shared" ca="1" si="66"/>
        <v>-0.90061673193911485</v>
      </c>
      <c r="E158" s="307">
        <f t="shared" ca="1" si="67"/>
        <v>-11.441988764150743</v>
      </c>
      <c r="F158" s="304">
        <f t="shared" ca="1" si="68"/>
        <v>11.47737850629666</v>
      </c>
      <c r="G158" s="306">
        <f t="shared" ca="1" si="69"/>
        <v>25.596867017150988</v>
      </c>
      <c r="H158" s="307">
        <f t="shared" ca="1" si="70"/>
        <v>45.402547948868452</v>
      </c>
      <c r="I158" s="304">
        <f t="shared" ca="1" si="71"/>
        <v>52.120926328520021</v>
      </c>
      <c r="J158" s="306">
        <f t="shared" ca="1" si="72"/>
        <v>329.19278036167265</v>
      </c>
      <c r="K158" s="307">
        <f t="shared" ca="1" si="73"/>
        <v>1154.8444068325782</v>
      </c>
      <c r="L158" s="304">
        <f t="shared" ca="1" si="58"/>
        <v>1200.846988851926</v>
      </c>
      <c r="M158" s="306">
        <f t="shared" ca="1" si="74"/>
        <v>1.0574380869411752</v>
      </c>
      <c r="N158" s="304">
        <f t="shared" ca="1" si="75"/>
        <v>60.586739478117153</v>
      </c>
      <c r="P158" s="310">
        <f t="shared" ca="1" si="76"/>
        <v>23</v>
      </c>
      <c r="Q158" s="304">
        <f t="shared" ca="1" si="77"/>
        <v>0</v>
      </c>
      <c r="R158" s="306">
        <f t="shared" ca="1" si="78"/>
        <v>0</v>
      </c>
      <c r="S158" s="307">
        <f t="shared" ca="1" si="79"/>
        <v>5.083000000000002</v>
      </c>
      <c r="T158" s="304">
        <f t="shared" ca="1" si="59"/>
        <v>49.86423000000002</v>
      </c>
      <c r="U158" s="311">
        <f t="shared" ca="1" si="60"/>
        <v>0</v>
      </c>
      <c r="V158" s="306">
        <f t="shared" ca="1" si="61"/>
        <v>1.0912543319947092</v>
      </c>
      <c r="W158" s="304">
        <f t="shared" ca="1" si="62"/>
        <v>9.1023529296439758</v>
      </c>
      <c r="Y158" s="314" t="str">
        <f t="shared" ca="1" si="80"/>
        <v/>
      </c>
      <c r="Z158" s="315" t="str">
        <f t="shared" ca="1" si="81"/>
        <v/>
      </c>
      <c r="AA158" s="316" t="str">
        <f t="shared" ca="1" si="82"/>
        <v/>
      </c>
      <c r="AC158" s="310" t="e">
        <f t="shared" ca="1" si="83"/>
        <v>#N/A</v>
      </c>
      <c r="AD158" s="323" t="e">
        <f t="shared" ca="1" si="84"/>
        <v>#N/A</v>
      </c>
      <c r="AE158" s="324">
        <f t="shared" ca="1" si="63"/>
        <v>1154.8444068325782</v>
      </c>
      <c r="AG158" s="306">
        <f t="shared" ca="1" si="85"/>
        <v>-10.452951977309892</v>
      </c>
      <c r="AH158" s="304">
        <f t="shared" ca="1" si="86"/>
        <v>-1.8640004893140343</v>
      </c>
    </row>
    <row r="159" spans="1:34" x14ac:dyDescent="0.2">
      <c r="A159" s="347">
        <f t="shared" ca="1" si="64"/>
        <v>0.1</v>
      </c>
      <c r="B159" s="304">
        <f t="shared" ca="1" si="65"/>
        <v>6.4999999999999938</v>
      </c>
      <c r="D159" s="306">
        <f t="shared" ca="1" si="66"/>
        <v>-0.87944411561685165</v>
      </c>
      <c r="E159" s="307">
        <f t="shared" ca="1" si="67"/>
        <v>-11.369917610264185</v>
      </c>
      <c r="F159" s="304">
        <f t="shared" ca="1" si="68"/>
        <v>11.403878656697849</v>
      </c>
      <c r="G159" s="306">
        <f t="shared" ca="1" si="69"/>
        <v>25.508922605589301</v>
      </c>
      <c r="H159" s="307">
        <f t="shared" ca="1" si="70"/>
        <v>44.265556187842037</v>
      </c>
      <c r="I159" s="304">
        <f t="shared" ca="1" si="71"/>
        <v>51.089574250691747</v>
      </c>
      <c r="J159" s="306">
        <f t="shared" ca="1" si="72"/>
        <v>331.74806984280968</v>
      </c>
      <c r="K159" s="307">
        <f t="shared" ca="1" si="73"/>
        <v>1159.3278120394136</v>
      </c>
      <c r="L159" s="304">
        <f t="shared" ca="1" si="58"/>
        <v>1205.8597586836222</v>
      </c>
      <c r="M159" s="306">
        <f t="shared" ca="1" si="74"/>
        <v>1.0480079533079623</v>
      </c>
      <c r="N159" s="304">
        <f t="shared" ca="1" si="75"/>
        <v>60.046432620689679</v>
      </c>
      <c r="P159" s="310">
        <f t="shared" ca="1" si="76"/>
        <v>23</v>
      </c>
      <c r="Q159" s="304">
        <f t="shared" ca="1" si="77"/>
        <v>0</v>
      </c>
      <c r="R159" s="306">
        <f t="shared" ca="1" si="78"/>
        <v>0</v>
      </c>
      <c r="S159" s="307">
        <f t="shared" ca="1" si="79"/>
        <v>5.083000000000002</v>
      </c>
      <c r="T159" s="304">
        <f t="shared" ca="1" si="59"/>
        <v>49.86423000000002</v>
      </c>
      <c r="U159" s="311">
        <f t="shared" ca="1" si="60"/>
        <v>0</v>
      </c>
      <c r="V159" s="306">
        <f t="shared" ca="1" si="61"/>
        <v>1.0907635457644154</v>
      </c>
      <c r="W159" s="304">
        <f t="shared" ca="1" si="62"/>
        <v>8.7417547984953412</v>
      </c>
      <c r="Y159" s="314" t="str">
        <f t="shared" ca="1" si="80"/>
        <v/>
      </c>
      <c r="Z159" s="315" t="str">
        <f t="shared" ca="1" si="81"/>
        <v/>
      </c>
      <c r="AA159" s="316" t="str">
        <f t="shared" ca="1" si="82"/>
        <v/>
      </c>
      <c r="AC159" s="310" t="e">
        <f t="shared" ca="1" si="83"/>
        <v>#N/A</v>
      </c>
      <c r="AD159" s="323" t="e">
        <f t="shared" ca="1" si="84"/>
        <v>#N/A</v>
      </c>
      <c r="AE159" s="324">
        <f t="shared" ca="1" si="63"/>
        <v>1159.3278120394136</v>
      </c>
      <c r="AG159" s="306">
        <f t="shared" ca="1" si="85"/>
        <v>-10.336236930163199</v>
      </c>
      <c r="AH159" s="304">
        <f t="shared" ca="1" si="86"/>
        <v>-1.790744231682859</v>
      </c>
    </row>
    <row r="160" spans="1:34" x14ac:dyDescent="0.2">
      <c r="A160" s="347">
        <f t="shared" ca="1" si="64"/>
        <v>0.1</v>
      </c>
      <c r="B160" s="304">
        <f t="shared" ca="1" si="65"/>
        <v>6.5999999999999934</v>
      </c>
      <c r="D160" s="306">
        <f t="shared" ca="1" si="66"/>
        <v>-0.85869383222730944</v>
      </c>
      <c r="E160" s="307">
        <f t="shared" ca="1" si="67"/>
        <v>-11.300088807995476</v>
      </c>
      <c r="F160" s="304">
        <f t="shared" ca="1" si="68"/>
        <v>11.332667919165806</v>
      </c>
      <c r="G160" s="306">
        <f t="shared" ca="1" si="69"/>
        <v>25.423053222366569</v>
      </c>
      <c r="H160" s="307">
        <f t="shared" ca="1" si="70"/>
        <v>43.135547307042486</v>
      </c>
      <c r="I160" s="304">
        <f t="shared" ca="1" si="71"/>
        <v>50.070021735818962</v>
      </c>
      <c r="J160" s="306">
        <f t="shared" ca="1" si="72"/>
        <v>334.29466863420748</v>
      </c>
      <c r="K160" s="307">
        <f t="shared" ca="1" si="73"/>
        <v>1163.6978672141579</v>
      </c>
      <c r="L160" s="304">
        <f t="shared" ca="1" si="58"/>
        <v>1210.7624257615671</v>
      </c>
      <c r="M160" s="306">
        <f t="shared" ca="1" si="74"/>
        <v>1.0382252701652623</v>
      </c>
      <c r="N160" s="304">
        <f t="shared" ca="1" si="75"/>
        <v>59.485926164299201</v>
      </c>
      <c r="P160" s="310">
        <f t="shared" ca="1" si="76"/>
        <v>23</v>
      </c>
      <c r="Q160" s="304">
        <f t="shared" ca="1" si="77"/>
        <v>0</v>
      </c>
      <c r="R160" s="306">
        <f t="shared" ca="1" si="78"/>
        <v>0</v>
      </c>
      <c r="S160" s="307">
        <f t="shared" ca="1" si="79"/>
        <v>5.083000000000002</v>
      </c>
      <c r="T160" s="304">
        <f t="shared" ca="1" si="59"/>
        <v>49.86423000000002</v>
      </c>
      <c r="U160" s="311">
        <f t="shared" ca="1" si="60"/>
        <v>0</v>
      </c>
      <c r="V160" s="306">
        <f t="shared" ca="1" si="61"/>
        <v>1.0902853677763269</v>
      </c>
      <c r="W160" s="304">
        <f t="shared" ca="1" si="62"/>
        <v>8.3926513516731323</v>
      </c>
      <c r="Y160" s="314" t="str">
        <f t="shared" ca="1" si="80"/>
        <v/>
      </c>
      <c r="Z160" s="315" t="str">
        <f t="shared" ca="1" si="81"/>
        <v/>
      </c>
      <c r="AA160" s="316" t="str">
        <f t="shared" ca="1" si="82"/>
        <v/>
      </c>
      <c r="AC160" s="310" t="e">
        <f t="shared" ca="1" si="83"/>
        <v>#N/A</v>
      </c>
      <c r="AD160" s="323" t="e">
        <f t="shared" ca="1" si="84"/>
        <v>#N/A</v>
      </c>
      <c r="AE160" s="324">
        <f t="shared" ca="1" si="63"/>
        <v>1163.6978672141579</v>
      </c>
      <c r="AG160" s="306">
        <f t="shared" ca="1" si="85"/>
        <v>-10.219483685735405</v>
      </c>
      <c r="AH160" s="304">
        <f t="shared" ca="1" si="86"/>
        <v>-1.7198022424739992</v>
      </c>
    </row>
    <row r="161" spans="1:34" x14ac:dyDescent="0.2">
      <c r="A161" s="347">
        <f t="shared" ca="1" si="64"/>
        <v>0.1</v>
      </c>
      <c r="B161" s="304">
        <f t="shared" ca="1" si="65"/>
        <v>6.6999999999999931</v>
      </c>
      <c r="D161" s="306">
        <f t="shared" ca="1" si="66"/>
        <v>-0.83835700790490675</v>
      </c>
      <c r="E161" s="307">
        <f t="shared" ca="1" si="67"/>
        <v>-11.232448675159812</v>
      </c>
      <c r="F161" s="304">
        <f t="shared" ca="1" si="68"/>
        <v>11.263691478054728</v>
      </c>
      <c r="G161" s="306">
        <f t="shared" ca="1" si="69"/>
        <v>25.339217521576078</v>
      </c>
      <c r="H161" s="307">
        <f t="shared" ca="1" si="70"/>
        <v>42.012302439526508</v>
      </c>
      <c r="I161" s="304">
        <f t="shared" ca="1" si="71"/>
        <v>49.062302237828106</v>
      </c>
      <c r="J161" s="306">
        <f t="shared" ca="1" si="72"/>
        <v>336.83278217140463</v>
      </c>
      <c r="K161" s="307">
        <f t="shared" ca="1" si="73"/>
        <v>1167.9552597014863</v>
      </c>
      <c r="L161" s="304">
        <f t="shared" ca="1" si="58"/>
        <v>1215.5557625258066</v>
      </c>
      <c r="M161" s="306">
        <f t="shared" ca="1" si="74"/>
        <v>1.0280726422148387</v>
      </c>
      <c r="N161" s="304">
        <f t="shared" ca="1" si="75"/>
        <v>58.904223431773367</v>
      </c>
      <c r="P161" s="310">
        <f t="shared" ca="1" si="76"/>
        <v>23</v>
      </c>
      <c r="Q161" s="304">
        <f t="shared" ca="1" si="77"/>
        <v>0</v>
      </c>
      <c r="R161" s="306">
        <f t="shared" ca="1" si="78"/>
        <v>0</v>
      </c>
      <c r="S161" s="307">
        <f t="shared" ca="1" si="79"/>
        <v>5.083000000000002</v>
      </c>
      <c r="T161" s="304">
        <f t="shared" ca="1" si="59"/>
        <v>49.86423000000002</v>
      </c>
      <c r="U161" s="311">
        <f t="shared" ca="1" si="60"/>
        <v>0</v>
      </c>
      <c r="V161" s="306">
        <f t="shared" ca="1" si="61"/>
        <v>1.0898197073755065</v>
      </c>
      <c r="W161" s="304">
        <f t="shared" ca="1" si="62"/>
        <v>8.0547848133185624</v>
      </c>
      <c r="Y161" s="314" t="str">
        <f t="shared" ca="1" si="80"/>
        <v/>
      </c>
      <c r="Z161" s="315" t="str">
        <f t="shared" ca="1" si="81"/>
        <v/>
      </c>
      <c r="AA161" s="316" t="str">
        <f t="shared" ca="1" si="82"/>
        <v/>
      </c>
      <c r="AC161" s="310" t="e">
        <f t="shared" ca="1" si="83"/>
        <v>#N/A</v>
      </c>
      <c r="AD161" s="323" t="e">
        <f t="shared" ca="1" si="84"/>
        <v>#N/A</v>
      </c>
      <c r="AE161" s="324">
        <f t="shared" ca="1" si="63"/>
        <v>1167.9552597014863</v>
      </c>
      <c r="AG161" s="306">
        <f t="shared" ca="1" si="85"/>
        <v>-10.102480456299318</v>
      </c>
      <c r="AH161" s="304">
        <f t="shared" ca="1" si="86"/>
        <v>-1.651121650929201</v>
      </c>
    </row>
    <row r="162" spans="1:34" x14ac:dyDescent="0.2">
      <c r="A162" s="347">
        <f t="shared" ca="1" si="64"/>
        <v>0.1</v>
      </c>
      <c r="B162" s="304">
        <f t="shared" ca="1" si="65"/>
        <v>6.7999999999999927</v>
      </c>
      <c r="D162" s="306">
        <f t="shared" ca="1" si="66"/>
        <v>-0.81842541826452597</v>
      </c>
      <c r="E162" s="307">
        <f t="shared" ca="1" si="67"/>
        <v>-11.166945460807845</v>
      </c>
      <c r="F162" s="304">
        <f t="shared" ca="1" si="68"/>
        <v>11.196896493668163</v>
      </c>
      <c r="G162" s="306">
        <f t="shared" ca="1" si="69"/>
        <v>25.257374979749624</v>
      </c>
      <c r="H162" s="307">
        <f t="shared" ca="1" si="70"/>
        <v>40.895607893445721</v>
      </c>
      <c r="I162" s="304">
        <f t="shared" ca="1" si="71"/>
        <v>48.066472055291747</v>
      </c>
      <c r="J162" s="306">
        <f t="shared" ca="1" si="72"/>
        <v>339.3626117964709</v>
      </c>
      <c r="K162" s="307">
        <f t="shared" ca="1" si="73"/>
        <v>1172.100655218135</v>
      </c>
      <c r="L162" s="304">
        <f t="shared" ca="1" si="58"/>
        <v>1220.2405206548844</v>
      </c>
      <c r="M162" s="306">
        <f t="shared" ca="1" si="74"/>
        <v>1.0175316843142239</v>
      </c>
      <c r="N162" s="304">
        <f t="shared" ca="1" si="75"/>
        <v>58.300271032043064</v>
      </c>
      <c r="P162" s="310">
        <f t="shared" ca="1" si="76"/>
        <v>23</v>
      </c>
      <c r="Q162" s="304">
        <f t="shared" ca="1" si="77"/>
        <v>0</v>
      </c>
      <c r="R162" s="306">
        <f t="shared" ca="1" si="78"/>
        <v>0</v>
      </c>
      <c r="S162" s="307">
        <f t="shared" ca="1" si="79"/>
        <v>5.083000000000002</v>
      </c>
      <c r="T162" s="304">
        <f t="shared" ca="1" si="59"/>
        <v>49.86423000000002</v>
      </c>
      <c r="U162" s="311">
        <f t="shared" ca="1" si="60"/>
        <v>0</v>
      </c>
      <c r="V162" s="306">
        <f t="shared" ca="1" si="61"/>
        <v>1.0893664768060378</v>
      </c>
      <c r="W162" s="304">
        <f t="shared" ca="1" si="62"/>
        <v>7.727907936119653</v>
      </c>
      <c r="Y162" s="314" t="str">
        <f t="shared" ca="1" si="80"/>
        <v/>
      </c>
      <c r="Z162" s="315" t="str">
        <f t="shared" ca="1" si="81"/>
        <v/>
      </c>
      <c r="AA162" s="316" t="str">
        <f t="shared" ca="1" si="82"/>
        <v/>
      </c>
      <c r="AC162" s="310" t="e">
        <f t="shared" ca="1" si="83"/>
        <v>#N/A</v>
      </c>
      <c r="AD162" s="323" t="e">
        <f t="shared" ca="1" si="84"/>
        <v>#N/A</v>
      </c>
      <c r="AE162" s="324">
        <f t="shared" ca="1" si="63"/>
        <v>1172.100655218135</v>
      </c>
      <c r="AG162" s="306">
        <f t="shared" ca="1" si="85"/>
        <v>-9.9850053376833721</v>
      </c>
      <c r="AH162" s="304">
        <f t="shared" ca="1" si="86"/>
        <v>-1.5846517437179932</v>
      </c>
    </row>
    <row r="163" spans="1:34" x14ac:dyDescent="0.2">
      <c r="A163" s="347">
        <f t="shared" ca="1" si="64"/>
        <v>0.1</v>
      </c>
      <c r="B163" s="304">
        <f t="shared" ca="1" si="65"/>
        <v>6.8999999999999924</v>
      </c>
      <c r="D163" s="306">
        <f t="shared" ca="1" si="66"/>
        <v>-0.79889148930541853</v>
      </c>
      <c r="E163" s="307">
        <f t="shared" ca="1" si="67"/>
        <v>-11.103529241349893</v>
      </c>
      <c r="F163" s="304">
        <f t="shared" ca="1" si="68"/>
        <v>11.132231996558316</v>
      </c>
      <c r="G163" s="306">
        <f t="shared" ca="1" si="69"/>
        <v>25.177485830819084</v>
      </c>
      <c r="H163" s="307">
        <f t="shared" ca="1" si="70"/>
        <v>39.785254969310735</v>
      </c>
      <c r="I163" s="304">
        <f t="shared" ca="1" si="71"/>
        <v>47.082611500788275</v>
      </c>
      <c r="J163" s="306">
        <f t="shared" ca="1" si="72"/>
        <v>341.88435483699936</v>
      </c>
      <c r="K163" s="307">
        <f t="shared" ca="1" si="73"/>
        <v>1176.1346983612727</v>
      </c>
      <c r="L163" s="304">
        <f t="shared" ca="1" si="58"/>
        <v>1224.8174316083491</v>
      </c>
      <c r="M163" s="306">
        <f t="shared" ca="1" si="74"/>
        <v>1.0065829704668476</v>
      </c>
      <c r="N163" s="304">
        <f t="shared" ca="1" si="75"/>
        <v>57.672955937491956</v>
      </c>
      <c r="P163" s="310">
        <f t="shared" ca="1" si="76"/>
        <v>23</v>
      </c>
      <c r="Q163" s="304">
        <f t="shared" ca="1" si="77"/>
        <v>0</v>
      </c>
      <c r="R163" s="306">
        <f t="shared" ca="1" si="78"/>
        <v>0</v>
      </c>
      <c r="S163" s="307">
        <f t="shared" ca="1" si="79"/>
        <v>5.083000000000002</v>
      </c>
      <c r="T163" s="304">
        <f t="shared" ca="1" si="59"/>
        <v>49.86423000000002</v>
      </c>
      <c r="U163" s="311">
        <f t="shared" ca="1" si="60"/>
        <v>0</v>
      </c>
      <c r="V163" s="306">
        <f t="shared" ca="1" si="61"/>
        <v>1.0889255911416118</v>
      </c>
      <c r="W163" s="304">
        <f t="shared" ca="1" si="62"/>
        <v>7.4117835858012366</v>
      </c>
      <c r="Y163" s="314" t="str">
        <f t="shared" ca="1" si="80"/>
        <v/>
      </c>
      <c r="Z163" s="315" t="str">
        <f t="shared" ca="1" si="81"/>
        <v/>
      </c>
      <c r="AA163" s="316" t="str">
        <f t="shared" ca="1" si="82"/>
        <v/>
      </c>
      <c r="AC163" s="310" t="e">
        <f t="shared" ca="1" si="83"/>
        <v>#N/A</v>
      </c>
      <c r="AD163" s="323" t="e">
        <f t="shared" ca="1" si="84"/>
        <v>#N/A</v>
      </c>
      <c r="AE163" s="324">
        <f t="shared" ca="1" si="63"/>
        <v>1176.1346983612727</v>
      </c>
      <c r="AG163" s="306">
        <f t="shared" ca="1" si="85"/>
        <v>-9.866825246829384</v>
      </c>
      <c r="AH163" s="304">
        <f t="shared" ca="1" si="86"/>
        <v>-1.5203438788352646</v>
      </c>
    </row>
    <row r="164" spans="1:34" x14ac:dyDescent="0.2">
      <c r="A164" s="347">
        <f t="shared" ca="1" si="64"/>
        <v>0.1</v>
      </c>
      <c r="B164" s="304">
        <f t="shared" ca="1" si="65"/>
        <v>6.999999999999992</v>
      </c>
      <c r="D164" s="306">
        <f t="shared" ca="1" si="66"/>
        <v>-0.77974830068983347</v>
      </c>
      <c r="E164" s="307">
        <f t="shared" ca="1" si="67"/>
        <v>-11.042151818624321</v>
      </c>
      <c r="F164" s="304">
        <f t="shared" ca="1" si="68"/>
        <v>11.069648783858369</v>
      </c>
      <c r="G164" s="306">
        <f t="shared" ca="1" si="69"/>
        <v>25.099511000750102</v>
      </c>
      <c r="H164" s="307">
        <f t="shared" ca="1" si="70"/>
        <v>38.681039787448306</v>
      </c>
      <c r="I164" s="304">
        <f t="shared" ca="1" si="71"/>
        <v>46.110826185560086</v>
      </c>
      <c r="J164" s="306">
        <f t="shared" ca="1" si="72"/>
        <v>344.39820467857783</v>
      </c>
      <c r="K164" s="307">
        <f t="shared" ca="1" si="73"/>
        <v>1180.0580130991107</v>
      </c>
      <c r="L164" s="304">
        <f t="shared" ca="1" si="58"/>
        <v>1229.2872071510581</v>
      </c>
      <c r="M164" s="306">
        <f t="shared" ca="1" si="74"/>
        <v>0.99520598274877181</v>
      </c>
      <c r="N164" s="304">
        <f t="shared" ca="1" si="75"/>
        <v>57.021102557674041</v>
      </c>
      <c r="P164" s="310">
        <f t="shared" ca="1" si="76"/>
        <v>23</v>
      </c>
      <c r="Q164" s="304">
        <f t="shared" ca="1" si="77"/>
        <v>0</v>
      </c>
      <c r="R164" s="306">
        <f t="shared" ca="1" si="78"/>
        <v>0</v>
      </c>
      <c r="S164" s="307">
        <f t="shared" ca="1" si="79"/>
        <v>5.083000000000002</v>
      </c>
      <c r="T164" s="304">
        <f t="shared" ca="1" si="59"/>
        <v>49.86423000000002</v>
      </c>
      <c r="U164" s="311">
        <f t="shared" ca="1" si="60"/>
        <v>0</v>
      </c>
      <c r="V164" s="306">
        <f t="shared" ca="1" si="61"/>
        <v>1.088496968218654</v>
      </c>
      <c r="W164" s="304">
        <f t="shared" ca="1" si="62"/>
        <v>7.1061843464679271</v>
      </c>
      <c r="Y164" s="314" t="str">
        <f t="shared" ca="1" si="80"/>
        <v/>
      </c>
      <c r="Z164" s="315" t="str">
        <f t="shared" ca="1" si="81"/>
        <v/>
      </c>
      <c r="AA164" s="316" t="str">
        <f t="shared" ca="1" si="82"/>
        <v/>
      </c>
      <c r="AC164" s="310">
        <f t="shared" ca="1" si="83"/>
        <v>6.999999999999992</v>
      </c>
      <c r="AD164" s="323">
        <f t="shared" ca="1" si="84"/>
        <v>344.39820467857783</v>
      </c>
      <c r="AE164" s="324">
        <f t="shared" ca="1" si="63"/>
        <v>1180.0580130991107</v>
      </c>
      <c r="AG164" s="306">
        <f t="shared" ca="1" si="85"/>
        <v>-9.7476948001991452</v>
      </c>
      <c r="AH164" s="304">
        <f t="shared" ca="1" si="86"/>
        <v>-1.4581514038562333</v>
      </c>
    </row>
    <row r="165" spans="1:34" x14ac:dyDescent="0.2">
      <c r="A165" s="347">
        <f t="shared" ca="1" si="64"/>
        <v>0.1</v>
      </c>
      <c r="B165" s="304">
        <f t="shared" ca="1" si="65"/>
        <v>7.0999999999999917</v>
      </c>
      <c r="D165" s="306">
        <f t="shared" ca="1" si="66"/>
        <v>-0.76098959143678357</v>
      </c>
      <c r="E165" s="307">
        <f t="shared" ca="1" si="67"/>
        <v>-10.982766619370416</v>
      </c>
      <c r="F165" s="304">
        <f t="shared" ca="1" si="68"/>
        <v>11.009099317102748</v>
      </c>
      <c r="G165" s="306">
        <f t="shared" ca="1" si="69"/>
        <v>25.023412041606424</v>
      </c>
      <c r="H165" s="307">
        <f t="shared" ca="1" si="70"/>
        <v>37.582763125511264</v>
      </c>
      <c r="I165" s="304">
        <f t="shared" ca="1" si="71"/>
        <v>45.151248425179816</v>
      </c>
      <c r="J165" s="306">
        <f t="shared" ca="1" si="72"/>
        <v>346.90435083069565</v>
      </c>
      <c r="K165" s="307">
        <f t="shared" ca="1" si="73"/>
        <v>1183.8712032447586</v>
      </c>
      <c r="L165" s="304">
        <f t="shared" ca="1" si="58"/>
        <v>1233.650539860239</v>
      </c>
      <c r="M165" s="306">
        <f t="shared" ca="1" si="74"/>
        <v>0.98337906093526928</v>
      </c>
      <c r="N165" s="304">
        <f t="shared" ca="1" si="75"/>
        <v>56.343469853129136</v>
      </c>
      <c r="P165" s="310">
        <f t="shared" ca="1" si="76"/>
        <v>23</v>
      </c>
      <c r="Q165" s="304">
        <f t="shared" ca="1" si="77"/>
        <v>0</v>
      </c>
      <c r="R165" s="306">
        <f t="shared" ca="1" si="78"/>
        <v>0</v>
      </c>
      <c r="S165" s="307">
        <f t="shared" ca="1" si="79"/>
        <v>5.083000000000002</v>
      </c>
      <c r="T165" s="304">
        <f t="shared" ca="1" si="59"/>
        <v>49.86423000000002</v>
      </c>
      <c r="U165" s="311">
        <f t="shared" ca="1" si="60"/>
        <v>0</v>
      </c>
      <c r="V165" s="306">
        <f t="shared" ca="1" si="61"/>
        <v>1.0880805285718795</v>
      </c>
      <c r="W165" s="304">
        <f t="shared" ca="1" si="62"/>
        <v>6.8108921455779221</v>
      </c>
      <c r="Y165" s="314" t="str">
        <f t="shared" ca="1" si="80"/>
        <v/>
      </c>
      <c r="Z165" s="315" t="str">
        <f t="shared" ca="1" si="81"/>
        <v/>
      </c>
      <c r="AA165" s="316" t="str">
        <f t="shared" ca="1" si="82"/>
        <v/>
      </c>
      <c r="AC165" s="310" t="e">
        <f t="shared" ca="1" si="83"/>
        <v>#N/A</v>
      </c>
      <c r="AD165" s="323" t="e">
        <f t="shared" ca="1" si="84"/>
        <v>#N/A</v>
      </c>
      <c r="AE165" s="324">
        <f t="shared" ca="1" si="63"/>
        <v>1183.8712032447586</v>
      </c>
      <c r="AG165" s="306">
        <f t="shared" ca="1" si="85"/>
        <v>-9.6273551338116814</v>
      </c>
      <c r="AH165" s="304">
        <f t="shared" ca="1" si="86"/>
        <v>-1.3980295782939061</v>
      </c>
    </row>
    <row r="166" spans="1:34" x14ac:dyDescent="0.2">
      <c r="A166" s="347">
        <f t="shared" ca="1" si="64"/>
        <v>0.1</v>
      </c>
      <c r="B166" s="304">
        <f t="shared" ca="1" si="65"/>
        <v>7.1999999999999913</v>
      </c>
      <c r="D166" s="306">
        <f t="shared" ca="1" si="66"/>
        <v>-0.74260976807094836</v>
      </c>
      <c r="E166" s="307">
        <f t="shared" ca="1" si="67"/>
        <v>-10.925328595544704</v>
      </c>
      <c r="F166" s="304">
        <f t="shared" ca="1" si="68"/>
        <v>10.950537620969174</v>
      </c>
      <c r="G166" s="306">
        <f t="shared" ca="1" si="69"/>
        <v>24.949151064799327</v>
      </c>
      <c r="H166" s="307">
        <f t="shared" ca="1" si="70"/>
        <v>36.490230265956797</v>
      </c>
      <c r="I166" s="304">
        <f t="shared" ca="1" si="71"/>
        <v>44.204038771550351</v>
      </c>
      <c r="J166" s="306">
        <f t="shared" ca="1" si="72"/>
        <v>349.40297898601591</v>
      </c>
      <c r="K166" s="307">
        <f t="shared" ca="1" si="73"/>
        <v>1187.574852914332</v>
      </c>
      <c r="L166" s="304">
        <f t="shared" ca="1" si="58"/>
        <v>1237.9081036162577</v>
      </c>
      <c r="M166" s="306">
        <f t="shared" ca="1" si="74"/>
        <v>0.97107935380098775</v>
      </c>
      <c r="N166" s="304">
        <f t="shared" ca="1" si="75"/>
        <v>55.638748545087857</v>
      </c>
      <c r="P166" s="310">
        <f t="shared" ca="1" si="76"/>
        <v>23</v>
      </c>
      <c r="Q166" s="304">
        <f t="shared" ca="1" si="77"/>
        <v>0</v>
      </c>
      <c r="R166" s="306">
        <f t="shared" ca="1" si="78"/>
        <v>0</v>
      </c>
      <c r="S166" s="307">
        <f t="shared" ca="1" si="79"/>
        <v>5.083000000000002</v>
      </c>
      <c r="T166" s="304">
        <f t="shared" ca="1" si="59"/>
        <v>49.86423000000002</v>
      </c>
      <c r="U166" s="311">
        <f t="shared" ca="1" si="60"/>
        <v>0</v>
      </c>
      <c r="V166" s="306">
        <f t="shared" ca="1" si="61"/>
        <v>1.0876761953721239</v>
      </c>
      <c r="W166" s="304">
        <f t="shared" ca="1" si="62"/>
        <v>6.525697897391991</v>
      </c>
      <c r="Y166" s="314" t="str">
        <f t="shared" ca="1" si="80"/>
        <v/>
      </c>
      <c r="Z166" s="315" t="str">
        <f t="shared" ca="1" si="81"/>
        <v/>
      </c>
      <c r="AA166" s="316" t="str">
        <f t="shared" ca="1" si="82"/>
        <v/>
      </c>
      <c r="AC166" s="310" t="e">
        <f t="shared" ca="1" si="83"/>
        <v>#N/A</v>
      </c>
      <c r="AD166" s="323" t="e">
        <f t="shared" ca="1" si="84"/>
        <v>#N/A</v>
      </c>
      <c r="AE166" s="324">
        <f t="shared" ca="1" si="63"/>
        <v>1187.574852914332</v>
      </c>
      <c r="AG166" s="306">
        <f t="shared" ca="1" si="85"/>
        <v>-9.5055326675739256</v>
      </c>
      <c r="AH166" s="304">
        <f t="shared" ca="1" si="86"/>
        <v>-1.3399354998185953</v>
      </c>
    </row>
    <row r="167" spans="1:34" x14ac:dyDescent="0.2">
      <c r="A167" s="347">
        <f t="shared" ca="1" si="64"/>
        <v>0.1</v>
      </c>
      <c r="B167" s="304">
        <f t="shared" ca="1" si="65"/>
        <v>7.2999999999999909</v>
      </c>
      <c r="D167" s="306">
        <f t="shared" ca="1" si="66"/>
        <v>-0.72460391526266499</v>
      </c>
      <c r="E167" s="307">
        <f t="shared" ca="1" si="67"/>
        <v>-10.86979412489325</v>
      </c>
      <c r="F167" s="304">
        <f t="shared" ca="1" si="68"/>
        <v>10.893919182350206</v>
      </c>
      <c r="G167" s="306">
        <f t="shared" ca="1" si="69"/>
        <v>24.87669067327306</v>
      </c>
      <c r="H167" s="307">
        <f t="shared" ca="1" si="70"/>
        <v>35.403250853467469</v>
      </c>
      <c r="I167" s="304">
        <f t="shared" ca="1" si="71"/>
        <v>43.269387675899182</v>
      </c>
      <c r="J167" s="306">
        <f t="shared" ca="1" si="72"/>
        <v>351.89427107291954</v>
      </c>
      <c r="K167" s="307">
        <f t="shared" ca="1" si="73"/>
        <v>1191.1695269703032</v>
      </c>
      <c r="L167" s="304">
        <f t="shared" ca="1" si="58"/>
        <v>1242.0605540780198</v>
      </c>
      <c r="M167" s="306">
        <f t="shared" ca="1" si="74"/>
        <v>0.95828277332112888</v>
      </c>
      <c r="N167" s="304">
        <f t="shared" ca="1" si="75"/>
        <v>54.905558491392448</v>
      </c>
      <c r="P167" s="310">
        <f t="shared" ca="1" si="76"/>
        <v>23</v>
      </c>
      <c r="Q167" s="304">
        <f t="shared" ca="1" si="77"/>
        <v>0</v>
      </c>
      <c r="R167" s="306">
        <f t="shared" ca="1" si="78"/>
        <v>0</v>
      </c>
      <c r="S167" s="307">
        <f t="shared" ca="1" si="79"/>
        <v>5.083000000000002</v>
      </c>
      <c r="T167" s="304">
        <f t="shared" ca="1" si="59"/>
        <v>49.86423000000002</v>
      </c>
      <c r="U167" s="311">
        <f t="shared" ca="1" si="60"/>
        <v>0</v>
      </c>
      <c r="V167" s="306">
        <f t="shared" ca="1" si="61"/>
        <v>1.0872838943663303</v>
      </c>
      <c r="W167" s="304">
        <f t="shared" ca="1" si="62"/>
        <v>6.2504011638031578</v>
      </c>
      <c r="Y167" s="314" t="str">
        <f t="shared" ca="1" si="80"/>
        <v/>
      </c>
      <c r="Z167" s="315" t="str">
        <f t="shared" ca="1" si="81"/>
        <v/>
      </c>
      <c r="AA167" s="316" t="str">
        <f t="shared" ca="1" si="82"/>
        <v/>
      </c>
      <c r="AC167" s="310" t="e">
        <f t="shared" ca="1" si="83"/>
        <v>#N/A</v>
      </c>
      <c r="AD167" s="323" t="e">
        <f t="shared" ca="1" si="84"/>
        <v>#N/A</v>
      </c>
      <c r="AE167" s="324">
        <f t="shared" ca="1" si="63"/>
        <v>1191.1695269703032</v>
      </c>
      <c r="AG167" s="306">
        <f t="shared" ca="1" si="85"/>
        <v>-9.3819378190357838</v>
      </c>
      <c r="AH167" s="304">
        <f t="shared" ca="1" si="86"/>
        <v>-1.2838280341121362</v>
      </c>
    </row>
    <row r="168" spans="1:34" x14ac:dyDescent="0.2">
      <c r="A168" s="347">
        <f t="shared" ca="1" si="64"/>
        <v>0.1</v>
      </c>
      <c r="B168" s="304">
        <f t="shared" ca="1" si="65"/>
        <v>7.3999999999999906</v>
      </c>
      <c r="D168" s="306">
        <f t="shared" ca="1" si="66"/>
        <v>-0.70696780898645362</v>
      </c>
      <c r="E168" s="307">
        <f t="shared" ca="1" si="67"/>
        <v>-10.816120911161397</v>
      </c>
      <c r="F168" s="304">
        <f t="shared" ca="1" si="68"/>
        <v>10.839200849131174</v>
      </c>
      <c r="G168" s="306">
        <f t="shared" ca="1" si="69"/>
        <v>24.805993892374413</v>
      </c>
      <c r="H168" s="307">
        <f t="shared" ca="1" si="70"/>
        <v>34.321638762351327</v>
      </c>
      <c r="I168" s="304">
        <f t="shared" ca="1" si="71"/>
        <v>42.347517286398904</v>
      </c>
      <c r="J168" s="306">
        <f t="shared" ca="1" si="72"/>
        <v>354.37840530120189</v>
      </c>
      <c r="K168" s="307">
        <f t="shared" ca="1" si="73"/>
        <v>1194.6557714510941</v>
      </c>
      <c r="L168" s="304">
        <f t="shared" ca="1" si="58"/>
        <v>1246.1085291439233</v>
      </c>
      <c r="M168" s="306">
        <f t="shared" ca="1" si="74"/>
        <v>0.94496395330485528</v>
      </c>
      <c r="N168" s="304">
        <f t="shared" ca="1" si="75"/>
        <v>54.142446316365607</v>
      </c>
      <c r="P168" s="310">
        <f t="shared" ca="1" si="76"/>
        <v>23</v>
      </c>
      <c r="Q168" s="304">
        <f t="shared" ca="1" si="77"/>
        <v>0</v>
      </c>
      <c r="R168" s="306">
        <f t="shared" ca="1" si="78"/>
        <v>0</v>
      </c>
      <c r="S168" s="307">
        <f t="shared" ca="1" si="79"/>
        <v>5.083000000000002</v>
      </c>
      <c r="T168" s="304">
        <f t="shared" ca="1" si="59"/>
        <v>49.86423000000002</v>
      </c>
      <c r="U168" s="311">
        <f t="shared" ca="1" si="60"/>
        <v>0</v>
      </c>
      <c r="V168" s="306">
        <f t="shared" ca="1" si="61"/>
        <v>1.0869035538195586</v>
      </c>
      <c r="W168" s="304">
        <f t="shared" ca="1" si="62"/>
        <v>5.9848098315072651</v>
      </c>
      <c r="Y168" s="314" t="str">
        <f t="shared" ca="1" si="80"/>
        <v/>
      </c>
      <c r="Z168" s="315" t="str">
        <f t="shared" ca="1" si="81"/>
        <v/>
      </c>
      <c r="AA168" s="316" t="str">
        <f t="shared" ca="1" si="82"/>
        <v/>
      </c>
      <c r="AC168" s="310" t="e">
        <f t="shared" ca="1" si="83"/>
        <v>#N/A</v>
      </c>
      <c r="AD168" s="323" t="e">
        <f t="shared" ca="1" si="84"/>
        <v>#N/A</v>
      </c>
      <c r="AE168" s="324">
        <f t="shared" ca="1" si="63"/>
        <v>1194.6557714510941</v>
      </c>
      <c r="AG168" s="306">
        <f t="shared" ca="1" si="85"/>
        <v>-9.2562636748955693</v>
      </c>
      <c r="AH168" s="304">
        <f t="shared" ca="1" si="86"/>
        <v>-1.2296677481414824</v>
      </c>
    </row>
    <row r="169" spans="1:34" x14ac:dyDescent="0.2">
      <c r="A169" s="347">
        <f t="shared" ca="1" si="64"/>
        <v>0.1</v>
      </c>
      <c r="B169" s="304">
        <f t="shared" ca="1" si="65"/>
        <v>7.4999999999999902</v>
      </c>
      <c r="D169" s="306">
        <f t="shared" ca="1" si="66"/>
        <v>-0.68969793221119036</v>
      </c>
      <c r="E169" s="307">
        <f t="shared" ca="1" si="67"/>
        <v>-10.764267883286466</v>
      </c>
      <c r="F169" s="304">
        <f t="shared" ca="1" si="68"/>
        <v>10.786340728015636</v>
      </c>
      <c r="G169" s="306">
        <f t="shared" ca="1" si="69"/>
        <v>24.737024099153295</v>
      </c>
      <c r="H169" s="307">
        <f t="shared" ca="1" si="70"/>
        <v>33.245211974022681</v>
      </c>
      <c r="I169" s="304">
        <f t="shared" ca="1" si="71"/>
        <v>41.438683382556832</v>
      </c>
      <c r="J169" s="306">
        <f t="shared" ca="1" si="72"/>
        <v>356.85555620077827</v>
      </c>
      <c r="K169" s="307">
        <f t="shared" ca="1" si="73"/>
        <v>1198.0341139879129</v>
      </c>
      <c r="L169" s="304">
        <f t="shared" ca="1" si="58"/>
        <v>1250.0526493992845</v>
      </c>
      <c r="M169" s="306">
        <f t="shared" ca="1" si="74"/>
        <v>0.93109621435338685</v>
      </c>
      <c r="N169" s="304">
        <f t="shared" ca="1" si="75"/>
        <v>53.347883403057288</v>
      </c>
      <c r="P169" s="310">
        <f t="shared" ca="1" si="76"/>
        <v>23</v>
      </c>
      <c r="Q169" s="304">
        <f t="shared" ca="1" si="77"/>
        <v>0</v>
      </c>
      <c r="R169" s="306">
        <f t="shared" ca="1" si="78"/>
        <v>0</v>
      </c>
      <c r="S169" s="307">
        <f t="shared" ca="1" si="79"/>
        <v>5.083000000000002</v>
      </c>
      <c r="T169" s="304">
        <f t="shared" ca="1" si="59"/>
        <v>49.86423000000002</v>
      </c>
      <c r="U169" s="311">
        <f t="shared" ca="1" si="60"/>
        <v>0</v>
      </c>
      <c r="V169" s="306">
        <f t="shared" ca="1" si="61"/>
        <v>1.0865351044588822</v>
      </c>
      <c r="W169" s="304">
        <f t="shared" ca="1" si="62"/>
        <v>5.7287398045243458</v>
      </c>
      <c r="Y169" s="314" t="str">
        <f t="shared" ca="1" si="80"/>
        <v/>
      </c>
      <c r="Z169" s="315" t="str">
        <f t="shared" ca="1" si="81"/>
        <v/>
      </c>
      <c r="AA169" s="316" t="str">
        <f t="shared" ca="1" si="82"/>
        <v/>
      </c>
      <c r="AC169" s="310" t="e">
        <f t="shared" ca="1" si="83"/>
        <v>#N/A</v>
      </c>
      <c r="AD169" s="323" t="e">
        <f t="shared" ca="1" si="84"/>
        <v>#N/A</v>
      </c>
      <c r="AE169" s="324">
        <f t="shared" ca="1" si="63"/>
        <v>1198.0341139879129</v>
      </c>
      <c r="AG169" s="306">
        <f t="shared" ca="1" si="85"/>
        <v>-9.1281846326680807</v>
      </c>
      <c r="AH169" s="304">
        <f t="shared" ca="1" si="86"/>
        <v>-1.1774168466471104</v>
      </c>
    </row>
    <row r="170" spans="1:34" x14ac:dyDescent="0.2">
      <c r="A170" s="347">
        <f t="shared" ca="1" si="64"/>
        <v>0.1</v>
      </c>
      <c r="B170" s="304">
        <f t="shared" ca="1" si="65"/>
        <v>7.5999999999999899</v>
      </c>
      <c r="D170" s="306">
        <f t="shared" ca="1" si="66"/>
        <v>-0.67279149311355702</v>
      </c>
      <c r="E170" s="307">
        <f t="shared" ca="1" si="67"/>
        <v>-10.714195092878816</v>
      </c>
      <c r="F170" s="304">
        <f t="shared" ca="1" si="68"/>
        <v>10.735298080699691</v>
      </c>
      <c r="G170" s="306">
        <f t="shared" ca="1" si="69"/>
        <v>24.669744949841938</v>
      </c>
      <c r="H170" s="307">
        <f t="shared" ca="1" si="70"/>
        <v>32.173792464734802</v>
      </c>
      <c r="I170" s="304">
        <f t="shared" ca="1" si="71"/>
        <v>40.543177446446862</v>
      </c>
      <c r="J170" s="306">
        <f t="shared" ca="1" si="72"/>
        <v>359.32589465322803</v>
      </c>
      <c r="K170" s="307">
        <f t="shared" ca="1" si="73"/>
        <v>1201.3050642098508</v>
      </c>
      <c r="L170" s="304">
        <f t="shared" ca="1" si="58"/>
        <v>1253.8935185511473</v>
      </c>
      <c r="M170" s="306">
        <f t="shared" ca="1" si="74"/>
        <v>0.91665153746158157</v>
      </c>
      <c r="N170" s="304">
        <f t="shared" ca="1" si="75"/>
        <v>52.520264380726701</v>
      </c>
      <c r="P170" s="310">
        <f t="shared" ca="1" si="76"/>
        <v>23</v>
      </c>
      <c r="Q170" s="304">
        <f t="shared" ca="1" si="77"/>
        <v>0</v>
      </c>
      <c r="R170" s="306">
        <f t="shared" ca="1" si="78"/>
        <v>0</v>
      </c>
      <c r="S170" s="307">
        <f t="shared" ca="1" si="79"/>
        <v>5.083000000000002</v>
      </c>
      <c r="T170" s="304">
        <f t="shared" ca="1" si="59"/>
        <v>49.86423000000002</v>
      </c>
      <c r="U170" s="311">
        <f t="shared" ca="1" si="60"/>
        <v>0</v>
      </c>
      <c r="V170" s="306">
        <f t="shared" ca="1" si="61"/>
        <v>1.0861784794190537</v>
      </c>
      <c r="W170" s="304">
        <f t="shared" ca="1" si="62"/>
        <v>5.4820147111247639</v>
      </c>
      <c r="Y170" s="314" t="str">
        <f t="shared" ca="1" si="80"/>
        <v/>
      </c>
      <c r="Z170" s="315" t="str">
        <f t="shared" ca="1" si="81"/>
        <v/>
      </c>
      <c r="AA170" s="316" t="str">
        <f t="shared" ca="1" si="82"/>
        <v/>
      </c>
      <c r="AC170" s="310" t="e">
        <f t="shared" ca="1" si="83"/>
        <v>#N/A</v>
      </c>
      <c r="AD170" s="323" t="e">
        <f t="shared" ca="1" si="84"/>
        <v>#N/A</v>
      </c>
      <c r="AE170" s="324">
        <f t="shared" ca="1" si="63"/>
        <v>1201.3050642098508</v>
      </c>
      <c r="AG170" s="306">
        <f t="shared" ca="1" si="85"/>
        <v>-8.9973550300970118</v>
      </c>
      <c r="AH170" s="304">
        <f t="shared" ca="1" si="86"/>
        <v>-1.1270391116514547</v>
      </c>
    </row>
    <row r="171" spans="1:34" x14ac:dyDescent="0.2">
      <c r="A171" s="347">
        <f t="shared" ca="1" si="64"/>
        <v>0.1</v>
      </c>
      <c r="B171" s="304">
        <f t="shared" ca="1" si="65"/>
        <v>7.6999999999999895</v>
      </c>
      <c r="D171" s="306">
        <f t="shared" ca="1" si="66"/>
        <v>-0.65624644577586555</v>
      </c>
      <c r="E171" s="307">
        <f t="shared" ca="1" si="67"/>
        <v>-10.66586360925259</v>
      </c>
      <c r="F171" s="304">
        <f t="shared" ca="1" si="68"/>
        <v>10.686033217652476</v>
      </c>
      <c r="G171" s="306">
        <f t="shared" ca="1" si="69"/>
        <v>24.604120305264352</v>
      </c>
      <c r="H171" s="307">
        <f t="shared" ca="1" si="70"/>
        <v>31.107206103809542</v>
      </c>
      <c r="I171" s="304">
        <f t="shared" ca="1" si="71"/>
        <v>39.661328868065013</v>
      </c>
      <c r="J171" s="306">
        <f t="shared" ca="1" si="72"/>
        <v>361.78958791598336</v>
      </c>
      <c r="K171" s="307">
        <f t="shared" ca="1" si="73"/>
        <v>1204.469114138278</v>
      </c>
      <c r="L171" s="304">
        <f t="shared" ca="1" si="58"/>
        <v>1257.6317238514084</v>
      </c>
      <c r="M171" s="306">
        <f t="shared" ca="1" si="74"/>
        <v>0.90160054908061826</v>
      </c>
      <c r="N171" s="304">
        <f t="shared" ca="1" si="75"/>
        <v>51.65790626899706</v>
      </c>
      <c r="P171" s="310">
        <f t="shared" ca="1" si="76"/>
        <v>23</v>
      </c>
      <c r="Q171" s="304">
        <f t="shared" ca="1" si="77"/>
        <v>0</v>
      </c>
      <c r="R171" s="306">
        <f t="shared" ca="1" si="78"/>
        <v>0</v>
      </c>
      <c r="S171" s="307">
        <f t="shared" ca="1" si="79"/>
        <v>5.083000000000002</v>
      </c>
      <c r="T171" s="304">
        <f t="shared" ca="1" si="59"/>
        <v>49.86423000000002</v>
      </c>
      <c r="U171" s="311">
        <f t="shared" ca="1" si="60"/>
        <v>0</v>
      </c>
      <c r="V171" s="306">
        <f t="shared" ca="1" si="61"/>
        <v>1.0858336141897931</v>
      </c>
      <c r="W171" s="304">
        <f t="shared" ca="1" si="62"/>
        <v>5.2444656242530279</v>
      </c>
      <c r="Y171" s="314" t="str">
        <f t="shared" ca="1" si="80"/>
        <v/>
      </c>
      <c r="Z171" s="315" t="str">
        <f t="shared" ca="1" si="81"/>
        <v/>
      </c>
      <c r="AA171" s="316" t="str">
        <f t="shared" ca="1" si="82"/>
        <v/>
      </c>
      <c r="AC171" s="310" t="e">
        <f t="shared" ca="1" si="83"/>
        <v>#N/A</v>
      </c>
      <c r="AD171" s="323" t="e">
        <f t="shared" ca="1" si="84"/>
        <v>#N/A</v>
      </c>
      <c r="AE171" s="324">
        <f t="shared" ca="1" si="63"/>
        <v>1204.469114138278</v>
      </c>
      <c r="AG171" s="306">
        <f t="shared" ca="1" si="85"/>
        <v>-8.863407786364407</v>
      </c>
      <c r="AH171" s="304">
        <f t="shared" ca="1" si="86"/>
        <v>-1.0784998448012515</v>
      </c>
    </row>
    <row r="172" spans="1:34" x14ac:dyDescent="0.2">
      <c r="A172" s="347">
        <f t="shared" ca="1" si="64"/>
        <v>0.1</v>
      </c>
      <c r="B172" s="304">
        <f t="shared" ca="1" si="65"/>
        <v>7.7999999999999892</v>
      </c>
      <c r="D172" s="306">
        <f t="shared" ca="1" si="66"/>
        <v>-0.64006151328772043</v>
      </c>
      <c r="E172" s="307">
        <f t="shared" ca="1" si="67"/>
        <v>-10.61923541122083</v>
      </c>
      <c r="F172" s="304">
        <f t="shared" ca="1" si="68"/>
        <v>10.638507388713823</v>
      </c>
      <c r="G172" s="306">
        <f t="shared" ca="1" si="69"/>
        <v>24.54011415393558</v>
      </c>
      <c r="H172" s="307">
        <f t="shared" ca="1" si="70"/>
        <v>30.045282562687458</v>
      </c>
      <c r="I172" s="304">
        <f t="shared" ca="1" si="71"/>
        <v>38.793507278408335</v>
      </c>
      <c r="J172" s="306">
        <f t="shared" ca="1" si="72"/>
        <v>364.24679963894334</v>
      </c>
      <c r="K172" s="307">
        <f t="shared" ca="1" si="73"/>
        <v>1207.5267385716029</v>
      </c>
      <c r="L172" s="304">
        <f t="shared" ca="1" si="58"/>
        <v>1261.2678365091947</v>
      </c>
      <c r="M172" s="306">
        <f t="shared" ca="1" si="74"/>
        <v>0.88591252103729512</v>
      </c>
      <c r="N172" s="304">
        <f t="shared" ca="1" si="75"/>
        <v>50.759048473231765</v>
      </c>
      <c r="P172" s="310">
        <f t="shared" ca="1" si="76"/>
        <v>23</v>
      </c>
      <c r="Q172" s="304">
        <f t="shared" ca="1" si="77"/>
        <v>0</v>
      </c>
      <c r="R172" s="306">
        <f t="shared" ca="1" si="78"/>
        <v>0</v>
      </c>
      <c r="S172" s="307">
        <f t="shared" ca="1" si="79"/>
        <v>5.083000000000002</v>
      </c>
      <c r="T172" s="304">
        <f t="shared" ca="1" si="59"/>
        <v>49.86423000000002</v>
      </c>
      <c r="U172" s="311">
        <f t="shared" ca="1" si="60"/>
        <v>0</v>
      </c>
      <c r="V172" s="306">
        <f t="shared" ca="1" si="61"/>
        <v>1.0855004465645819</v>
      </c>
      <c r="W172" s="304">
        <f t="shared" ca="1" si="62"/>
        <v>5.0159307945762093</v>
      </c>
      <c r="Y172" s="314" t="str">
        <f t="shared" ca="1" si="80"/>
        <v/>
      </c>
      <c r="Z172" s="315" t="str">
        <f t="shared" ca="1" si="81"/>
        <v/>
      </c>
      <c r="AA172" s="316" t="str">
        <f t="shared" ca="1" si="82"/>
        <v/>
      </c>
      <c r="AC172" s="310" t="e">
        <f t="shared" ca="1" si="83"/>
        <v>#N/A</v>
      </c>
      <c r="AD172" s="323" t="e">
        <f t="shared" ca="1" si="84"/>
        <v>#N/A</v>
      </c>
      <c r="AE172" s="324">
        <f t="shared" ca="1" si="63"/>
        <v>1207.5267385716029</v>
      </c>
      <c r="AG172" s="306">
        <f t="shared" ca="1" si="85"/>
        <v>-8.7259530871665483</v>
      </c>
      <c r="AH172" s="304">
        <f t="shared" ca="1" si="86"/>
        <v>-1.0317658123653406</v>
      </c>
    </row>
    <row r="173" spans="1:34" x14ac:dyDescent="0.2">
      <c r="A173" s="347">
        <f t="shared" ca="1" si="64"/>
        <v>0.1</v>
      </c>
      <c r="B173" s="304">
        <f t="shared" ca="1" si="65"/>
        <v>7.8999999999999888</v>
      </c>
      <c r="D173" s="306">
        <f t="shared" ca="1" si="66"/>
        <v>-0.62423621311572164</v>
      </c>
      <c r="E173" s="307">
        <f t="shared" ca="1" si="67"/>
        <v>-10.574273274821584</v>
      </c>
      <c r="F173" s="304">
        <f t="shared" ca="1" si="68"/>
        <v>10.592682669672071</v>
      </c>
      <c r="G173" s="306">
        <f t="shared" ca="1" si="69"/>
        <v>24.477690532624006</v>
      </c>
      <c r="H173" s="307">
        <f t="shared" ca="1" si="70"/>
        <v>28.987855235205298</v>
      </c>
      <c r="I173" s="304">
        <f t="shared" ca="1" si="71"/>
        <v>37.940124999110509</v>
      </c>
      <c r="J173" s="306">
        <f t="shared" ca="1" si="72"/>
        <v>366.69768987327132</v>
      </c>
      <c r="K173" s="307">
        <f t="shared" ca="1" si="73"/>
        <v>1210.4783954614975</v>
      </c>
      <c r="L173" s="304">
        <f t="shared" ca="1" si="58"/>
        <v>1264.8024120934604</v>
      </c>
      <c r="M173" s="306">
        <f t="shared" ca="1" si="74"/>
        <v>0.86955538936718035</v>
      </c>
      <c r="N173" s="304">
        <f t="shared" ca="1" si="75"/>
        <v>49.821853863594413</v>
      </c>
      <c r="P173" s="310">
        <f t="shared" ca="1" si="76"/>
        <v>23</v>
      </c>
      <c r="Q173" s="304">
        <f t="shared" ca="1" si="77"/>
        <v>0</v>
      </c>
      <c r="R173" s="306">
        <f t="shared" ca="1" si="78"/>
        <v>0</v>
      </c>
      <c r="S173" s="307">
        <f t="shared" ca="1" si="79"/>
        <v>5.083000000000002</v>
      </c>
      <c r="T173" s="304">
        <f t="shared" ca="1" si="59"/>
        <v>49.86423000000002</v>
      </c>
      <c r="U173" s="311">
        <f t="shared" ca="1" si="60"/>
        <v>0</v>
      </c>
      <c r="V173" s="306">
        <f t="shared" ca="1" si="61"/>
        <v>1.0851789165908088</v>
      </c>
      <c r="W173" s="304">
        <f t="shared" ca="1" si="62"/>
        <v>4.7962553953127145</v>
      </c>
      <c r="Y173" s="314" t="str">
        <f t="shared" ca="1" si="80"/>
        <v/>
      </c>
      <c r="Z173" s="315" t="str">
        <f t="shared" ca="1" si="81"/>
        <v/>
      </c>
      <c r="AA173" s="316" t="str">
        <f t="shared" ca="1" si="82"/>
        <v/>
      </c>
      <c r="AC173" s="310" t="e">
        <f t="shared" ca="1" si="83"/>
        <v>#N/A</v>
      </c>
      <c r="AD173" s="323" t="e">
        <f t="shared" ca="1" si="84"/>
        <v>#N/A</v>
      </c>
      <c r="AE173" s="324">
        <f t="shared" ca="1" si="63"/>
        <v>1210.4783954614975</v>
      </c>
      <c r="AG173" s="306">
        <f t="shared" ca="1" si="85"/>
        <v>-8.5845771555521235</v>
      </c>
      <c r="AH173" s="304">
        <f t="shared" ca="1" si="86"/>
        <v>-0.9868051927161533</v>
      </c>
    </row>
    <row r="174" spans="1:34" x14ac:dyDescent="0.2">
      <c r="A174" s="347">
        <f t="shared" ca="1" si="64"/>
        <v>0.1</v>
      </c>
      <c r="B174" s="304">
        <f t="shared" ca="1" si="65"/>
        <v>7.9999999999999885</v>
      </c>
      <c r="D174" s="306">
        <f t="shared" ca="1" si="66"/>
        <v>-0.60877088453363404</v>
      </c>
      <c r="E174" s="307">
        <f t="shared" ca="1" si="67"/>
        <v>-10.530940656094533</v>
      </c>
      <c r="F174" s="304">
        <f t="shared" ca="1" si="68"/>
        <v>10.548521843938165</v>
      </c>
      <c r="G174" s="306">
        <f t="shared" ca="1" si="69"/>
        <v>24.416813444170643</v>
      </c>
      <c r="H174" s="307">
        <f t="shared" ca="1" si="70"/>
        <v>27.934761169595845</v>
      </c>
      <c r="I174" s="304">
        <f t="shared" ca="1" si="71"/>
        <v>37.101639591395312</v>
      </c>
      <c r="J174" s="306">
        <f t="shared" ca="1" si="72"/>
        <v>369.14241507211102</v>
      </c>
      <c r="K174" s="307">
        <f t="shared" ca="1" si="73"/>
        <v>1213.3245262817375</v>
      </c>
      <c r="L174" s="304">
        <f t="shared" ca="1" si="58"/>
        <v>1268.2359909267964</v>
      </c>
      <c r="M174" s="306">
        <f t="shared" ca="1" si="74"/>
        <v>0.85249579686601884</v>
      </c>
      <c r="N174" s="304">
        <f t="shared" ca="1" si="75"/>
        <v>48.844411213064831</v>
      </c>
      <c r="P174" s="310">
        <f t="shared" ca="1" si="76"/>
        <v>23</v>
      </c>
      <c r="Q174" s="304">
        <f t="shared" ca="1" si="77"/>
        <v>0</v>
      </c>
      <c r="R174" s="306">
        <f t="shared" ca="1" si="78"/>
        <v>0</v>
      </c>
      <c r="S174" s="307">
        <f t="shared" ca="1" si="79"/>
        <v>5.083000000000002</v>
      </c>
      <c r="T174" s="304">
        <f t="shared" ca="1" si="59"/>
        <v>49.86423000000002</v>
      </c>
      <c r="U174" s="311">
        <f t="shared" ca="1" si="60"/>
        <v>0</v>
      </c>
      <c r="V174" s="306">
        <f t="shared" ca="1" si="61"/>
        <v>1.0848689665211426</v>
      </c>
      <c r="W174" s="304">
        <f t="shared" ca="1" si="62"/>
        <v>4.585291278021419</v>
      </c>
      <c r="Y174" s="314" t="str">
        <f t="shared" ca="1" si="80"/>
        <v/>
      </c>
      <c r="Z174" s="315" t="str">
        <f t="shared" ca="1" si="81"/>
        <v/>
      </c>
      <c r="AA174" s="316" t="str">
        <f t="shared" ca="1" si="82"/>
        <v/>
      </c>
      <c r="AC174" s="310">
        <f t="shared" ca="1" si="83"/>
        <v>7.9999999999999885</v>
      </c>
      <c r="AD174" s="323">
        <f t="shared" ca="1" si="84"/>
        <v>369.14241507211102</v>
      </c>
      <c r="AE174" s="324">
        <f t="shared" ca="1" si="63"/>
        <v>1213.3245262817375</v>
      </c>
      <c r="AG174" s="306">
        <f t="shared" ca="1" si="85"/>
        <v>-8.4388411623261259</v>
      </c>
      <c r="AH174" s="304">
        <f t="shared" ca="1" si="86"/>
        <v>-0.94358752612880437</v>
      </c>
    </row>
    <row r="175" spans="1:34" x14ac:dyDescent="0.2">
      <c r="A175" s="347">
        <f t="shared" ca="1" si="64"/>
        <v>0.1</v>
      </c>
      <c r="B175" s="304">
        <f t="shared" ca="1" si="65"/>
        <v>8.099999999999989</v>
      </c>
      <c r="D175" s="306">
        <f t="shared" ca="1" si="66"/>
        <v>-0.59366671781388924</v>
      </c>
      <c r="E175" s="307">
        <f t="shared" ca="1" si="67"/>
        <v>-10.48920156798463</v>
      </c>
      <c r="F175" s="304">
        <f t="shared" ca="1" si="68"/>
        <v>10.505988278389193</v>
      </c>
      <c r="G175" s="306">
        <f t="shared" ca="1" si="69"/>
        <v>24.357446772389252</v>
      </c>
      <c r="H175" s="307">
        <f t="shared" ca="1" si="70"/>
        <v>26.885841012797382</v>
      </c>
      <c r="I175" s="304">
        <f t="shared" ca="1" si="71"/>
        <v>36.278556479485147</v>
      </c>
      <c r="J175" s="306">
        <f t="shared" ca="1" si="72"/>
        <v>371.58112808293902</v>
      </c>
      <c r="K175" s="307">
        <f t="shared" ca="1" si="73"/>
        <v>1216.0655563908572</v>
      </c>
      <c r="L175" s="304">
        <f t="shared" ca="1" si="58"/>
        <v>1271.5690984714888</v>
      </c>
      <c r="M175" s="306">
        <f t="shared" ca="1" si="74"/>
        <v>0.83469916499293517</v>
      </c>
      <c r="N175" s="304">
        <f t="shared" ca="1" si="75"/>
        <v>47.824739317189135</v>
      </c>
      <c r="P175" s="310">
        <f t="shared" ca="1" si="76"/>
        <v>23</v>
      </c>
      <c r="Q175" s="304">
        <f t="shared" ca="1" si="77"/>
        <v>0</v>
      </c>
      <c r="R175" s="306">
        <f t="shared" ca="1" si="78"/>
        <v>0</v>
      </c>
      <c r="S175" s="307">
        <f t="shared" ca="1" si="79"/>
        <v>5.083000000000002</v>
      </c>
      <c r="T175" s="304">
        <f t="shared" ca="1" si="59"/>
        <v>49.86423000000002</v>
      </c>
      <c r="U175" s="311">
        <f t="shared" ca="1" si="60"/>
        <v>0</v>
      </c>
      <c r="V175" s="306">
        <f t="shared" ca="1" si="61"/>
        <v>1.0845705407659745</v>
      </c>
      <c r="W175" s="304">
        <f t="shared" ca="1" si="62"/>
        <v>4.3828967385503539</v>
      </c>
      <c r="Y175" s="314" t="str">
        <f t="shared" ca="1" si="80"/>
        <v/>
      </c>
      <c r="Z175" s="315" t="str">
        <f t="shared" ca="1" si="81"/>
        <v/>
      </c>
      <c r="AA175" s="316" t="str">
        <f t="shared" ca="1" si="82"/>
        <v/>
      </c>
      <c r="AC175" s="310" t="e">
        <f t="shared" ca="1" si="83"/>
        <v>#N/A</v>
      </c>
      <c r="AD175" s="323" t="e">
        <f t="shared" ca="1" si="84"/>
        <v>#N/A</v>
      </c>
      <c r="AE175" s="324">
        <f t="shared" ca="1" si="63"/>
        <v>1216.0655563908572</v>
      </c>
      <c r="AG175" s="306">
        <f t="shared" ca="1" si="85"/>
        <v>-8.2882803440738968</v>
      </c>
      <c r="AH175" s="304">
        <f t="shared" ca="1" si="86"/>
        <v>-0.90208366673645823</v>
      </c>
    </row>
    <row r="176" spans="1:34" x14ac:dyDescent="0.2">
      <c r="A176" s="347">
        <f t="shared" ca="1" si="64"/>
        <v>0.1</v>
      </c>
      <c r="B176" s="304">
        <f t="shared" ca="1" si="65"/>
        <v>8.1999999999999886</v>
      </c>
      <c r="D176" s="306">
        <f t="shared" ca="1" si="66"/>
        <v>-0.57892578476630063</v>
      </c>
      <c r="E176" s="307">
        <f t="shared" ca="1" si="67"/>
        <v>-10.44902045041435</v>
      </c>
      <c r="F176" s="304">
        <f t="shared" ca="1" si="68"/>
        <v>10.465045792419859</v>
      </c>
      <c r="G176" s="306">
        <f t="shared" ca="1" si="69"/>
        <v>24.299554193912623</v>
      </c>
      <c r="H176" s="307">
        <f t="shared" ca="1" si="70"/>
        <v>25.840938967755946</v>
      </c>
      <c r="I176" s="304">
        <f t="shared" ca="1" si="71"/>
        <v>35.471431614162185</v>
      </c>
      <c r="J176" s="306">
        <f t="shared" ca="1" si="72"/>
        <v>374.01397813125413</v>
      </c>
      <c r="K176" s="307">
        <f t="shared" ca="1" si="73"/>
        <v>1218.7018953898848</v>
      </c>
      <c r="L176" s="304">
        <f t="shared" ca="1" si="58"/>
        <v>1274.8022457089037</v>
      </c>
      <c r="M176" s="306">
        <f t="shared" ca="1" si="74"/>
        <v>0.81612980165905868</v>
      </c>
      <c r="N176" s="304">
        <f t="shared" ca="1" si="75"/>
        <v>46.760793169913036</v>
      </c>
      <c r="P176" s="310">
        <f t="shared" ca="1" si="76"/>
        <v>23</v>
      </c>
      <c r="Q176" s="304">
        <f t="shared" ca="1" si="77"/>
        <v>0</v>
      </c>
      <c r="R176" s="306">
        <f t="shared" ca="1" si="78"/>
        <v>0</v>
      </c>
      <c r="S176" s="307">
        <f t="shared" ca="1" si="79"/>
        <v>5.083000000000002</v>
      </c>
      <c r="T176" s="304">
        <f t="shared" ca="1" si="59"/>
        <v>49.86423000000002</v>
      </c>
      <c r="U176" s="311">
        <f t="shared" ca="1" si="60"/>
        <v>0</v>
      </c>
      <c r="V176" s="306">
        <f t="shared" ca="1" si="61"/>
        <v>1.0842835858467887</v>
      </c>
      <c r="W176" s="304">
        <f t="shared" ca="1" si="62"/>
        <v>4.1889362923588491</v>
      </c>
      <c r="Y176" s="314" t="str">
        <f t="shared" ca="1" si="80"/>
        <v/>
      </c>
      <c r="Z176" s="315" t="str">
        <f t="shared" ca="1" si="81"/>
        <v/>
      </c>
      <c r="AA176" s="316" t="str">
        <f t="shared" ca="1" si="82"/>
        <v/>
      </c>
      <c r="AC176" s="310" t="e">
        <f t="shared" ca="1" si="83"/>
        <v>#N/A</v>
      </c>
      <c r="AD176" s="323" t="e">
        <f t="shared" ca="1" si="84"/>
        <v>#N/A</v>
      </c>
      <c r="AE176" s="324">
        <f t="shared" ca="1" si="63"/>
        <v>1218.7018953898848</v>
      </c>
      <c r="AG176" s="306">
        <f t="shared" ca="1" si="85"/>
        <v>-8.1324034136736572</v>
      </c>
      <c r="AH176" s="304">
        <f t="shared" ca="1" si="86"/>
        <v>-0.86226573648442895</v>
      </c>
    </row>
    <row r="177" spans="1:34" x14ac:dyDescent="0.2">
      <c r="A177" s="347">
        <f t="shared" ca="1" si="64"/>
        <v>0.1</v>
      </c>
      <c r="B177" s="304">
        <f t="shared" ca="1" si="65"/>
        <v>8.2999999999999883</v>
      </c>
      <c r="D177" s="306">
        <f t="shared" ca="1" si="66"/>
        <v>-0.56455107006762351</v>
      </c>
      <c r="E177" s="307">
        <f t="shared" ca="1" si="67"/>
        <v>-10.410362032545166</v>
      </c>
      <c r="F177" s="304">
        <f t="shared" ca="1" si="68"/>
        <v>10.425658519219418</v>
      </c>
      <c r="G177" s="306">
        <f t="shared" ca="1" si="69"/>
        <v>24.243099086905861</v>
      </c>
      <c r="H177" s="307">
        <f t="shared" ca="1" si="70"/>
        <v>24.799902764501429</v>
      </c>
      <c r="I177" s="304">
        <f t="shared" ca="1" si="71"/>
        <v>34.680874130653933</v>
      </c>
      <c r="J177" s="306">
        <f t="shared" ca="1" si="72"/>
        <v>376.44111079529506</v>
      </c>
      <c r="K177" s="307">
        <f t="shared" ca="1" si="73"/>
        <v>1221.2339374764977</v>
      </c>
      <c r="L177" s="304">
        <f t="shared" ca="1" si="58"/>
        <v>1277.9359295133484</v>
      </c>
      <c r="M177" s="306">
        <f t="shared" ca="1" si="74"/>
        <v>0.7967510523843373</v>
      </c>
      <c r="N177" s="304">
        <f t="shared" ca="1" si="75"/>
        <v>45.650472624229295</v>
      </c>
      <c r="P177" s="310">
        <f t="shared" ca="1" si="76"/>
        <v>23</v>
      </c>
      <c r="Q177" s="304">
        <f t="shared" ca="1" si="77"/>
        <v>0</v>
      </c>
      <c r="R177" s="306">
        <f t="shared" ca="1" si="78"/>
        <v>0</v>
      </c>
      <c r="S177" s="307">
        <f t="shared" ca="1" si="79"/>
        <v>5.083000000000002</v>
      </c>
      <c r="T177" s="304">
        <f t="shared" ca="1" si="59"/>
        <v>49.86423000000002</v>
      </c>
      <c r="U177" s="311">
        <f t="shared" ca="1" si="60"/>
        <v>0</v>
      </c>
      <c r="V177" s="306">
        <f t="shared" ca="1" si="61"/>
        <v>1.0840080503502896</v>
      </c>
      <c r="W177" s="304">
        <f t="shared" ca="1" si="62"/>
        <v>4.0032804584369028</v>
      </c>
      <c r="Y177" s="314" t="str">
        <f t="shared" ca="1" si="80"/>
        <v/>
      </c>
      <c r="Z177" s="315" t="str">
        <f t="shared" ca="1" si="81"/>
        <v/>
      </c>
      <c r="AA177" s="316" t="str">
        <f t="shared" ca="1" si="82"/>
        <v/>
      </c>
      <c r="AC177" s="310" t="e">
        <f t="shared" ca="1" si="83"/>
        <v>#N/A</v>
      </c>
      <c r="AD177" s="323" t="e">
        <f t="shared" ca="1" si="84"/>
        <v>#N/A</v>
      </c>
      <c r="AE177" s="324">
        <f t="shared" ca="1" si="63"/>
        <v>1221.2339374764977</v>
      </c>
      <c r="AG177" s="306">
        <f t="shared" ca="1" si="85"/>
        <v>-7.9706923676771071</v>
      </c>
      <c r="AH177" s="304">
        <f t="shared" ca="1" si="86"/>
        <v>-0.82410708092835872</v>
      </c>
    </row>
    <row r="178" spans="1:34" x14ac:dyDescent="0.2">
      <c r="A178" s="347">
        <f t="shared" ca="1" si="64"/>
        <v>0.1</v>
      </c>
      <c r="B178" s="304">
        <f t="shared" ca="1" si="65"/>
        <v>8.3999999999999879</v>
      </c>
      <c r="D178" s="306">
        <f t="shared" ca="1" si="66"/>
        <v>-0.55054650265212879</v>
      </c>
      <c r="E178" s="307">
        <f t="shared" ca="1" si="67"/>
        <v>-10.373191186249105</v>
      </c>
      <c r="F178" s="304">
        <f t="shared" ca="1" si="68"/>
        <v>10.387790758292093</v>
      </c>
      <c r="G178" s="306">
        <f t="shared" ca="1" si="69"/>
        <v>24.188044436640649</v>
      </c>
      <c r="H178" s="307">
        <f t="shared" ca="1" si="70"/>
        <v>23.762583645876518</v>
      </c>
      <c r="I178" s="304">
        <f t="shared" ca="1" si="71"/>
        <v>33.907548941145549</v>
      </c>
      <c r="J178" s="306">
        <f t="shared" ca="1" si="72"/>
        <v>378.86266797147238</v>
      </c>
      <c r="K178" s="307">
        <f t="shared" ca="1" si="73"/>
        <v>1223.6620617970166</v>
      </c>
      <c r="L178" s="304">
        <f t="shared" ca="1" si="58"/>
        <v>1280.9706330216113</v>
      </c>
      <c r="M178" s="306">
        <f t="shared" ca="1" si="74"/>
        <v>0.77652550326667613</v>
      </c>
      <c r="N178" s="304">
        <f t="shared" ca="1" si="75"/>
        <v>44.491634021452761</v>
      </c>
      <c r="P178" s="310">
        <f t="shared" ca="1" si="76"/>
        <v>23</v>
      </c>
      <c r="Q178" s="304">
        <f t="shared" ca="1" si="77"/>
        <v>0</v>
      </c>
      <c r="R178" s="306">
        <f t="shared" ca="1" si="78"/>
        <v>0</v>
      </c>
      <c r="S178" s="307">
        <f t="shared" ca="1" si="79"/>
        <v>5.083000000000002</v>
      </c>
      <c r="T178" s="304">
        <f t="shared" ca="1" si="59"/>
        <v>49.86423000000002</v>
      </c>
      <c r="U178" s="311">
        <f t="shared" ca="1" si="60"/>
        <v>0</v>
      </c>
      <c r="V178" s="306">
        <f t="shared" ca="1" si="61"/>
        <v>1.0837438848831324</v>
      </c>
      <c r="W178" s="304">
        <f t="shared" ca="1" si="62"/>
        <v>3.8258055510511424</v>
      </c>
      <c r="Y178" s="314" t="str">
        <f t="shared" ca="1" si="80"/>
        <v/>
      </c>
      <c r="Z178" s="315" t="str">
        <f t="shared" ca="1" si="81"/>
        <v/>
      </c>
      <c r="AA178" s="316" t="str">
        <f t="shared" ca="1" si="82"/>
        <v/>
      </c>
      <c r="AC178" s="310" t="e">
        <f t="shared" ca="1" si="83"/>
        <v>#N/A</v>
      </c>
      <c r="AD178" s="323" t="e">
        <f t="shared" ca="1" si="84"/>
        <v>#N/A</v>
      </c>
      <c r="AE178" s="324">
        <f t="shared" ca="1" si="63"/>
        <v>1223.6620617970166</v>
      </c>
      <c r="AG178" s="306">
        <f t="shared" ca="1" si="85"/>
        <v>-7.8026028171281174</v>
      </c>
      <c r="AH178" s="304">
        <f t="shared" ca="1" si="86"/>
        <v>-0.78758222672376577</v>
      </c>
    </row>
    <row r="179" spans="1:34" x14ac:dyDescent="0.2">
      <c r="A179" s="347">
        <f t="shared" ca="1" si="64"/>
        <v>0.1</v>
      </c>
      <c r="B179" s="304">
        <f t="shared" ca="1" si="65"/>
        <v>8.4999999999999876</v>
      </c>
      <c r="D179" s="306">
        <f t="shared" ca="1" si="66"/>
        <v>-0.53691698622502826</v>
      </c>
      <c r="E179" s="307">
        <f t="shared" ca="1" si="67"/>
        <v>-10.337472769842329</v>
      </c>
      <c r="F179" s="304">
        <f t="shared" ca="1" si="68"/>
        <v>10.351406818270094</v>
      </c>
      <c r="G179" s="306">
        <f t="shared" ca="1" si="69"/>
        <v>24.134352738018144</v>
      </c>
      <c r="H179" s="307">
        <f t="shared" ca="1" si="70"/>
        <v>22.728836368892285</v>
      </c>
      <c r="I179" s="304">
        <f t="shared" ca="1" si="71"/>
        <v>33.152179185793571</v>
      </c>
      <c r="J179" s="306">
        <f t="shared" ca="1" si="72"/>
        <v>381.27878783020532</v>
      </c>
      <c r="K179" s="307">
        <f t="shared" ca="1" si="73"/>
        <v>1225.986632797755</v>
      </c>
      <c r="L179" s="304">
        <f t="shared" ca="1" si="58"/>
        <v>1283.9068259994756</v>
      </c>
      <c r="M179" s="306">
        <f t="shared" ca="1" si="74"/>
        <v>0.75541524512438796</v>
      </c>
      <c r="N179" s="304">
        <f t="shared" ca="1" si="75"/>
        <v>43.282105325467967</v>
      </c>
      <c r="P179" s="310">
        <f t="shared" ca="1" si="76"/>
        <v>23</v>
      </c>
      <c r="Q179" s="304">
        <f t="shared" ca="1" si="77"/>
        <v>0</v>
      </c>
      <c r="R179" s="306">
        <f t="shared" ca="1" si="78"/>
        <v>0</v>
      </c>
      <c r="S179" s="307">
        <f t="shared" ca="1" si="79"/>
        <v>5.083000000000002</v>
      </c>
      <c r="T179" s="304">
        <f t="shared" ca="1" si="59"/>
        <v>49.86423000000002</v>
      </c>
      <c r="U179" s="311">
        <f t="shared" ca="1" si="60"/>
        <v>0</v>
      </c>
      <c r="V179" s="306">
        <f t="shared" ca="1" si="61"/>
        <v>1.0834910420270725</v>
      </c>
      <c r="W179" s="304">
        <f t="shared" ca="1" si="62"/>
        <v>3.6563934785477596</v>
      </c>
      <c r="Y179" s="314" t="str">
        <f t="shared" ca="1" si="80"/>
        <v/>
      </c>
      <c r="Z179" s="315" t="str">
        <f t="shared" ca="1" si="81"/>
        <v/>
      </c>
      <c r="AA179" s="316" t="str">
        <f t="shared" ca="1" si="82"/>
        <v/>
      </c>
      <c r="AC179" s="310" t="e">
        <f t="shared" ca="1" si="83"/>
        <v>#N/A</v>
      </c>
      <c r="AD179" s="323" t="e">
        <f t="shared" ca="1" si="84"/>
        <v>#N/A</v>
      </c>
      <c r="AE179" s="324">
        <f t="shared" ca="1" si="63"/>
        <v>1225.986632797755</v>
      </c>
      <c r="AG179" s="306">
        <f t="shared" ca="1" si="85"/>
        <v>-7.6275649930009228</v>
      </c>
      <c r="AH179" s="304">
        <f t="shared" ca="1" si="86"/>
        <v>-0.75266684065534939</v>
      </c>
    </row>
    <row r="180" spans="1:34" x14ac:dyDescent="0.2">
      <c r="A180" s="347">
        <f t="shared" ca="1" si="64"/>
        <v>0.1</v>
      </c>
      <c r="B180" s="304">
        <f t="shared" ca="1" si="65"/>
        <v>8.5999999999999872</v>
      </c>
      <c r="D180" s="306">
        <f t="shared" ca="1" si="66"/>
        <v>-0.52366842771438127</v>
      </c>
      <c r="E180" s="307">
        <f t="shared" ca="1" si="67"/>
        <v>-10.303171461206242</v>
      </c>
      <c r="F180" s="304">
        <f t="shared" ca="1" si="68"/>
        <v>10.316470849142144</v>
      </c>
      <c r="G180" s="306">
        <f t="shared" ca="1" si="69"/>
        <v>24.081985895246707</v>
      </c>
      <c r="H180" s="307">
        <f t="shared" ca="1" si="70"/>
        <v>21.698519222771662</v>
      </c>
      <c r="I180" s="304">
        <f t="shared" ca="1" si="71"/>
        <v>32.415548447000745</v>
      </c>
      <c r="J180" s="306">
        <f t="shared" ca="1" si="72"/>
        <v>383.68960476186857</v>
      </c>
      <c r="K180" s="307">
        <f t="shared" ca="1" si="73"/>
        <v>1228.2080005773382</v>
      </c>
      <c r="L180" s="304">
        <f t="shared" ca="1" si="58"/>
        <v>1286.7449652065873</v>
      </c>
      <c r="M180" s="306">
        <f t="shared" ca="1" si="74"/>
        <v>0.73338220896298634</v>
      </c>
      <c r="N180" s="304">
        <f t="shared" ca="1" si="75"/>
        <v>42.019705343560531</v>
      </c>
      <c r="P180" s="310">
        <f t="shared" ca="1" si="76"/>
        <v>23</v>
      </c>
      <c r="Q180" s="304">
        <f t="shared" ca="1" si="77"/>
        <v>0</v>
      </c>
      <c r="R180" s="306">
        <f t="shared" ca="1" si="78"/>
        <v>0</v>
      </c>
      <c r="S180" s="307">
        <f t="shared" ca="1" si="79"/>
        <v>5.083000000000002</v>
      </c>
      <c r="T180" s="304">
        <f t="shared" ca="1" si="59"/>
        <v>49.86423000000002</v>
      </c>
      <c r="U180" s="311">
        <f t="shared" ca="1" si="60"/>
        <v>0</v>
      </c>
      <c r="V180" s="306">
        <f t="shared" ca="1" si="61"/>
        <v>1.0832494762943419</v>
      </c>
      <c r="W180" s="304">
        <f t="shared" ca="1" si="62"/>
        <v>3.4949315484399945</v>
      </c>
      <c r="Y180" s="314" t="str">
        <f t="shared" ca="1" si="80"/>
        <v/>
      </c>
      <c r="Z180" s="315" t="str">
        <f t="shared" ca="1" si="81"/>
        <v/>
      </c>
      <c r="AA180" s="316" t="str">
        <f t="shared" ca="1" si="82"/>
        <v/>
      </c>
      <c r="AC180" s="310" t="e">
        <f t="shared" ca="1" si="83"/>
        <v>#N/A</v>
      </c>
      <c r="AD180" s="323" t="e">
        <f t="shared" ca="1" si="84"/>
        <v>#N/A</v>
      </c>
      <c r="AE180" s="324">
        <f t="shared" ca="1" si="63"/>
        <v>1228.2080005773382</v>
      </c>
      <c r="AG180" s="306">
        <f t="shared" ca="1" si="85"/>
        <v>-7.4449856038539517</v>
      </c>
      <c r="AH180" s="304">
        <f t="shared" ca="1" si="86"/>
        <v>-0.71933769005464454</v>
      </c>
    </row>
    <row r="181" spans="1:34" x14ac:dyDescent="0.2">
      <c r="A181" s="347">
        <f t="shared" ca="1" si="64"/>
        <v>0.1</v>
      </c>
      <c r="B181" s="304">
        <f t="shared" ca="1" si="65"/>
        <v>8.6999999999999869</v>
      </c>
      <c r="D181" s="306">
        <f t="shared" ca="1" si="66"/>
        <v>-0.51080776219144264</v>
      </c>
      <c r="E181" s="307">
        <f t="shared" ca="1" si="67"/>
        <v>-10.270251579552653</v>
      </c>
      <c r="F181" s="304">
        <f t="shared" ca="1" si="68"/>
        <v>10.282946663151511</v>
      </c>
      <c r="G181" s="306">
        <f t="shared" ca="1" si="69"/>
        <v>24.030905119027562</v>
      </c>
      <c r="H181" s="307">
        <f t="shared" ca="1" si="70"/>
        <v>20.671494064816397</v>
      </c>
      <c r="I181" s="304">
        <f t="shared" ca="1" si="71"/>
        <v>31.698502609925356</v>
      </c>
      <c r="J181" s="306">
        <f t="shared" ca="1" si="72"/>
        <v>386.09524931258227</v>
      </c>
      <c r="K181" s="307">
        <f t="shared" ca="1" si="73"/>
        <v>1230.3265012417176</v>
      </c>
      <c r="L181" s="304">
        <f t="shared" ca="1" si="58"/>
        <v>1289.4854947611591</v>
      </c>
      <c r="M181" s="306">
        <f t="shared" ca="1" si="74"/>
        <v>0.71038858346673006</v>
      </c>
      <c r="N181" s="304">
        <f t="shared" ca="1" si="75"/>
        <v>40.702267646920646</v>
      </c>
      <c r="P181" s="310">
        <f t="shared" ca="1" si="76"/>
        <v>23</v>
      </c>
      <c r="Q181" s="304">
        <f t="shared" ca="1" si="77"/>
        <v>0</v>
      </c>
      <c r="R181" s="306">
        <f t="shared" ca="1" si="78"/>
        <v>0</v>
      </c>
      <c r="S181" s="307">
        <f t="shared" ca="1" si="79"/>
        <v>5.083000000000002</v>
      </c>
      <c r="T181" s="304">
        <f t="shared" ca="1" si="59"/>
        <v>49.86423000000002</v>
      </c>
      <c r="U181" s="311">
        <f t="shared" ca="1" si="60"/>
        <v>0</v>
      </c>
      <c r="V181" s="306">
        <f t="shared" ca="1" si="61"/>
        <v>1.0830191440830688</v>
      </c>
      <c r="W181" s="304">
        <f t="shared" ca="1" si="62"/>
        <v>3.3413122780011464</v>
      </c>
      <c r="Y181" s="314" t="str">
        <f t="shared" ca="1" si="80"/>
        <v/>
      </c>
      <c r="Z181" s="315" t="str">
        <f t="shared" ca="1" si="81"/>
        <v/>
      </c>
      <c r="AA181" s="316" t="str">
        <f t="shared" ca="1" si="82"/>
        <v/>
      </c>
      <c r="AC181" s="310" t="e">
        <f t="shared" ca="1" si="83"/>
        <v>#N/A</v>
      </c>
      <c r="AD181" s="323" t="e">
        <f t="shared" ca="1" si="84"/>
        <v>#N/A</v>
      </c>
      <c r="AE181" s="324">
        <f t="shared" ca="1" si="63"/>
        <v>1230.3265012417176</v>
      </c>
      <c r="AG181" s="306">
        <f t="shared" ca="1" si="85"/>
        <v>-7.254250750388227</v>
      </c>
      <c r="AH181" s="304">
        <f t="shared" ca="1" si="86"/>
        <v>-0.68757260445406121</v>
      </c>
    </row>
    <row r="182" spans="1:34" x14ac:dyDescent="0.2">
      <c r="A182" s="347">
        <f t="shared" ca="1" si="64"/>
        <v>0.1</v>
      </c>
      <c r="B182" s="304">
        <f t="shared" ca="1" si="65"/>
        <v>8.7999999999999865</v>
      </c>
      <c r="D182" s="306">
        <f t="shared" ca="1" si="66"/>
        <v>-0.49834297246489456</v>
      </c>
      <c r="E182" s="307">
        <f t="shared" ca="1" si="67"/>
        <v>-10.238676895294899</v>
      </c>
      <c r="F182" s="304">
        <f t="shared" ca="1" si="68"/>
        <v>10.25079754382315</v>
      </c>
      <c r="G182" s="306">
        <f t="shared" ca="1" si="69"/>
        <v>23.981070821781071</v>
      </c>
      <c r="H182" s="307">
        <f t="shared" ca="1" si="70"/>
        <v>19.647626375286908</v>
      </c>
      <c r="I182" s="304">
        <f t="shared" ca="1" si="71"/>
        <v>31.001951227981589</v>
      </c>
      <c r="J182" s="306">
        <f t="shared" ca="1" si="72"/>
        <v>388.49584810962273</v>
      </c>
      <c r="K182" s="307">
        <f t="shared" ca="1" si="73"/>
        <v>1232.3424572637227</v>
      </c>
      <c r="L182" s="304">
        <f t="shared" ca="1" si="58"/>
        <v>1292.1288465061082</v>
      </c>
      <c r="M182" s="306">
        <f t="shared" ca="1" si="74"/>
        <v>0.68639732537293263</v>
      </c>
      <c r="N182" s="304">
        <f t="shared" ca="1" si="75"/>
        <v>39.327669812936975</v>
      </c>
      <c r="P182" s="310">
        <f t="shared" ca="1" si="76"/>
        <v>23</v>
      </c>
      <c r="Q182" s="304">
        <f t="shared" ca="1" si="77"/>
        <v>0</v>
      </c>
      <c r="R182" s="306">
        <f t="shared" ca="1" si="78"/>
        <v>0</v>
      </c>
      <c r="S182" s="307">
        <f t="shared" ca="1" si="79"/>
        <v>5.083000000000002</v>
      </c>
      <c r="T182" s="304">
        <f t="shared" ca="1" si="59"/>
        <v>49.86423000000002</v>
      </c>
      <c r="U182" s="311">
        <f t="shared" ca="1" si="60"/>
        <v>0</v>
      </c>
      <c r="V182" s="306">
        <f t="shared" ca="1" si="61"/>
        <v>1.0828000036325141</v>
      </c>
      <c r="W182" s="304">
        <f t="shared" ca="1" si="62"/>
        <v>3.1954332095743476</v>
      </c>
      <c r="Y182" s="314" t="str">
        <f t="shared" ca="1" si="80"/>
        <v/>
      </c>
      <c r="Z182" s="315" t="str">
        <f t="shared" ca="1" si="81"/>
        <v/>
      </c>
      <c r="AA182" s="316" t="str">
        <f t="shared" ca="1" si="82"/>
        <v/>
      </c>
      <c r="AC182" s="310" t="e">
        <f t="shared" ca="1" si="83"/>
        <v>#N/A</v>
      </c>
      <c r="AD182" s="323" t="e">
        <f t="shared" ca="1" si="84"/>
        <v>#N/A</v>
      </c>
      <c r="AE182" s="324">
        <f t="shared" ca="1" si="63"/>
        <v>1232.3424572637227</v>
      </c>
      <c r="AG182" s="306">
        <f t="shared" ca="1" si="85"/>
        <v>-7.0547301275574652</v>
      </c>
      <c r="AH182" s="304">
        <f t="shared" ca="1" si="86"/>
        <v>-0.65735043832404982</v>
      </c>
    </row>
    <row r="183" spans="1:34" x14ac:dyDescent="0.2">
      <c r="A183" s="347">
        <f t="shared" ca="1" si="64"/>
        <v>0.1</v>
      </c>
      <c r="B183" s="304">
        <f t="shared" ca="1" si="65"/>
        <v>8.8999999999999861</v>
      </c>
      <c r="D183" s="306">
        <f t="shared" ca="1" si="66"/>
        <v>-0.48628310119513091</v>
      </c>
      <c r="E183" s="307">
        <f t="shared" ca="1" si="67"/>
        <v>-10.208410427787069</v>
      </c>
      <c r="F183" s="304">
        <f t="shared" ca="1" si="68"/>
        <v>10.219986042879887</v>
      </c>
      <c r="G183" s="306">
        <f t="shared" ca="1" si="69"/>
        <v>23.932442511661556</v>
      </c>
      <c r="H183" s="307">
        <f t="shared" ca="1" si="70"/>
        <v>18.626785332508202</v>
      </c>
      <c r="I183" s="304">
        <f t="shared" ca="1" si="71"/>
        <v>30.326868226002631</v>
      </c>
      <c r="J183" s="306">
        <f t="shared" ca="1" si="72"/>
        <v>390.89152377629483</v>
      </c>
      <c r="K183" s="307">
        <f t="shared" ca="1" si="73"/>
        <v>1234.2561778491124</v>
      </c>
      <c r="L183" s="304">
        <f t="shared" ca="1" si="58"/>
        <v>1294.6754403783418</v>
      </c>
      <c r="M183" s="306">
        <f t="shared" ca="1" si="74"/>
        <v>0.66137277316045662</v>
      </c>
      <c r="N183" s="304">
        <f t="shared" ca="1" si="75"/>
        <v>37.893868586957332</v>
      </c>
      <c r="P183" s="310">
        <f t="shared" ca="1" si="76"/>
        <v>23</v>
      </c>
      <c r="Q183" s="304">
        <f t="shared" ca="1" si="77"/>
        <v>0</v>
      </c>
      <c r="R183" s="306">
        <f t="shared" ca="1" si="78"/>
        <v>0</v>
      </c>
      <c r="S183" s="307">
        <f t="shared" ca="1" si="79"/>
        <v>5.083000000000002</v>
      </c>
      <c r="T183" s="304">
        <f t="shared" ca="1" si="59"/>
        <v>49.86423000000002</v>
      </c>
      <c r="U183" s="311">
        <f t="shared" ca="1" si="60"/>
        <v>0</v>
      </c>
      <c r="V183" s="306">
        <f t="shared" ca="1" si="61"/>
        <v>1.0825920149779118</v>
      </c>
      <c r="W183" s="304">
        <f t="shared" ca="1" si="62"/>
        <v>3.0571967297984055</v>
      </c>
      <c r="Y183" s="314" t="str">
        <f t="shared" ca="1" si="80"/>
        <v/>
      </c>
      <c r="Z183" s="315" t="str">
        <f t="shared" ca="1" si="81"/>
        <v/>
      </c>
      <c r="AA183" s="316" t="str">
        <f t="shared" ca="1" si="82"/>
        <v/>
      </c>
      <c r="AC183" s="310" t="e">
        <f t="shared" ca="1" si="83"/>
        <v>#N/A</v>
      </c>
      <c r="AD183" s="323" t="e">
        <f t="shared" ca="1" si="84"/>
        <v>#N/A</v>
      </c>
      <c r="AE183" s="324">
        <f t="shared" ca="1" si="63"/>
        <v>1234.2561778491124</v>
      </c>
      <c r="AG183" s="306">
        <f t="shared" ca="1" si="85"/>
        <v>-6.8457827670015483</v>
      </c>
      <c r="AH183" s="304">
        <f t="shared" ca="1" si="86"/>
        <v>-0.62865103473821493</v>
      </c>
    </row>
    <row r="184" spans="1:34" x14ac:dyDescent="0.2">
      <c r="A184" s="347">
        <f t="shared" ca="1" si="64"/>
        <v>0.1</v>
      </c>
      <c r="B184" s="304">
        <f t="shared" ca="1" si="65"/>
        <v>8.9999999999999858</v>
      </c>
      <c r="D184" s="306">
        <f t="shared" ca="1" si="66"/>
        <v>-0.47463825298977103</v>
      </c>
      <c r="E184" s="307">
        <f t="shared" ca="1" si="67"/>
        <v>-10.179414231110313</v>
      </c>
      <c r="F184" s="304">
        <f t="shared" ca="1" si="68"/>
        <v>10.190473765224674</v>
      </c>
      <c r="G184" s="306">
        <f t="shared" ca="1" si="69"/>
        <v>23.884978686362579</v>
      </c>
      <c r="H184" s="307">
        <f t="shared" ca="1" si="70"/>
        <v>17.608843909397169</v>
      </c>
      <c r="I184" s="304">
        <f t="shared" ca="1" si="71"/>
        <v>29.674291746788306</v>
      </c>
      <c r="J184" s="306">
        <f t="shared" ca="1" si="72"/>
        <v>393.28239483619603</v>
      </c>
      <c r="K184" s="307">
        <f t="shared" ca="1" si="73"/>
        <v>1236.0679593112077</v>
      </c>
      <c r="L184" s="304">
        <f t="shared" ca="1" si="58"/>
        <v>1297.1256847830387</v>
      </c>
      <c r="M184" s="306">
        <f t="shared" ca="1" si="74"/>
        <v>0.63528137323842726</v>
      </c>
      <c r="N184" s="304">
        <f t="shared" ca="1" si="75"/>
        <v>36.398941489837085</v>
      </c>
      <c r="P184" s="310">
        <f t="shared" ca="1" si="76"/>
        <v>23</v>
      </c>
      <c r="Q184" s="304">
        <f t="shared" ca="1" si="77"/>
        <v>0</v>
      </c>
      <c r="R184" s="306">
        <f t="shared" ca="1" si="78"/>
        <v>0</v>
      </c>
      <c r="S184" s="307">
        <f t="shared" ca="1" si="79"/>
        <v>5.083000000000002</v>
      </c>
      <c r="T184" s="304">
        <f t="shared" ca="1" si="59"/>
        <v>49.86423000000002</v>
      </c>
      <c r="U184" s="311">
        <f t="shared" ca="1" si="60"/>
        <v>0</v>
      </c>
      <c r="V184" s="306">
        <f t="shared" ca="1" si="61"/>
        <v>1.0823951399046718</v>
      </c>
      <c r="W184" s="304">
        <f t="shared" ca="1" si="62"/>
        <v>2.9265098919355763</v>
      </c>
      <c r="Y184" s="314" t="str">
        <f t="shared" ca="1" si="80"/>
        <v/>
      </c>
      <c r="Z184" s="315" t="str">
        <f t="shared" ca="1" si="81"/>
        <v/>
      </c>
      <c r="AA184" s="316" t="str">
        <f t="shared" ca="1" si="82"/>
        <v/>
      </c>
      <c r="AC184" s="310">
        <f t="shared" ca="1" si="83"/>
        <v>8.9999999999999858</v>
      </c>
      <c r="AD184" s="323">
        <f t="shared" ca="1" si="84"/>
        <v>393.28239483619603</v>
      </c>
      <c r="AE184" s="324">
        <f t="shared" ca="1" si="63"/>
        <v>1236.0679593112077</v>
      </c>
      <c r="AG184" s="306">
        <f t="shared" ca="1" si="85"/>
        <v>-6.6267645870789469</v>
      </c>
      <c r="AH184" s="304">
        <f t="shared" ca="1" si="86"/>
        <v>-0.60145518980885393</v>
      </c>
    </row>
    <row r="185" spans="1:34" x14ac:dyDescent="0.2">
      <c r="A185" s="347">
        <f t="shared" ca="1" si="64"/>
        <v>0.1</v>
      </c>
      <c r="B185" s="304">
        <f t="shared" ca="1" si="65"/>
        <v>9.0999999999999854</v>
      </c>
      <c r="D185" s="306">
        <f t="shared" ca="1" si="66"/>
        <v>-0.46341958354652557</v>
      </c>
      <c r="E185" s="307">
        <f t="shared" ca="1" si="67"/>
        <v>-10.15164916864204</v>
      </c>
      <c r="F185" s="304">
        <f t="shared" ca="1" si="68"/>
        <v>10.162221142722936</v>
      </c>
      <c r="G185" s="306">
        <f t="shared" ca="1" si="69"/>
        <v>23.838636728007927</v>
      </c>
      <c r="H185" s="307">
        <f t="shared" ca="1" si="70"/>
        <v>16.593678992532965</v>
      </c>
      <c r="I185" s="304">
        <f t="shared" ca="1" si="71"/>
        <v>29.04532292051783</v>
      </c>
      <c r="J185" s="306">
        <f t="shared" ca="1" si="72"/>
        <v>395.66857560691454</v>
      </c>
      <c r="K185" s="307">
        <f t="shared" ca="1" si="73"/>
        <v>1237.7780854563041</v>
      </c>
      <c r="L185" s="304">
        <f t="shared" ca="1" si="58"/>
        <v>1299.4799769748968</v>
      </c>
      <c r="M185" s="306">
        <f t="shared" ca="1" si="74"/>
        <v>0.60809252548553905</v>
      </c>
      <c r="N185" s="304">
        <f t="shared" ca="1" si="75"/>
        <v>34.841135263772841</v>
      </c>
      <c r="P185" s="310">
        <f t="shared" ca="1" si="76"/>
        <v>23</v>
      </c>
      <c r="Q185" s="304">
        <f t="shared" ca="1" si="77"/>
        <v>0</v>
      </c>
      <c r="R185" s="306">
        <f t="shared" ca="1" si="78"/>
        <v>0</v>
      </c>
      <c r="S185" s="307">
        <f t="shared" ca="1" si="79"/>
        <v>5.083000000000002</v>
      </c>
      <c r="T185" s="304">
        <f t="shared" ca="1" si="59"/>
        <v>49.86423000000002</v>
      </c>
      <c r="U185" s="311">
        <f t="shared" ca="1" si="60"/>
        <v>0</v>
      </c>
      <c r="V185" s="306">
        <f t="shared" ca="1" si="61"/>
        <v>1.0822093419017009</v>
      </c>
      <c r="W185" s="304">
        <f t="shared" ca="1" si="62"/>
        <v>2.8032842404739813</v>
      </c>
      <c r="Y185" s="314" t="str">
        <f t="shared" ca="1" si="80"/>
        <v/>
      </c>
      <c r="Z185" s="315" t="str">
        <f t="shared" ca="1" si="81"/>
        <v/>
      </c>
      <c r="AA185" s="316" t="str">
        <f t="shared" ca="1" si="82"/>
        <v/>
      </c>
      <c r="AC185" s="310" t="e">
        <f t="shared" ca="1" si="83"/>
        <v>#N/A</v>
      </c>
      <c r="AD185" s="323" t="e">
        <f t="shared" ca="1" si="84"/>
        <v>#N/A</v>
      </c>
      <c r="AE185" s="324">
        <f t="shared" ca="1" si="63"/>
        <v>1237.7780854563041</v>
      </c>
      <c r="AG185" s="306">
        <f t="shared" ca="1" si="85"/>
        <v>-6.3970380196176491</v>
      </c>
      <c r="AH185" s="304">
        <f t="shared" ca="1" si="86"/>
        <v>-0.57574461773275132</v>
      </c>
    </row>
    <row r="186" spans="1:34" x14ac:dyDescent="0.2">
      <c r="A186" s="347">
        <f t="shared" ca="1" si="64"/>
        <v>0.1</v>
      </c>
      <c r="B186" s="304">
        <f t="shared" ca="1" si="65"/>
        <v>9.1999999999999851</v>
      </c>
      <c r="D186" s="306">
        <f t="shared" ca="1" si="66"/>
        <v>-0.45263927252874964</v>
      </c>
      <c r="E186" s="307">
        <f t="shared" ca="1" si="67"/>
        <v>-10.125074677862393</v>
      </c>
      <c r="F186" s="304">
        <f t="shared" ca="1" si="68"/>
        <v>10.13518719823791</v>
      </c>
      <c r="G186" s="306">
        <f t="shared" ca="1" si="69"/>
        <v>23.793372800755051</v>
      </c>
      <c r="H186" s="307">
        <f t="shared" ca="1" si="70"/>
        <v>15.581171524746726</v>
      </c>
      <c r="I186" s="304">
        <f t="shared" ca="1" si="71"/>
        <v>28.441123313246408</v>
      </c>
      <c r="J186" s="306">
        <f t="shared" ca="1" si="72"/>
        <v>398.05017608335271</v>
      </c>
      <c r="K186" s="307">
        <f t="shared" ca="1" si="73"/>
        <v>1239.3868279821681</v>
      </c>
      <c r="L186" s="304">
        <f t="shared" ca="1" si="58"/>
        <v>1301.7387034484643</v>
      </c>
      <c r="M186" s="306">
        <f t="shared" ca="1" si="74"/>
        <v>0.57977955127033842</v>
      </c>
      <c r="N186" s="304">
        <f t="shared" ca="1" si="75"/>
        <v>33.218921335779122</v>
      </c>
      <c r="P186" s="310">
        <f t="shared" ca="1" si="76"/>
        <v>23</v>
      </c>
      <c r="Q186" s="304">
        <f t="shared" ca="1" si="77"/>
        <v>0</v>
      </c>
      <c r="R186" s="306">
        <f t="shared" ca="1" si="78"/>
        <v>0</v>
      </c>
      <c r="S186" s="307">
        <f t="shared" ca="1" si="79"/>
        <v>5.083000000000002</v>
      </c>
      <c r="T186" s="304">
        <f t="shared" ca="1" si="59"/>
        <v>49.86423000000002</v>
      </c>
      <c r="U186" s="311">
        <f t="shared" ca="1" si="60"/>
        <v>0</v>
      </c>
      <c r="V186" s="306">
        <f t="shared" ca="1" si="61"/>
        <v>1.0820345861135769</v>
      </c>
      <c r="W186" s="304">
        <f t="shared" ca="1" si="62"/>
        <v>2.6874356371658732</v>
      </c>
      <c r="Y186" s="314" t="str">
        <f t="shared" ca="1" si="80"/>
        <v/>
      </c>
      <c r="Z186" s="315" t="str">
        <f t="shared" ca="1" si="81"/>
        <v/>
      </c>
      <c r="AA186" s="316" t="str">
        <f t="shared" ca="1" si="82"/>
        <v/>
      </c>
      <c r="AC186" s="310" t="e">
        <f t="shared" ca="1" si="83"/>
        <v>#N/A</v>
      </c>
      <c r="AD186" s="323" t="e">
        <f t="shared" ca="1" si="84"/>
        <v>#N/A</v>
      </c>
      <c r="AE186" s="324">
        <f t="shared" ca="1" si="63"/>
        <v>1239.3868279821681</v>
      </c>
      <c r="AG186" s="306">
        <f t="shared" ca="1" si="85"/>
        <v>-6.1559839653291615</v>
      </c>
      <c r="AH186" s="304">
        <f t="shared" ca="1" si="86"/>
        <v>-0.55150191628447376</v>
      </c>
    </row>
    <row r="187" spans="1:34" x14ac:dyDescent="0.2">
      <c r="A187" s="347">
        <f t="shared" ca="1" si="64"/>
        <v>0.1</v>
      </c>
      <c r="B187" s="304">
        <f t="shared" ca="1" si="65"/>
        <v>9.2999999999999847</v>
      </c>
      <c r="D187" s="306">
        <f t="shared" ca="1" si="66"/>
        <v>-0.44231047652719224</v>
      </c>
      <c r="E187" s="307">
        <f t="shared" ca="1" si="67"/>
        <v>-10.099648527750716</v>
      </c>
      <c r="F187" s="304">
        <f t="shared" ca="1" si="68"/>
        <v>10.1093293022704</v>
      </c>
      <c r="G187" s="306">
        <f t="shared" ca="1" si="69"/>
        <v>23.749141753102332</v>
      </c>
      <c r="H187" s="307">
        <f t="shared" ca="1" si="70"/>
        <v>14.571206671971654</v>
      </c>
      <c r="I187" s="304">
        <f t="shared" ca="1" si="71"/>
        <v>27.862910793494994</v>
      </c>
      <c r="J187" s="306">
        <f t="shared" ca="1" si="72"/>
        <v>400.4273018110456</v>
      </c>
      <c r="K187" s="307">
        <f t="shared" ca="1" si="73"/>
        <v>1240.894446892004</v>
      </c>
      <c r="L187" s="304">
        <f t="shared" ca="1" si="58"/>
        <v>1303.902240339776</v>
      </c>
      <c r="M187" s="306">
        <f t="shared" ca="1" si="74"/>
        <v>0.55032078168939236</v>
      </c>
      <c r="N187" s="304">
        <f t="shared" ca="1" si="75"/>
        <v>31.531058169142536</v>
      </c>
      <c r="P187" s="310">
        <f t="shared" ca="1" si="76"/>
        <v>23</v>
      </c>
      <c r="Q187" s="304">
        <f t="shared" ca="1" si="77"/>
        <v>0</v>
      </c>
      <c r="R187" s="306">
        <f t="shared" ca="1" si="78"/>
        <v>0</v>
      </c>
      <c r="S187" s="307">
        <f t="shared" ca="1" si="79"/>
        <v>5.083000000000002</v>
      </c>
      <c r="T187" s="304">
        <f t="shared" ca="1" si="59"/>
        <v>49.86423000000002</v>
      </c>
      <c r="U187" s="311">
        <f t="shared" ca="1" si="60"/>
        <v>0</v>
      </c>
      <c r="V187" s="306">
        <f t="shared" ca="1" si="61"/>
        <v>1.0818708392913154</v>
      </c>
      <c r="W187" s="304">
        <f t="shared" ca="1" si="62"/>
        <v>2.5788840876556627</v>
      </c>
      <c r="Y187" s="314" t="str">
        <f t="shared" ca="1" si="80"/>
        <v/>
      </c>
      <c r="Z187" s="315" t="str">
        <f t="shared" ca="1" si="81"/>
        <v/>
      </c>
      <c r="AA187" s="316" t="str">
        <f t="shared" ca="1" si="82"/>
        <v/>
      </c>
      <c r="AC187" s="310" t="e">
        <f t="shared" ca="1" si="83"/>
        <v>#N/A</v>
      </c>
      <c r="AD187" s="323" t="e">
        <f t="shared" ca="1" si="84"/>
        <v>#N/A</v>
      </c>
      <c r="AE187" s="324">
        <f t="shared" ca="1" si="63"/>
        <v>1240.894446892004</v>
      </c>
      <c r="AG187" s="306">
        <f t="shared" ca="1" si="85"/>
        <v>-5.9030162860704234</v>
      </c>
      <c r="AH187" s="304">
        <f t="shared" ca="1" si="86"/>
        <v>-0.52871053259214484</v>
      </c>
    </row>
    <row r="188" spans="1:34" x14ac:dyDescent="0.2">
      <c r="A188" s="347">
        <f t="shared" ca="1" si="64"/>
        <v>0.1</v>
      </c>
      <c r="B188" s="304">
        <f t="shared" ca="1" si="65"/>
        <v>9.3999999999999844</v>
      </c>
      <c r="D188" s="306">
        <f t="shared" ca="1" si="66"/>
        <v>-0.43244725822527769</v>
      </c>
      <c r="E188" s="307">
        <f t="shared" ca="1" si="67"/>
        <v>-10.07532657221202</v>
      </c>
      <c r="F188" s="304">
        <f t="shared" ca="1" si="68"/>
        <v>10.08460292564205</v>
      </c>
      <c r="G188" s="306">
        <f t="shared" ca="1" si="69"/>
        <v>23.705897027279804</v>
      </c>
      <c r="H188" s="307">
        <f t="shared" ca="1" si="70"/>
        <v>13.563674014750452</v>
      </c>
      <c r="I188" s="304">
        <f t="shared" ca="1" si="71"/>
        <v>27.311953548701162</v>
      </c>
      <c r="J188" s="306">
        <f t="shared" ca="1" si="72"/>
        <v>402.80005375006471</v>
      </c>
      <c r="K188" s="307">
        <f t="shared" ca="1" si="73"/>
        <v>1242.30119092634</v>
      </c>
      <c r="L188" s="304">
        <f t="shared" ca="1" si="58"/>
        <v>1305.9709538416457</v>
      </c>
      <c r="M188" s="306">
        <f t="shared" ca="1" si="74"/>
        <v>0.51970075645318359</v>
      </c>
      <c r="N188" s="304">
        <f t="shared" ca="1" si="75"/>
        <v>29.776659954523701</v>
      </c>
      <c r="P188" s="310">
        <f t="shared" ca="1" si="76"/>
        <v>23</v>
      </c>
      <c r="Q188" s="304">
        <f t="shared" ca="1" si="77"/>
        <v>0</v>
      </c>
      <c r="R188" s="306">
        <f t="shared" ca="1" si="78"/>
        <v>0</v>
      </c>
      <c r="S188" s="307">
        <f t="shared" ca="1" si="79"/>
        <v>5.083000000000002</v>
      </c>
      <c r="T188" s="304">
        <f t="shared" ca="1" si="59"/>
        <v>49.86423000000002</v>
      </c>
      <c r="U188" s="311">
        <f t="shared" ca="1" si="60"/>
        <v>0</v>
      </c>
      <c r="V188" s="306">
        <f t="shared" ca="1" si="61"/>
        <v>1.0817180697414448</v>
      </c>
      <c r="W188" s="304">
        <f t="shared" ca="1" si="62"/>
        <v>2.4775535678509044</v>
      </c>
      <c r="Y188" s="314" t="str">
        <f t="shared" ca="1" si="80"/>
        <v/>
      </c>
      <c r="Z188" s="315" t="str">
        <f t="shared" ca="1" si="81"/>
        <v/>
      </c>
      <c r="AA188" s="316" t="str">
        <f t="shared" ca="1" si="82"/>
        <v/>
      </c>
      <c r="AC188" s="310" t="e">
        <f t="shared" ca="1" si="83"/>
        <v>#N/A</v>
      </c>
      <c r="AD188" s="323" t="e">
        <f t="shared" ca="1" si="84"/>
        <v>#N/A</v>
      </c>
      <c r="AE188" s="324">
        <f t="shared" ca="1" si="63"/>
        <v>1242.30119092634</v>
      </c>
      <c r="AG188" s="306">
        <f t="shared" ca="1" si="85"/>
        <v>-5.6375989634332919</v>
      </c>
      <c r="AH188" s="304">
        <f t="shared" ca="1" si="86"/>
        <v>-0.50735472902924683</v>
      </c>
    </row>
    <row r="189" spans="1:34" x14ac:dyDescent="0.2">
      <c r="A189" s="347">
        <f t="shared" ca="1" si="64"/>
        <v>0.1</v>
      </c>
      <c r="B189" s="304">
        <f t="shared" ca="1" si="65"/>
        <v>9.499999999999984</v>
      </c>
      <c r="D189" s="306">
        <f t="shared" ca="1" si="66"/>
        <v>-0.4230644878037555</v>
      </c>
      <c r="E189" s="307">
        <f t="shared" ca="1" si="67"/>
        <v>-10.052062504244581</v>
      </c>
      <c r="F189" s="304">
        <f t="shared" ca="1" si="68"/>
        <v>10.06096139293261</v>
      </c>
      <c r="G189" s="306">
        <f t="shared" ca="1" si="69"/>
        <v>23.663590578499427</v>
      </c>
      <c r="H189" s="307">
        <f t="shared" ca="1" si="70"/>
        <v>12.558467764325995</v>
      </c>
      <c r="I189" s="304">
        <f t="shared" ca="1" si="71"/>
        <v>26.789561990716869</v>
      </c>
      <c r="J189" s="306">
        <f t="shared" ca="1" si="72"/>
        <v>405.16852813035365</v>
      </c>
      <c r="K189" s="307">
        <f t="shared" ca="1" si="73"/>
        <v>1243.607298015294</v>
      </c>
      <c r="L189" s="304">
        <f t="shared" ca="1" si="58"/>
        <v>1307.9452006350332</v>
      </c>
      <c r="M189" s="306">
        <f t="shared" ca="1" si="74"/>
        <v>0.48791151450117992</v>
      </c>
      <c r="N189" s="304">
        <f t="shared" ca="1" si="75"/>
        <v>27.955270556753675</v>
      </c>
      <c r="P189" s="310">
        <f t="shared" ca="1" si="76"/>
        <v>23</v>
      </c>
      <c r="Q189" s="304">
        <f t="shared" ca="1" si="77"/>
        <v>0</v>
      </c>
      <c r="R189" s="306">
        <f t="shared" ca="1" si="78"/>
        <v>0</v>
      </c>
      <c r="S189" s="307">
        <f t="shared" ca="1" si="79"/>
        <v>5.083000000000002</v>
      </c>
      <c r="T189" s="304">
        <f t="shared" ca="1" si="59"/>
        <v>49.86423000000002</v>
      </c>
      <c r="U189" s="311">
        <f t="shared" ca="1" si="60"/>
        <v>0</v>
      </c>
      <c r="V189" s="306">
        <f t="shared" ca="1" si="61"/>
        <v>1.0815762472731212</v>
      </c>
      <c r="W189" s="304">
        <f t="shared" ca="1" si="62"/>
        <v>2.3833718491987828</v>
      </c>
      <c r="Y189" s="314" t="str">
        <f t="shared" ca="1" si="80"/>
        <v/>
      </c>
      <c r="Z189" s="315" t="str">
        <f t="shared" ca="1" si="81"/>
        <v/>
      </c>
      <c r="AA189" s="316" t="str">
        <f t="shared" ca="1" si="82"/>
        <v/>
      </c>
      <c r="AC189" s="310" t="e">
        <f t="shared" ca="1" si="83"/>
        <v>#N/A</v>
      </c>
      <c r="AD189" s="323" t="e">
        <f t="shared" ca="1" si="84"/>
        <v>#N/A</v>
      </c>
      <c r="AE189" s="324">
        <f t="shared" ca="1" si="63"/>
        <v>1243.607298015294</v>
      </c>
      <c r="AG189" s="306">
        <f t="shared" ca="1" si="85"/>
        <v>-5.3592659311697277</v>
      </c>
      <c r="AH189" s="304">
        <f t="shared" ca="1" si="86"/>
        <v>-0.4874195490558535</v>
      </c>
    </row>
    <row r="190" spans="1:34" x14ac:dyDescent="0.2">
      <c r="A190" s="347">
        <f t="shared" ca="1" si="64"/>
        <v>0.1</v>
      </c>
      <c r="B190" s="304">
        <f t="shared" ca="1" si="65"/>
        <v>9.5999999999999837</v>
      </c>
      <c r="D190" s="306">
        <f t="shared" ca="1" si="66"/>
        <v>-0.41417771276402632</v>
      </c>
      <c r="E190" s="307">
        <f t="shared" ca="1" si="67"/>
        <v>-10.029807616988409</v>
      </c>
      <c r="F190" s="304">
        <f t="shared" ca="1" si="68"/>
        <v>10.038355642810686</v>
      </c>
      <c r="G190" s="306">
        <f t="shared" ca="1" si="69"/>
        <v>23.622172807223023</v>
      </c>
      <c r="H190" s="307">
        <f t="shared" ca="1" si="70"/>
        <v>11.555487002627153</v>
      </c>
      <c r="I190" s="304">
        <f t="shared" ca="1" si="71"/>
        <v>26.297078316843336</v>
      </c>
      <c r="J190" s="306">
        <f t="shared" ca="1" si="72"/>
        <v>407.53281629963976</v>
      </c>
      <c r="K190" s="307">
        <f t="shared" ca="1" si="73"/>
        <v>1244.8129957536416</v>
      </c>
      <c r="L190" s="304">
        <f t="shared" ca="1" si="58"/>
        <v>1309.8253283389629</v>
      </c>
      <c r="M190" s="306">
        <f t="shared" ca="1" si="74"/>
        <v>0.45495394610435774</v>
      </c>
      <c r="N190" s="304">
        <f t="shared" ca="1" si="75"/>
        <v>26.06694098460202</v>
      </c>
      <c r="P190" s="310">
        <f t="shared" ca="1" si="76"/>
        <v>23</v>
      </c>
      <c r="Q190" s="304">
        <f t="shared" ca="1" si="77"/>
        <v>0</v>
      </c>
      <c r="R190" s="306">
        <f t="shared" ca="1" si="78"/>
        <v>0</v>
      </c>
      <c r="S190" s="307">
        <f t="shared" ca="1" si="79"/>
        <v>5.083000000000002</v>
      </c>
      <c r="T190" s="304">
        <f t="shared" ca="1" si="59"/>
        <v>49.86423000000002</v>
      </c>
      <c r="U190" s="311">
        <f t="shared" ca="1" si="60"/>
        <v>0</v>
      </c>
      <c r="V190" s="306">
        <f t="shared" ca="1" si="61"/>
        <v>1.0814453431430062</v>
      </c>
      <c r="W190" s="304">
        <f t="shared" ca="1" si="62"/>
        <v>2.2962703220533252</v>
      </c>
      <c r="Y190" s="314" t="str">
        <f t="shared" ca="1" si="80"/>
        <v/>
      </c>
      <c r="Z190" s="315" t="str">
        <f t="shared" ca="1" si="81"/>
        <v/>
      </c>
      <c r="AA190" s="316" t="str">
        <f t="shared" ca="1" si="82"/>
        <v/>
      </c>
      <c r="AC190" s="310" t="e">
        <f t="shared" ca="1" si="83"/>
        <v>#N/A</v>
      </c>
      <c r="AD190" s="323" t="e">
        <f t="shared" ca="1" si="84"/>
        <v>#N/A</v>
      </c>
      <c r="AE190" s="324">
        <f t="shared" ca="1" si="63"/>
        <v>1244.8129957536416</v>
      </c>
      <c r="AG190" s="306">
        <f t="shared" ca="1" si="85"/>
        <v>-5.0676434168267139</v>
      </c>
      <c r="AH190" s="304">
        <f t="shared" ca="1" si="86"/>
        <v>-0.46889078284453706</v>
      </c>
    </row>
    <row r="191" spans="1:34" x14ac:dyDescent="0.2">
      <c r="A191" s="347">
        <f t="shared" ca="1" si="64"/>
        <v>0.1</v>
      </c>
      <c r="B191" s="304">
        <f t="shared" ca="1" si="65"/>
        <v>9.6999999999999833</v>
      </c>
      <c r="D191" s="306">
        <f t="shared" ca="1" si="66"/>
        <v>-0.40580299279557064</v>
      </c>
      <c r="E191" s="307">
        <f t="shared" ca="1" si="67"/>
        <v>-10.008510579324971</v>
      </c>
      <c r="F191" s="304">
        <f t="shared" ca="1" si="68"/>
        <v>10.016734002928386</v>
      </c>
      <c r="G191" s="306">
        <f t="shared" ca="1" si="69"/>
        <v>23.581592507943466</v>
      </c>
      <c r="H191" s="307">
        <f t="shared" ca="1" si="70"/>
        <v>10.554635944694656</v>
      </c>
      <c r="I191" s="304">
        <f t="shared" ca="1" si="71"/>
        <v>25.835863545384658</v>
      </c>
      <c r="J191" s="306">
        <f t="shared" ca="1" si="72"/>
        <v>409.89300456539809</v>
      </c>
      <c r="K191" s="307">
        <f t="shared" ca="1" si="73"/>
        <v>1245.9185019010076</v>
      </c>
      <c r="L191" s="304">
        <f t="shared" ca="1" si="58"/>
        <v>1311.6116759814624</v>
      </c>
      <c r="M191" s="306">
        <f t="shared" ca="1" si="74"/>
        <v>0.4208391632710366</v>
      </c>
      <c r="N191" s="304">
        <f t="shared" ca="1" si="75"/>
        <v>24.112307909247367</v>
      </c>
      <c r="P191" s="310">
        <f t="shared" ca="1" si="76"/>
        <v>23</v>
      </c>
      <c r="Q191" s="304">
        <f t="shared" ca="1" si="77"/>
        <v>0</v>
      </c>
      <c r="R191" s="306">
        <f t="shared" ca="1" si="78"/>
        <v>0</v>
      </c>
      <c r="S191" s="307">
        <f t="shared" ca="1" si="79"/>
        <v>5.083000000000002</v>
      </c>
      <c r="T191" s="304">
        <f t="shared" ca="1" si="59"/>
        <v>49.86423000000002</v>
      </c>
      <c r="U191" s="311">
        <f t="shared" ca="1" si="60"/>
        <v>0</v>
      </c>
      <c r="V191" s="306">
        <f t="shared" ca="1" si="61"/>
        <v>1.0813253299976493</v>
      </c>
      <c r="W191" s="304">
        <f t="shared" ca="1" si="62"/>
        <v>2.2161838163588228</v>
      </c>
      <c r="Y191" s="314" t="str">
        <f t="shared" ca="1" si="80"/>
        <v/>
      </c>
      <c r="Z191" s="315" t="str">
        <f t="shared" ca="1" si="81"/>
        <v/>
      </c>
      <c r="AA191" s="316" t="str">
        <f t="shared" ca="1" si="82"/>
        <v/>
      </c>
      <c r="AC191" s="310" t="e">
        <f t="shared" ca="1" si="83"/>
        <v>#N/A</v>
      </c>
      <c r="AD191" s="323" t="e">
        <f t="shared" ca="1" si="84"/>
        <v>#N/A</v>
      </c>
      <c r="AE191" s="324">
        <f t="shared" ca="1" si="63"/>
        <v>1245.9185019010076</v>
      </c>
      <c r="AG191" s="306">
        <f t="shared" ca="1" si="85"/>
        <v>-4.7624744021975758</v>
      </c>
      <c r="AH191" s="304">
        <f t="shared" ca="1" si="86"/>
        <v>-0.45175493253065596</v>
      </c>
    </row>
    <row r="192" spans="1:34" x14ac:dyDescent="0.2">
      <c r="A192" s="347">
        <f t="shared" ca="1" si="64"/>
        <v>0.1</v>
      </c>
      <c r="B192" s="304">
        <f t="shared" ca="1" si="65"/>
        <v>9.7999999999999829</v>
      </c>
      <c r="D192" s="306">
        <f t="shared" ca="1" si="66"/>
        <v>-0.39795669713963744</v>
      </c>
      <c r="E192" s="307">
        <f t="shared" ca="1" si="67"/>
        <v>-9.9881172352396099</v>
      </c>
      <c r="F192" s="304">
        <f t="shared" ca="1" si="68"/>
        <v>9.9960419885917275</v>
      </c>
      <c r="G192" s="306">
        <f t="shared" ca="1" si="69"/>
        <v>23.541796838229502</v>
      </c>
      <c r="H192" s="307">
        <f t="shared" ca="1" si="70"/>
        <v>9.5558242211706954</v>
      </c>
      <c r="I192" s="304">
        <f t="shared" ca="1" si="71"/>
        <v>25.407281927006384</v>
      </c>
      <c r="J192" s="306">
        <f t="shared" ca="1" si="72"/>
        <v>412.24917403270672</v>
      </c>
      <c r="K192" s="307">
        <f t="shared" ca="1" si="73"/>
        <v>1246.9240249093009</v>
      </c>
      <c r="L192" s="304">
        <f t="shared" ca="1" si="58"/>
        <v>1313.3045744939213</v>
      </c>
      <c r="M192" s="306">
        <f t="shared" ca="1" si="74"/>
        <v>0.38558983144843778</v>
      </c>
      <c r="N192" s="304">
        <f t="shared" ca="1" si="75"/>
        <v>22.092669965156269</v>
      </c>
      <c r="P192" s="310">
        <f t="shared" ca="1" si="76"/>
        <v>23</v>
      </c>
      <c r="Q192" s="304">
        <f t="shared" ca="1" si="77"/>
        <v>0</v>
      </c>
      <c r="R192" s="306">
        <f t="shared" ca="1" si="78"/>
        <v>0</v>
      </c>
      <c r="S192" s="307">
        <f t="shared" ca="1" si="79"/>
        <v>5.083000000000002</v>
      </c>
      <c r="T192" s="304">
        <f t="shared" ca="1" si="59"/>
        <v>49.86423000000002</v>
      </c>
      <c r="U192" s="311">
        <f t="shared" ca="1" si="60"/>
        <v>0</v>
      </c>
      <c r="V192" s="306">
        <f t="shared" ca="1" si="61"/>
        <v>1.0812161818131305</v>
      </c>
      <c r="W192" s="304">
        <f t="shared" ca="1" si="62"/>
        <v>2.1430504189365451</v>
      </c>
      <c r="Y192" s="314" t="str">
        <f t="shared" ca="1" si="80"/>
        <v/>
      </c>
      <c r="Z192" s="315" t="str">
        <f t="shared" ca="1" si="81"/>
        <v/>
      </c>
      <c r="AA192" s="316" t="str">
        <f t="shared" ca="1" si="82"/>
        <v/>
      </c>
      <c r="AC192" s="310" t="e">
        <f t="shared" ca="1" si="83"/>
        <v>#N/A</v>
      </c>
      <c r="AD192" s="323" t="e">
        <f t="shared" ca="1" si="84"/>
        <v>#N/A</v>
      </c>
      <c r="AE192" s="324">
        <f t="shared" ca="1" si="63"/>
        <v>1246.9240249093009</v>
      </c>
      <c r="AG192" s="306">
        <f t="shared" ca="1" si="85"/>
        <v>-4.4436445353167668</v>
      </c>
      <c r="AH192" s="304">
        <f t="shared" ca="1" si="86"/>
        <v>-0.43599917693464924</v>
      </c>
    </row>
    <row r="193" spans="1:34" x14ac:dyDescent="0.2">
      <c r="A193" s="347">
        <f t="shared" ca="1" si="64"/>
        <v>0.1</v>
      </c>
      <c r="B193" s="304">
        <f t="shared" ca="1" si="65"/>
        <v>9.8999999999999826</v>
      </c>
      <c r="D193" s="306">
        <f t="shared" ca="1" si="66"/>
        <v>-0.39065526317548388</v>
      </c>
      <c r="E193" s="307">
        <f t="shared" ca="1" si="67"/>
        <v>-9.9685704375767124</v>
      </c>
      <c r="F193" s="304">
        <f t="shared" ca="1" si="68"/>
        <v>9.9762221358375474</v>
      </c>
      <c r="G193" s="306">
        <f t="shared" ca="1" si="69"/>
        <v>23.502731311911955</v>
      </c>
      <c r="H193" s="307">
        <f t="shared" ca="1" si="70"/>
        <v>8.5589671774130238</v>
      </c>
      <c r="I193" s="304">
        <f t="shared" ca="1" si="71"/>
        <v>25.012682748237143</v>
      </c>
      <c r="J193" s="306">
        <f t="shared" ca="1" si="72"/>
        <v>414.60140044021381</v>
      </c>
      <c r="K193" s="307">
        <f t="shared" ca="1" si="73"/>
        <v>1247.8297644792301</v>
      </c>
      <c r="L193" s="304">
        <f t="shared" ca="1" si="58"/>
        <v>1314.9043472311123</v>
      </c>
      <c r="M193" s="306">
        <f t="shared" ca="1" si="74"/>
        <v>0.34924139199853149</v>
      </c>
      <c r="N193" s="304">
        <f t="shared" ca="1" si="75"/>
        <v>20.010057792789812</v>
      </c>
      <c r="P193" s="310">
        <f t="shared" ca="1" si="76"/>
        <v>23</v>
      </c>
      <c r="Q193" s="304">
        <f t="shared" ca="1" si="77"/>
        <v>0</v>
      </c>
      <c r="R193" s="306">
        <f t="shared" ca="1" si="78"/>
        <v>0</v>
      </c>
      <c r="S193" s="307">
        <f t="shared" ca="1" si="79"/>
        <v>5.083000000000002</v>
      </c>
      <c r="T193" s="304">
        <f t="shared" ca="1" si="59"/>
        <v>49.86423000000002</v>
      </c>
      <c r="U193" s="311">
        <f t="shared" ca="1" si="60"/>
        <v>0</v>
      </c>
      <c r="V193" s="306">
        <f t="shared" ca="1" si="61"/>
        <v>1.0811178738317588</v>
      </c>
      <c r="W193" s="304">
        <f t="shared" ca="1" si="62"/>
        <v>2.0768112867488897</v>
      </c>
      <c r="Y193" s="314" t="str">
        <f t="shared" ca="1" si="80"/>
        <v/>
      </c>
      <c r="Z193" s="315" t="str">
        <f t="shared" ca="1" si="81"/>
        <v/>
      </c>
      <c r="AA193" s="316" t="str">
        <f t="shared" ca="1" si="82"/>
        <v/>
      </c>
      <c r="AC193" s="310" t="e">
        <f t="shared" ca="1" si="83"/>
        <v>#N/A</v>
      </c>
      <c r="AD193" s="323" t="e">
        <f t="shared" ca="1" si="84"/>
        <v>#N/A</v>
      </c>
      <c r="AE193" s="324">
        <f t="shared" ca="1" si="63"/>
        <v>1247.8297644792301</v>
      </c>
      <c r="AG193" s="306">
        <f t="shared" ca="1" si="85"/>
        <v>-4.1112085101191065</v>
      </c>
      <c r="AH193" s="304">
        <f t="shared" ca="1" si="86"/>
        <v>-0.42161133561608188</v>
      </c>
    </row>
    <row r="194" spans="1:34" x14ac:dyDescent="0.2">
      <c r="A194" s="347">
        <f t="shared" ca="1" si="64"/>
        <v>0.1</v>
      </c>
      <c r="B194" s="304">
        <f t="shared" ca="1" si="65"/>
        <v>9.9999999999999822</v>
      </c>
      <c r="D194" s="306">
        <f t="shared" ca="1" si="66"/>
        <v>-0.3839149167173076</v>
      </c>
      <c r="E194" s="307">
        <f t="shared" ca="1" si="67"/>
        <v>-9.9498099279396222</v>
      </c>
      <c r="F194" s="304">
        <f t="shared" ca="1" si="68"/>
        <v>9.9572138806698298</v>
      </c>
      <c r="G194" s="306">
        <f t="shared" ca="1" si="69"/>
        <v>23.464339820240223</v>
      </c>
      <c r="H194" s="307">
        <f t="shared" ca="1" si="70"/>
        <v>7.5639861846190612</v>
      </c>
      <c r="I194" s="304">
        <f t="shared" ca="1" si="71"/>
        <v>24.653379691247586</v>
      </c>
      <c r="J194" s="306">
        <f t="shared" ca="1" si="72"/>
        <v>416.94975399682141</v>
      </c>
      <c r="K194" s="307">
        <f t="shared" ca="1" si="73"/>
        <v>1248.6359121473317</v>
      </c>
      <c r="L194" s="304">
        <f t="shared" ca="1" si="58"/>
        <v>1316.4113105188701</v>
      </c>
      <c r="M194" s="306">
        <f t="shared" ca="1" si="74"/>
        <v>0.31184309337912963</v>
      </c>
      <c r="N194" s="304">
        <f t="shared" ca="1" si="75"/>
        <v>17.867293120928153</v>
      </c>
      <c r="P194" s="310">
        <f t="shared" ca="1" si="76"/>
        <v>23</v>
      </c>
      <c r="Q194" s="304">
        <f t="shared" ca="1" si="77"/>
        <v>0</v>
      </c>
      <c r="R194" s="306">
        <f t="shared" ca="1" si="78"/>
        <v>0</v>
      </c>
      <c r="S194" s="307">
        <f t="shared" ca="1" si="79"/>
        <v>5.083000000000002</v>
      </c>
      <c r="T194" s="304">
        <f t="shared" ca="1" si="59"/>
        <v>49.86423000000002</v>
      </c>
      <c r="U194" s="311">
        <f t="shared" ca="1" si="60"/>
        <v>0</v>
      </c>
      <c r="V194" s="306">
        <f t="shared" ca="1" si="61"/>
        <v>1.081030382495654</v>
      </c>
      <c r="W194" s="304">
        <f t="shared" ca="1" si="62"/>
        <v>2.0174104556306802</v>
      </c>
      <c r="Y194" s="314" t="str">
        <f t="shared" ca="1" si="80"/>
        <v/>
      </c>
      <c r="Z194" s="315" t="str">
        <f t="shared" ca="1" si="81"/>
        <v/>
      </c>
      <c r="AA194" s="316" t="str">
        <f t="shared" ca="1" si="82"/>
        <v/>
      </c>
      <c r="AC194" s="310">
        <f t="shared" ca="1" si="83"/>
        <v>9.9999999999999822</v>
      </c>
      <c r="AD194" s="323">
        <f t="shared" ca="1" si="84"/>
        <v>416.94975399682141</v>
      </c>
      <c r="AE194" s="324">
        <f t="shared" ca="1" si="63"/>
        <v>1248.6359121473317</v>
      </c>
      <c r="AG194" s="306">
        <f t="shared" ca="1" si="85"/>
        <v>-3.7654155964383023</v>
      </c>
      <c r="AH194" s="304">
        <f t="shared" ca="1" si="86"/>
        <v>-0.40857983213631494</v>
      </c>
    </row>
    <row r="195" spans="1:34" x14ac:dyDescent="0.2">
      <c r="A195" s="347">
        <f t="shared" ca="1" si="64"/>
        <v>0.1</v>
      </c>
      <c r="B195" s="304">
        <f t="shared" ca="1" si="65"/>
        <v>10.099999999999982</v>
      </c>
      <c r="D195" s="306">
        <f t="shared" ca="1" si="66"/>
        <v>-0.37775135675468985</v>
      </c>
      <c r="E195" s="307">
        <f t="shared" ca="1" si="67"/>
        <v>-9.9317722751035546</v>
      </c>
      <c r="F195" s="304">
        <f t="shared" ca="1" si="68"/>
        <v>9.9389534968247855</v>
      </c>
      <c r="G195" s="306">
        <f t="shared" ca="1" si="69"/>
        <v>23.426564684564752</v>
      </c>
      <c r="H195" s="307">
        <f t="shared" ca="1" si="70"/>
        <v>6.5708089571087056</v>
      </c>
      <c r="I195" s="304">
        <f t="shared" ca="1" si="71"/>
        <v>24.330628090349755</v>
      </c>
      <c r="J195" s="306">
        <f t="shared" ca="1" si="72"/>
        <v>419.29429922206168</v>
      </c>
      <c r="K195" s="307">
        <f t="shared" ca="1" si="73"/>
        <v>1249.3426519044181</v>
      </c>
      <c r="L195" s="304">
        <f t="shared" ca="1" si="58"/>
        <v>1317.8257742310566</v>
      </c>
      <c r="M195" s="306">
        <f t="shared" ca="1" si="74"/>
        <v>0.27345874142326032</v>
      </c>
      <c r="N195" s="304">
        <f t="shared" ca="1" si="75"/>
        <v>15.668031754512116</v>
      </c>
      <c r="P195" s="310">
        <f t="shared" ca="1" si="76"/>
        <v>23</v>
      </c>
      <c r="Q195" s="304">
        <f t="shared" ca="1" si="77"/>
        <v>0</v>
      </c>
      <c r="R195" s="306">
        <f t="shared" ca="1" si="78"/>
        <v>0</v>
      </c>
      <c r="S195" s="307">
        <f t="shared" ca="1" si="79"/>
        <v>5.083000000000002</v>
      </c>
      <c r="T195" s="304">
        <f t="shared" ca="1" si="59"/>
        <v>49.86423000000002</v>
      </c>
      <c r="U195" s="311">
        <f t="shared" ca="1" si="60"/>
        <v>0</v>
      </c>
      <c r="V195" s="306">
        <f t="shared" ca="1" si="61"/>
        <v>1.0809536853771098</v>
      </c>
      <c r="W195" s="304">
        <f t="shared" ca="1" si="62"/>
        <v>1.9647946441237982</v>
      </c>
      <c r="Y195" s="314" t="str">
        <f t="shared" ca="1" si="80"/>
        <v/>
      </c>
      <c r="Z195" s="315" t="str">
        <f t="shared" ca="1" si="81"/>
        <v/>
      </c>
      <c r="AA195" s="316" t="str">
        <f t="shared" ca="1" si="82"/>
        <v/>
      </c>
      <c r="AC195" s="310" t="e">
        <f t="shared" ca="1" si="83"/>
        <v>#N/A</v>
      </c>
      <c r="AD195" s="323" t="e">
        <f t="shared" ca="1" si="84"/>
        <v>#N/A</v>
      </c>
      <c r="AE195" s="324">
        <f t="shared" ca="1" si="63"/>
        <v>1249.3426519044181</v>
      </c>
      <c r="AG195" s="306">
        <f t="shared" ca="1" si="85"/>
        <v>-3.4067326886597971</v>
      </c>
      <c r="AH195" s="304">
        <f t="shared" ca="1" si="86"/>
        <v>-0.39689365642940772</v>
      </c>
    </row>
    <row r="196" spans="1:34" x14ac:dyDescent="0.2">
      <c r="A196" s="347">
        <f t="shared" ca="1" si="64"/>
        <v>0.1</v>
      </c>
      <c r="B196" s="304">
        <f t="shared" ca="1" si="65"/>
        <v>10.199999999999982</v>
      </c>
      <c r="D196" s="306">
        <f t="shared" ca="1" si="66"/>
        <v>-0.37217941002784033</v>
      </c>
      <c r="E196" s="307">
        <f t="shared" ca="1" si="67"/>
        <v>-9.9143908841945425</v>
      </c>
      <c r="F196" s="304">
        <f t="shared" ca="1" si="68"/>
        <v>9.9213741043188417</v>
      </c>
      <c r="G196" s="306">
        <f t="shared" ca="1" si="69"/>
        <v>23.389346743561969</v>
      </c>
      <c r="H196" s="307">
        <f t="shared" ca="1" si="70"/>
        <v>5.579369868689251</v>
      </c>
      <c r="I196" s="304">
        <f t="shared" ca="1" si="71"/>
        <v>24.045600620949571</v>
      </c>
      <c r="J196" s="306">
        <f t="shared" ca="1" si="72"/>
        <v>421.635094793468</v>
      </c>
      <c r="K196" s="307">
        <f t="shared" ca="1" si="73"/>
        <v>1249.9501608457081</v>
      </c>
      <c r="L196" s="304">
        <f t="shared" ref="L196:L259" ca="1" si="87">SQRT(pos_x^2+pos_z^2)</f>
        <v>1319.148042396951</v>
      </c>
      <c r="M196" s="306">
        <f t="shared" ca="1" si="74"/>
        <v>0.23416707780819984</v>
      </c>
      <c r="N196" s="304">
        <f t="shared" ca="1" si="75"/>
        <v>13.416785259321411</v>
      </c>
      <c r="P196" s="310">
        <f t="shared" ca="1" si="76"/>
        <v>23</v>
      </c>
      <c r="Q196" s="304">
        <f t="shared" ca="1" si="77"/>
        <v>0</v>
      </c>
      <c r="R196" s="306">
        <f t="shared" ca="1" si="78"/>
        <v>0</v>
      </c>
      <c r="S196" s="307">
        <f t="shared" ca="1" si="79"/>
        <v>5.083000000000002</v>
      </c>
      <c r="T196" s="304">
        <f t="shared" ref="T196:T259" ca="1" si="88">m*g</f>
        <v>49.86423000000002</v>
      </c>
      <c r="U196" s="311">
        <f t="shared" ref="U196:U259" ca="1" si="89">IF(pos_xz&lt;L_rampe,Poids*COS(Beta),0)</f>
        <v>0</v>
      </c>
      <c r="V196" s="306">
        <f t="shared" ref="V196:V259" ca="1" si="90">Rho_moyen*(20000-Alt_rampe-pos_z)/(20000+Alt_rampe+pos_z)</f>
        <v>1.08088776110569</v>
      </c>
      <c r="W196" s="304">
        <f t="shared" ref="W196:W259" ca="1" si="91">1/2*Rho*Sref*Cx*vit_xz^2</f>
        <v>1.9189130522290427</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1249.9501608457081</v>
      </c>
      <c r="AG196" s="306">
        <f t="shared" ca="1" si="85"/>
        <v>-3.0358629943761946</v>
      </c>
      <c r="AH196" s="304">
        <f t="shared" ca="1" si="86"/>
        <v>-0.38654232620967882</v>
      </c>
    </row>
    <row r="197" spans="1:34" x14ac:dyDescent="0.2">
      <c r="A197" s="347">
        <f t="shared" ref="A197:A260" ca="1" si="93">IF(B196+0.01&lt;=T_ini+ROUNDUP(Temps_fin_propu,0), 0.01, IF(K196&gt;0, 0.1, 0.0001))</f>
        <v>0.1</v>
      </c>
      <c r="B197" s="304">
        <f t="shared" ref="B197:B260" ca="1" si="94">B196+pas</f>
        <v>10.299999999999981</v>
      </c>
      <c r="D197" s="306">
        <f t="shared" ref="D197:D260" ca="1" si="95">IF(AND(L196&lt;L_rampe,Poussee&lt;Poids*SIN(M196)),0,(-W196+Poussee)/m*COS(M196)-U196/m*SIN(M196))</f>
        <v>-0.36721266375236211</v>
      </c>
      <c r="E197" s="307">
        <f t="shared" ref="E197:E260" ca="1" si="96">IF(AND(L196&lt;L_rampe,Poussee&lt;Poids*SIN(M196)),0,(-W196+Poussee)/m*SIN(M196)+U196/m*COS(M196)-Poids/m)</f>
        <v>-9.897596087825967</v>
      </c>
      <c r="F197" s="304">
        <f t="shared" ref="F197:F260" ca="1" si="97">SQRT(acc_x^2+acc_z^2)</f>
        <v>9.9044057599720734</v>
      </c>
      <c r="G197" s="306">
        <f t="shared" ref="G197:G260" ca="1" si="98">G196+acc_x*pas</f>
        <v>23.352625477186734</v>
      </c>
      <c r="H197" s="307">
        <f t="shared" ref="H197:H260" ca="1" si="99">H196+acc_z*pas</f>
        <v>4.5896102599066539</v>
      </c>
      <c r="I197" s="304">
        <f t="shared" ref="I197:I260" ca="1" si="100">SQRT(vit_x^2+vit_z^2)</f>
        <v>23.799362155645923</v>
      </c>
      <c r="J197" s="306">
        <f t="shared" ref="J197:J260" ca="1" si="101">J196+0.5*(vit_x+G196)*pas*(K196&gt;=0)</f>
        <v>423.97219340450545</v>
      </c>
      <c r="K197" s="307">
        <f t="shared" ref="K197:K260" ca="1" si="102">K196+0.5*(vit_z+H196)*pas</f>
        <v>1250.4586098521379</v>
      </c>
      <c r="L197" s="304">
        <f t="shared" ca="1" si="87"/>
        <v>1320.3784138395965</v>
      </c>
      <c r="M197" s="306">
        <f t="shared" ref="M197:M260" ca="1" si="103">IF(AND(L196&gt;L_rampe,G197&gt;0),ATAN2(G197,H197),$M$4)</f>
        <v>0.19406170280959451</v>
      </c>
      <c r="N197" s="304">
        <f t="shared" ref="N197:N260" ca="1" si="104">DEGREES(Beta)</f>
        <v>11.118916536111835</v>
      </c>
      <c r="P197" s="310">
        <f t="shared" ref="P197:P260" ca="1" si="105">MATCH(t-pas/2-T_ini,CdP_t)</f>
        <v>23</v>
      </c>
      <c r="Q197" s="304">
        <f t="shared" ref="Q197:Q260" ca="1" si="106">(INDEX(CdP,2,i_P+1)-INDEX(CdP,2,i_P+0))/(INDEX(CdP,1,i_P+1)-INDEX(CdP,1,i_P+0))*(t-pas/2-T_ini-INDEX(CdP,1,i_P+0))+INDEX(CdP,2,i_P+0)</f>
        <v>0</v>
      </c>
      <c r="R197" s="306">
        <f t="shared" ref="R197:R260" ca="1" si="107">Poussee/(g*ISP)</f>
        <v>0</v>
      </c>
      <c r="S197" s="307">
        <f t="shared" ref="S197:S260" ca="1" si="108">S196-Débit*pas</f>
        <v>5.083000000000002</v>
      </c>
      <c r="T197" s="304">
        <f t="shared" ca="1" si="88"/>
        <v>49.86423000000002</v>
      </c>
      <c r="U197" s="311">
        <f t="shared" ca="1" si="89"/>
        <v>0</v>
      </c>
      <c r="V197" s="306">
        <f t="shared" ca="1" si="90"/>
        <v>1.080832589292102</v>
      </c>
      <c r="W197" s="304">
        <f t="shared" ca="1" si="91"/>
        <v>1.8797171550964678</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1250.4586098521379</v>
      </c>
      <c r="AG197" s="306">
        <f t="shared" ref="AG197:AG260" ca="1" si="114">IF(AND(L196&lt;L_rampe,Poussee&lt;Poids*SIN(M196)),0,(-W196+Poussee)/m-Poids*SIN(M196)/m)</f>
        <v>-2.6537583615361529</v>
      </c>
      <c r="AH197" s="304">
        <f t="shared" ref="AH197:AH260" ca="1" si="115">IF(AND(L196&lt;L_rampe,Poussee&lt;Poids*SIN(M196)), g*SIN(M196), (-W196+Poussee)/m)</f>
        <v>-0.37751584737931182</v>
      </c>
    </row>
    <row r="198" spans="1:34" x14ac:dyDescent="0.2">
      <c r="A198" s="347">
        <f t="shared" ca="1" si="93"/>
        <v>0.1</v>
      </c>
      <c r="B198" s="304">
        <f t="shared" ca="1" si="94"/>
        <v>10.399999999999981</v>
      </c>
      <c r="D198" s="306">
        <f t="shared" ca="1" si="95"/>
        <v>-0.36286308776192633</v>
      </c>
      <c r="E198" s="307">
        <f t="shared" ca="1" si="96"/>
        <v>-9.881315328212688</v>
      </c>
      <c r="F198" s="304">
        <f t="shared" ca="1" si="97"/>
        <v>9.887975638927875</v>
      </c>
      <c r="G198" s="306">
        <f t="shared" ca="1" si="98"/>
        <v>23.316339168410543</v>
      </c>
      <c r="H198" s="307">
        <f t="shared" ca="1" si="99"/>
        <v>3.601478727085385</v>
      </c>
      <c r="I198" s="304">
        <f t="shared" ca="1" si="100"/>
        <v>23.592844704231922</v>
      </c>
      <c r="J198" s="306">
        <f t="shared" ca="1" si="101"/>
        <v>426.30564163678531</v>
      </c>
      <c r="K198" s="307">
        <f t="shared" ca="1" si="102"/>
        <v>1250.8681643014875</v>
      </c>
      <c r="L198" s="304">
        <f t="shared" ca="1" si="87"/>
        <v>1321.5171828449013</v>
      </c>
      <c r="M198" s="306">
        <f t="shared" ca="1" si="103"/>
        <v>0.15325047520547824</v>
      </c>
      <c r="N198" s="304">
        <f t="shared" ca="1" si="104"/>
        <v>8.7806054376481715</v>
      </c>
      <c r="P198" s="310">
        <f t="shared" ca="1" si="105"/>
        <v>23</v>
      </c>
      <c r="Q198" s="304">
        <f t="shared" ca="1" si="106"/>
        <v>0</v>
      </c>
      <c r="R198" s="306">
        <f t="shared" ca="1" si="107"/>
        <v>0</v>
      </c>
      <c r="S198" s="307">
        <f t="shared" ca="1" si="108"/>
        <v>5.083000000000002</v>
      </c>
      <c r="T198" s="304">
        <f t="shared" ca="1" si="88"/>
        <v>49.86423000000002</v>
      </c>
      <c r="U198" s="311">
        <f t="shared" ca="1" si="89"/>
        <v>0</v>
      </c>
      <c r="V198" s="306">
        <f t="shared" ca="1" si="90"/>
        <v>1.0807881504489878</v>
      </c>
      <c r="W198" s="304">
        <f t="shared" ca="1" si="91"/>
        <v>1.8471604919079017</v>
      </c>
      <c r="Y198" s="314" t="str">
        <f t="shared" ca="1" si="109"/>
        <v/>
      </c>
      <c r="Z198" s="315" t="str">
        <f t="shared" ca="1" si="110"/>
        <v/>
      </c>
      <c r="AA198" s="316" t="str">
        <f t="shared" ca="1" si="111"/>
        <v/>
      </c>
      <c r="AC198" s="310" t="e">
        <f t="shared" ca="1" si="112"/>
        <v>#N/A</v>
      </c>
      <c r="AD198" s="323" t="e">
        <f t="shared" ca="1" si="113"/>
        <v>#N/A</v>
      </c>
      <c r="AE198" s="324">
        <f t="shared" ca="1" si="92"/>
        <v>1250.8681643014875</v>
      </c>
      <c r="AG198" s="306">
        <f t="shared" ca="1" si="114"/>
        <v>-2.2616233009828246</v>
      </c>
      <c r="AH198" s="304">
        <f t="shared" ca="1" si="115"/>
        <v>-0.3698046734401863</v>
      </c>
    </row>
    <row r="199" spans="1:34" x14ac:dyDescent="0.2">
      <c r="A199" s="347">
        <f t="shared" ca="1" si="93"/>
        <v>0.1</v>
      </c>
      <c r="B199" s="304">
        <f t="shared" ca="1" si="94"/>
        <v>10.49999999999998</v>
      </c>
      <c r="D199" s="306">
        <f t="shared" ca="1" si="95"/>
        <v>-0.35914066000927597</v>
      </c>
      <c r="E199" s="307">
        <f t="shared" ca="1" si="96"/>
        <v>-9.8654734359331666</v>
      </c>
      <c r="F199" s="304">
        <f t="shared" ca="1" si="97"/>
        <v>9.8720083128396343</v>
      </c>
      <c r="G199" s="306">
        <f t="shared" ca="1" si="98"/>
        <v>23.280425102409616</v>
      </c>
      <c r="H199" s="307">
        <f t="shared" ca="1" si="99"/>
        <v>2.6149313834920682</v>
      </c>
      <c r="I199" s="304">
        <f t="shared" ca="1" si="100"/>
        <v>23.426823495499246</v>
      </c>
      <c r="J199" s="306">
        <f t="shared" ca="1" si="101"/>
        <v>428.63547985032631</v>
      </c>
      <c r="K199" s="307">
        <f t="shared" ca="1" si="102"/>
        <v>1251.1789848070164</v>
      </c>
      <c r="L199" s="304">
        <f t="shared" ca="1" si="87"/>
        <v>1322.5646398604629</v>
      </c>
      <c r="M199" s="306">
        <f t="shared" ca="1" si="103"/>
        <v>0.11185434908643892</v>
      </c>
      <c r="N199" s="304">
        <f t="shared" ca="1" si="104"/>
        <v>6.4087821228359454</v>
      </c>
      <c r="P199" s="310">
        <f t="shared" ca="1" si="105"/>
        <v>23</v>
      </c>
      <c r="Q199" s="304">
        <f t="shared" ca="1" si="106"/>
        <v>0</v>
      </c>
      <c r="R199" s="306">
        <f t="shared" ca="1" si="107"/>
        <v>0</v>
      </c>
      <c r="S199" s="307">
        <f t="shared" ca="1" si="108"/>
        <v>5.083000000000002</v>
      </c>
      <c r="T199" s="304">
        <f t="shared" ca="1" si="88"/>
        <v>49.86423000000002</v>
      </c>
      <c r="U199" s="311">
        <f t="shared" ca="1" si="89"/>
        <v>0</v>
      </c>
      <c r="V199" s="306">
        <f t="shared" ca="1" si="90"/>
        <v>1.080754425908854</v>
      </c>
      <c r="W199" s="304">
        <f t="shared" ca="1" si="91"/>
        <v>1.8211984504554954</v>
      </c>
      <c r="Y199" s="314" t="str">
        <f t="shared" ca="1" si="109"/>
        <v/>
      </c>
      <c r="Z199" s="315" t="str">
        <f t="shared" ca="1" si="110"/>
        <v/>
      </c>
      <c r="AA199" s="316" t="str">
        <f t="shared" ca="1" si="111"/>
        <v/>
      </c>
      <c r="AC199" s="310" t="e">
        <f t="shared" ca="1" si="112"/>
        <v>#N/A</v>
      </c>
      <c r="AD199" s="323" t="e">
        <f t="shared" ca="1" si="113"/>
        <v>#N/A</v>
      </c>
      <c r="AE199" s="324">
        <f t="shared" ca="1" si="92"/>
        <v>1251.1789848070164</v>
      </c>
      <c r="AG199" s="306">
        <f t="shared" ca="1" si="114"/>
        <v>-1.860909046809736</v>
      </c>
      <c r="AH199" s="304">
        <f t="shared" ca="1" si="115"/>
        <v>-0.36339966395984674</v>
      </c>
    </row>
    <row r="200" spans="1:34" x14ac:dyDescent="0.2">
      <c r="A200" s="347">
        <f t="shared" ca="1" si="93"/>
        <v>0.1</v>
      </c>
      <c r="B200" s="304">
        <f t="shared" ca="1" si="94"/>
        <v>10.59999999999998</v>
      </c>
      <c r="D200" s="306">
        <f t="shared" ca="1" si="95"/>
        <v>-0.35605301139581508</v>
      </c>
      <c r="E200" s="307">
        <f t="shared" ca="1" si="96"/>
        <v>-9.8499930065533654</v>
      </c>
      <c r="F200" s="304">
        <f t="shared" ca="1" si="97"/>
        <v>9.8564261259380537</v>
      </c>
      <c r="G200" s="306">
        <f t="shared" ca="1" si="98"/>
        <v>23.244819801270033</v>
      </c>
      <c r="H200" s="307">
        <f t="shared" ca="1" si="99"/>
        <v>1.6299320828367316</v>
      </c>
      <c r="I200" s="304">
        <f t="shared" ca="1" si="100"/>
        <v>23.301895334675585</v>
      </c>
      <c r="J200" s="306">
        <f t="shared" ca="1" si="101"/>
        <v>430.96174209551026</v>
      </c>
      <c r="K200" s="307">
        <f t="shared" ca="1" si="102"/>
        <v>1251.3912279803328</v>
      </c>
      <c r="L200" s="304">
        <f t="shared" ca="1" si="87"/>
        <v>1323.52107222217</v>
      </c>
      <c r="M200" s="306">
        <f t="shared" ca="1" si="103"/>
        <v>7.0005643181729055E-2</v>
      </c>
      <c r="N200" s="304">
        <f t="shared" ca="1" si="104"/>
        <v>4.0110278964118624</v>
      </c>
      <c r="P200" s="310">
        <f t="shared" ca="1" si="105"/>
        <v>23</v>
      </c>
      <c r="Q200" s="304">
        <f t="shared" ca="1" si="106"/>
        <v>0</v>
      </c>
      <c r="R200" s="306">
        <f t="shared" ca="1" si="107"/>
        <v>0</v>
      </c>
      <c r="S200" s="307">
        <f t="shared" ca="1" si="108"/>
        <v>5.083000000000002</v>
      </c>
      <c r="T200" s="304">
        <f t="shared" ca="1" si="88"/>
        <v>49.86423000000002</v>
      </c>
      <c r="U200" s="311">
        <f t="shared" ca="1" si="89"/>
        <v>0</v>
      </c>
      <c r="V200" s="306">
        <f t="shared" ca="1" si="90"/>
        <v>1.0807313977394979</v>
      </c>
      <c r="W200" s="304">
        <f t="shared" ca="1" si="91"/>
        <v>1.8017880481776065</v>
      </c>
      <c r="Y200" s="314" t="str">
        <f t="shared" ca="1" si="109"/>
        <v/>
      </c>
      <c r="Z200" s="315" t="str">
        <f t="shared" ca="1" si="110"/>
        <v/>
      </c>
      <c r="AA200" s="316" t="str">
        <f t="shared" ca="1" si="111"/>
        <v/>
      </c>
      <c r="AC200" s="310" t="e">
        <f t="shared" ca="1" si="112"/>
        <v>#N/A</v>
      </c>
      <c r="AD200" s="323" t="e">
        <f t="shared" ca="1" si="113"/>
        <v>#N/A</v>
      </c>
      <c r="AE200" s="324">
        <f t="shared" ca="1" si="92"/>
        <v>1251.3912279803328</v>
      </c>
      <c r="AG200" s="306">
        <f t="shared" ca="1" si="114"/>
        <v>-1.4532965303999659</v>
      </c>
      <c r="AH200" s="304">
        <f t="shared" ca="1" si="115"/>
        <v>-0.3582920421907328</v>
      </c>
    </row>
    <row r="201" spans="1:34" x14ac:dyDescent="0.2">
      <c r="A201" s="347">
        <f t="shared" ca="1" si="93"/>
        <v>0.1</v>
      </c>
      <c r="B201" s="304">
        <f t="shared" ca="1" si="94"/>
        <v>10.69999999999998</v>
      </c>
      <c r="D201" s="306">
        <f t="shared" ca="1" si="95"/>
        <v>-0.35360510692686525</v>
      </c>
      <c r="E201" s="307">
        <f t="shared" ca="1" si="96"/>
        <v>-9.8347948710019057</v>
      </c>
      <c r="F201" s="304">
        <f t="shared" ca="1" si="97"/>
        <v>9.8411496648679293</v>
      </c>
      <c r="G201" s="306">
        <f t="shared" ca="1" si="98"/>
        <v>23.209459290577346</v>
      </c>
      <c r="H201" s="307">
        <f t="shared" ca="1" si="99"/>
        <v>0.64645259573654101</v>
      </c>
      <c r="I201" s="304">
        <f t="shared" ca="1" si="100"/>
        <v>23.218460360659179</v>
      </c>
      <c r="J201" s="306">
        <f t="shared" ca="1" si="101"/>
        <v>433.28445605010262</v>
      </c>
      <c r="K201" s="307">
        <f t="shared" ca="1" si="102"/>
        <v>1251.5050472142614</v>
      </c>
      <c r="L201" s="304">
        <f t="shared" ca="1" si="87"/>
        <v>1324.3867649057067</v>
      </c>
      <c r="M201" s="306">
        <f t="shared" ca="1" si="103"/>
        <v>2.7845780259601549E-2</v>
      </c>
      <c r="N201" s="304">
        <f t="shared" ca="1" si="104"/>
        <v>1.5954456861238706</v>
      </c>
      <c r="P201" s="310">
        <f t="shared" ca="1" si="105"/>
        <v>23</v>
      </c>
      <c r="Q201" s="304">
        <f t="shared" ca="1" si="106"/>
        <v>0</v>
      </c>
      <c r="R201" s="306">
        <f t="shared" ca="1" si="107"/>
        <v>0</v>
      </c>
      <c r="S201" s="307">
        <f t="shared" ca="1" si="108"/>
        <v>5.083000000000002</v>
      </c>
      <c r="T201" s="304">
        <f t="shared" ca="1" si="88"/>
        <v>49.86423000000002</v>
      </c>
      <c r="U201" s="311">
        <f t="shared" ca="1" si="89"/>
        <v>0</v>
      </c>
      <c r="V201" s="306">
        <f t="shared" ca="1" si="90"/>
        <v>1.0807190486573623</v>
      </c>
      <c r="W201" s="304">
        <f t="shared" ca="1" si="91"/>
        <v>1.7888877106650511</v>
      </c>
      <c r="Y201" s="314" t="str">
        <f t="shared" ca="1" si="109"/>
        <v>Apogée</v>
      </c>
      <c r="Z201" s="315" t="str">
        <f t="shared" ca="1" si="110"/>
        <v/>
      </c>
      <c r="AA201" s="316" t="str">
        <f t="shared" ca="1" si="111"/>
        <v/>
      </c>
      <c r="AC201" s="310" t="e">
        <f t="shared" ca="1" si="112"/>
        <v>#N/A</v>
      </c>
      <c r="AD201" s="323" t="e">
        <f t="shared" ca="1" si="113"/>
        <v>#N/A</v>
      </c>
      <c r="AE201" s="324">
        <f t="shared" ca="1" si="92"/>
        <v>1251.5050472142614</v>
      </c>
      <c r="AG201" s="306">
        <f t="shared" ca="1" si="114"/>
        <v>-1.0406679083998018</v>
      </c>
      <c r="AH201" s="304">
        <f t="shared" ca="1" si="115"/>
        <v>-0.35447335199244656</v>
      </c>
    </row>
    <row r="202" spans="1:34" x14ac:dyDescent="0.2">
      <c r="A202" s="347">
        <f t="shared" ca="1" si="93"/>
        <v>0.1</v>
      </c>
      <c r="B202" s="304">
        <f t="shared" ca="1" si="94"/>
        <v>10.799999999999979</v>
      </c>
      <c r="D202" s="306">
        <f t="shared" ca="1" si="95"/>
        <v>-0.3517989799158</v>
      </c>
      <c r="E202" s="307">
        <f t="shared" ca="1" si="96"/>
        <v>-9.8197986498046674</v>
      </c>
      <c r="F202" s="304">
        <f t="shared" ca="1" si="97"/>
        <v>9.8260983124012853</v>
      </c>
      <c r="G202" s="306">
        <f t="shared" ca="1" si="98"/>
        <v>23.174279392585767</v>
      </c>
      <c r="H202" s="307">
        <f t="shared" ca="1" si="99"/>
        <v>-0.33552726924392573</v>
      </c>
      <c r="I202" s="304">
        <f t="shared" ca="1" si="100"/>
        <v>23.176708219978774</v>
      </c>
      <c r="J202" s="306">
        <f t="shared" ca="1" si="101"/>
        <v>435.60364298426077</v>
      </c>
      <c r="K202" s="307">
        <f t="shared" ca="1" si="102"/>
        <v>1251.5205934805861</v>
      </c>
      <c r="L202" s="304">
        <f t="shared" ca="1" si="87"/>
        <v>1325.1620012991459</v>
      </c>
      <c r="M202" s="306">
        <f t="shared" ca="1" si="103"/>
        <v>-1.4477422211744058E-2</v>
      </c>
      <c r="N202" s="304">
        <f t="shared" ca="1" si="104"/>
        <v>-0.82949519096188817</v>
      </c>
      <c r="P202" s="310">
        <f t="shared" ca="1" si="105"/>
        <v>23</v>
      </c>
      <c r="Q202" s="304">
        <f t="shared" ca="1" si="106"/>
        <v>0</v>
      </c>
      <c r="R202" s="306">
        <f t="shared" ca="1" si="107"/>
        <v>0</v>
      </c>
      <c r="S202" s="307">
        <f t="shared" ca="1" si="108"/>
        <v>5.083000000000002</v>
      </c>
      <c r="T202" s="304">
        <f t="shared" ca="1" si="88"/>
        <v>49.86423000000002</v>
      </c>
      <c r="U202" s="311">
        <f t="shared" ca="1" si="89"/>
        <v>0</v>
      </c>
      <c r="V202" s="306">
        <f t="shared" ca="1" si="90"/>
        <v>1.0807173619393584</v>
      </c>
      <c r="W202" s="304">
        <f t="shared" ca="1" si="91"/>
        <v>1.7824570488823515</v>
      </c>
      <c r="Y202" s="314" t="str">
        <f t="shared" ca="1" si="109"/>
        <v/>
      </c>
      <c r="Z202" s="315" t="str">
        <f t="shared" ca="1" si="110"/>
        <v/>
      </c>
      <c r="AA202" s="316" t="str">
        <f t="shared" ca="1" si="111"/>
        <v/>
      </c>
      <c r="AC202" s="310" t="e">
        <f t="shared" ca="1" si="112"/>
        <v>#N/A</v>
      </c>
      <c r="AD202" s="323" t="e">
        <f t="shared" ca="1" si="113"/>
        <v>#N/A</v>
      </c>
      <c r="AE202" s="324">
        <f t="shared" ca="1" si="92"/>
        <v>1251.5205934805861</v>
      </c>
      <c r="AG202" s="306">
        <f t="shared" ca="1" si="114"/>
        <v>-0.6250672182462822</v>
      </c>
      <c r="AH202" s="304">
        <f t="shared" ca="1" si="115"/>
        <v>-0.35193541425635461</v>
      </c>
    </row>
    <row r="203" spans="1:34" x14ac:dyDescent="0.2">
      <c r="A203" s="347">
        <f t="shared" ca="1" si="93"/>
        <v>0.1</v>
      </c>
      <c r="B203" s="304">
        <f t="shared" ca="1" si="94"/>
        <v>10.899999999999979</v>
      </c>
      <c r="D203" s="306">
        <f t="shared" ca="1" si="95"/>
        <v>-0.35063353421808391</v>
      </c>
      <c r="E203" s="307">
        <f t="shared" ca="1" si="96"/>
        <v>-9.8049233755989338</v>
      </c>
      <c r="F203" s="304">
        <f t="shared" ca="1" si="97"/>
        <v>9.8111908694451895</v>
      </c>
      <c r="G203" s="306">
        <f t="shared" ca="1" si="98"/>
        <v>23.139216039163959</v>
      </c>
      <c r="H203" s="307">
        <f t="shared" ca="1" si="99"/>
        <v>-1.316019606803819</v>
      </c>
      <c r="I203" s="304">
        <f t="shared" ca="1" si="100"/>
        <v>23.176609469734668</v>
      </c>
      <c r="J203" s="306">
        <f t="shared" ca="1" si="101"/>
        <v>437.91931775584828</v>
      </c>
      <c r="K203" s="307">
        <f t="shared" ca="1" si="102"/>
        <v>1251.4380161367837</v>
      </c>
      <c r="L203" s="304">
        <f t="shared" ca="1" si="87"/>
        <v>1325.847063991966</v>
      </c>
      <c r="M203" s="306">
        <f t="shared" ca="1" si="103"/>
        <v>-5.6812789049888797E-2</v>
      </c>
      <c r="N203" s="304">
        <f t="shared" ca="1" si="104"/>
        <v>-3.2551330349256862</v>
      </c>
      <c r="P203" s="310">
        <f t="shared" ca="1" si="105"/>
        <v>23</v>
      </c>
      <c r="Q203" s="304">
        <f t="shared" ca="1" si="106"/>
        <v>0</v>
      </c>
      <c r="R203" s="306">
        <f t="shared" ca="1" si="107"/>
        <v>0</v>
      </c>
      <c r="S203" s="307">
        <f t="shared" ca="1" si="108"/>
        <v>5.083000000000002</v>
      </c>
      <c r="T203" s="304">
        <f t="shared" ca="1" si="88"/>
        <v>49.86423000000002</v>
      </c>
      <c r="U203" s="311">
        <f t="shared" ca="1" si="89"/>
        <v>0</v>
      </c>
      <c r="V203" s="306">
        <f t="shared" ca="1" si="90"/>
        <v>1.0807263213337841</v>
      </c>
      <c r="W203" s="304">
        <f t="shared" ca="1" si="91"/>
        <v>1.7824566365451759</v>
      </c>
      <c r="Y203" s="314" t="str">
        <f t="shared" ca="1" si="109"/>
        <v/>
      </c>
      <c r="Z203" s="315" t="str">
        <f t="shared" ca="1" si="110"/>
        <v/>
      </c>
      <c r="AA203" s="316" t="str">
        <f t="shared" ca="1" si="111"/>
        <v/>
      </c>
      <c r="AC203" s="310" t="e">
        <f t="shared" ca="1" si="112"/>
        <v>#N/A</v>
      </c>
      <c r="AD203" s="323" t="e">
        <f t="shared" ca="1" si="113"/>
        <v>#N/A</v>
      </c>
      <c r="AE203" s="324">
        <f t="shared" ca="1" si="92"/>
        <v>1251.4380161367837</v>
      </c>
      <c r="AG203" s="306">
        <f t="shared" ca="1" si="114"/>
        <v>-0.20865173238235826</v>
      </c>
      <c r="AH203" s="304">
        <f t="shared" ca="1" si="115"/>
        <v>-0.35067028307738557</v>
      </c>
    </row>
    <row r="204" spans="1:34" x14ac:dyDescent="0.2">
      <c r="A204" s="347">
        <f t="shared" ca="1" si="93"/>
        <v>0.1</v>
      </c>
      <c r="B204" s="304">
        <f t="shared" ca="1" si="94"/>
        <v>10.999999999999979</v>
      </c>
      <c r="D204" s="306">
        <f t="shared" ca="1" si="95"/>
        <v>-0.35010442628228422</v>
      </c>
      <c r="E204" s="307">
        <f t="shared" ca="1" si="96"/>
        <v>-9.790088163374401</v>
      </c>
      <c r="F204" s="304">
        <f t="shared" ca="1" si="97"/>
        <v>9.7963462247894242</v>
      </c>
      <c r="G204" s="306">
        <f t="shared" ca="1" si="98"/>
        <v>23.104205596535731</v>
      </c>
      <c r="H204" s="307">
        <f t="shared" ca="1" si="99"/>
        <v>-2.2950284231412592</v>
      </c>
      <c r="I204" s="304">
        <f t="shared" ca="1" si="100"/>
        <v>23.21791273370669</v>
      </c>
      <c r="J204" s="306">
        <f t="shared" ca="1" si="101"/>
        <v>440.23148883763326</v>
      </c>
      <c r="K204" s="307">
        <f t="shared" ca="1" si="102"/>
        <v>1251.2574637352866</v>
      </c>
      <c r="L204" s="304">
        <f t="shared" ca="1" si="87"/>
        <v>1326.4422355750969</v>
      </c>
      <c r="M204" s="306">
        <f t="shared" ca="1" si="103"/>
        <v>-9.9009000197997077E-2</v>
      </c>
      <c r="N204" s="304">
        <f t="shared" ca="1" si="104"/>
        <v>-5.6727978451551646</v>
      </c>
      <c r="P204" s="310">
        <f t="shared" ca="1" si="105"/>
        <v>23</v>
      </c>
      <c r="Q204" s="304">
        <f t="shared" ca="1" si="106"/>
        <v>0</v>
      </c>
      <c r="R204" s="306">
        <f t="shared" ca="1" si="107"/>
        <v>0</v>
      </c>
      <c r="S204" s="307">
        <f t="shared" ca="1" si="108"/>
        <v>5.083000000000002</v>
      </c>
      <c r="T204" s="304">
        <f t="shared" ca="1" si="88"/>
        <v>49.86423000000002</v>
      </c>
      <c r="U204" s="311">
        <f t="shared" ca="1" si="89"/>
        <v>0</v>
      </c>
      <c r="V204" s="306">
        <f t="shared" ca="1" si="90"/>
        <v>1.0807459109710196</v>
      </c>
      <c r="W204" s="304">
        <f t="shared" ca="1" si="91"/>
        <v>1.7888477892430061</v>
      </c>
      <c r="Y204" s="314" t="str">
        <f t="shared" ca="1" si="109"/>
        <v/>
      </c>
      <c r="Z204" s="315" t="str">
        <f t="shared" ca="1" si="110"/>
        <v/>
      </c>
      <c r="AA204" s="316" t="str">
        <f t="shared" ca="1" si="111"/>
        <v/>
      </c>
      <c r="AC204" s="310">
        <f t="shared" ca="1" si="112"/>
        <v>10.999999999999979</v>
      </c>
      <c r="AD204" s="323">
        <f t="shared" ca="1" si="113"/>
        <v>440.23148883763326</v>
      </c>
      <c r="AE204" s="324">
        <f t="shared" ca="1" si="92"/>
        <v>1251.2574637352866</v>
      </c>
      <c r="AG204" s="306">
        <f t="shared" ca="1" si="114"/>
        <v>0.20636349012011596</v>
      </c>
      <c r="AH204" s="304">
        <f t="shared" ca="1" si="115"/>
        <v>-0.35067020195655624</v>
      </c>
    </row>
    <row r="205" spans="1:34" x14ac:dyDescent="0.2">
      <c r="A205" s="347">
        <f t="shared" ca="1" si="93"/>
        <v>0.1</v>
      </c>
      <c r="B205" s="304">
        <f t="shared" ca="1" si="94"/>
        <v>11.099999999999978</v>
      </c>
      <c r="D205" s="306">
        <f t="shared" ca="1" si="95"/>
        <v>-0.35020403438490355</v>
      </c>
      <c r="E205" s="307">
        <f t="shared" ca="1" si="96"/>
        <v>-9.775212904228459</v>
      </c>
      <c r="F205" s="304">
        <f t="shared" ca="1" si="97"/>
        <v>9.7814840483790615</v>
      </c>
      <c r="G205" s="306">
        <f t="shared" ca="1" si="98"/>
        <v>23.06918519309724</v>
      </c>
      <c r="H205" s="307">
        <f t="shared" ca="1" si="99"/>
        <v>-3.2725497135641053</v>
      </c>
      <c r="I205" s="304">
        <f t="shared" ca="1" si="100"/>
        <v>23.300147791401784</v>
      </c>
      <c r="J205" s="306">
        <f t="shared" ca="1" si="101"/>
        <v>442.54015837711489</v>
      </c>
      <c r="K205" s="307">
        <f t="shared" ca="1" si="102"/>
        <v>1250.9790848284513</v>
      </c>
      <c r="L205" s="304">
        <f t="shared" ca="1" si="87"/>
        <v>1326.9477994460337</v>
      </c>
      <c r="M205" s="306">
        <f t="shared" ca="1" si="103"/>
        <v>-0.14091781064294573</v>
      </c>
      <c r="N205" s="304">
        <f t="shared" ca="1" si="104"/>
        <v>-8.0739958080645042</v>
      </c>
      <c r="P205" s="310">
        <f t="shared" ca="1" si="105"/>
        <v>23</v>
      </c>
      <c r="Q205" s="304">
        <f t="shared" ca="1" si="106"/>
        <v>0</v>
      </c>
      <c r="R205" s="306">
        <f t="shared" ca="1" si="107"/>
        <v>0</v>
      </c>
      <c r="S205" s="307">
        <f t="shared" ca="1" si="108"/>
        <v>5.083000000000002</v>
      </c>
      <c r="T205" s="304">
        <f t="shared" ca="1" si="88"/>
        <v>49.86423000000002</v>
      </c>
      <c r="U205" s="311">
        <f t="shared" ca="1" si="89"/>
        <v>0</v>
      </c>
      <c r="V205" s="306">
        <f t="shared" ca="1" si="90"/>
        <v>1.0807761152747168</v>
      </c>
      <c r="W205" s="304">
        <f t="shared" ca="1" si="91"/>
        <v>1.8015923469844703</v>
      </c>
      <c r="Y205" s="314" t="str">
        <f t="shared" ca="1" si="109"/>
        <v/>
      </c>
      <c r="Z205" s="315" t="str">
        <f t="shared" ca="1" si="110"/>
        <v>Para</v>
      </c>
      <c r="AA205" s="316" t="str">
        <f t="shared" ca="1" si="111"/>
        <v/>
      </c>
      <c r="AC205" s="310" t="e">
        <f t="shared" ca="1" si="112"/>
        <v>#N/A</v>
      </c>
      <c r="AD205" s="323" t="e">
        <f t="shared" ca="1" si="113"/>
        <v>#N/A</v>
      </c>
      <c r="AE205" s="324" t="e">
        <f t="shared" ca="1" si="92"/>
        <v>#N/A</v>
      </c>
      <c r="AG205" s="306">
        <f t="shared" ca="1" si="114"/>
        <v>0.61776463762281464</v>
      </c>
      <c r="AH205" s="304">
        <f t="shared" ca="1" si="115"/>
        <v>-0.35192756034684347</v>
      </c>
    </row>
    <row r="206" spans="1:34" x14ac:dyDescent="0.2">
      <c r="A206" s="347">
        <f t="shared" ca="1" si="93"/>
        <v>0.1</v>
      </c>
      <c r="B206" s="304">
        <f t="shared" ca="1" si="94"/>
        <v>11.199999999999978</v>
      </c>
      <c r="D206" s="306">
        <f t="shared" ca="1" si="95"/>
        <v>-0.35092151718800563</v>
      </c>
      <c r="E206" s="307">
        <f t="shared" ca="1" si="96"/>
        <v>-9.7602189565455166</v>
      </c>
      <c r="F206" s="304">
        <f t="shared" ca="1" si="97"/>
        <v>9.7665254820194871</v>
      </c>
      <c r="G206" s="306">
        <f t="shared" ca="1" si="98"/>
        <v>23.034093041378441</v>
      </c>
      <c r="H206" s="307">
        <f t="shared" ca="1" si="99"/>
        <v>-4.248571609218657</v>
      </c>
      <c r="I206" s="304">
        <f t="shared" ca="1" si="100"/>
        <v>23.422634415401216</v>
      </c>
      <c r="J206" s="306">
        <f t="shared" ca="1" si="101"/>
        <v>444.8453222888387</v>
      </c>
      <c r="K206" s="307">
        <f t="shared" ca="1" si="102"/>
        <v>1250.6030287623121</v>
      </c>
      <c r="L206" s="304">
        <f t="shared" ca="1" si="87"/>
        <v>1327.3640406127211</v>
      </c>
      <c r="M206" s="306">
        <f t="shared" ca="1" si="103"/>
        <v>-0.18239710796039618</v>
      </c>
      <c r="N206" s="304">
        <f t="shared" ca="1" si="104"/>
        <v>-10.450584481522732</v>
      </c>
      <c r="P206" s="310">
        <f t="shared" ca="1" si="105"/>
        <v>23</v>
      </c>
      <c r="Q206" s="304">
        <f t="shared" ca="1" si="106"/>
        <v>0</v>
      </c>
      <c r="R206" s="306">
        <f t="shared" ca="1" si="107"/>
        <v>0</v>
      </c>
      <c r="S206" s="307">
        <f t="shared" ca="1" si="108"/>
        <v>5.083000000000002</v>
      </c>
      <c r="T206" s="304">
        <f t="shared" ca="1" si="88"/>
        <v>49.86423000000002</v>
      </c>
      <c r="U206" s="311">
        <f t="shared" ca="1" si="89"/>
        <v>0</v>
      </c>
      <c r="V206" s="306">
        <f t="shared" ca="1" si="90"/>
        <v>1.0808169188742258</v>
      </c>
      <c r="W206" s="304">
        <f t="shared" ca="1" si="91"/>
        <v>1.8206524618651507</v>
      </c>
      <c r="Y206" s="314" t="str">
        <f t="shared" ca="1" si="109"/>
        <v/>
      </c>
      <c r="Z206" s="315" t="str">
        <f t="shared" ca="1" si="110"/>
        <v/>
      </c>
      <c r="AA206" s="316" t="str">
        <f t="shared" ca="1" si="111"/>
        <v/>
      </c>
      <c r="AC206" s="310" t="e">
        <f t="shared" ca="1" si="112"/>
        <v>#N/A</v>
      </c>
      <c r="AD206" s="323" t="e">
        <f t="shared" ca="1" si="113"/>
        <v>#N/A</v>
      </c>
      <c r="AE206" s="324" t="e">
        <f t="shared" ca="1" si="92"/>
        <v>#N/A</v>
      </c>
      <c r="AG206" s="306">
        <f t="shared" ca="1" si="114"/>
        <v>1.0233981559169605</v>
      </c>
      <c r="AH206" s="304">
        <f t="shared" ca="1" si="115"/>
        <v>-0.35443485087241189</v>
      </c>
    </row>
    <row r="207" spans="1:34" x14ac:dyDescent="0.2">
      <c r="A207" s="347">
        <f t="shared" ca="1" si="93"/>
        <v>0.1</v>
      </c>
      <c r="B207" s="304">
        <f t="shared" ca="1" si="94"/>
        <v>11.299999999999978</v>
      </c>
      <c r="D207" s="306">
        <f t="shared" ca="1" si="95"/>
        <v>-0.35224295827639118</v>
      </c>
      <c r="E207" s="307">
        <f t="shared" ca="1" si="96"/>
        <v>-9.7450298086670095</v>
      </c>
      <c r="F207" s="304">
        <f t="shared" ca="1" si="97"/>
        <v>9.751393801578514</v>
      </c>
      <c r="G207" s="306">
        <f t="shared" ca="1" si="98"/>
        <v>22.998868745550801</v>
      </c>
      <c r="H207" s="307">
        <f t="shared" ca="1" si="99"/>
        <v>-5.2230745900853579</v>
      </c>
      <c r="I207" s="304">
        <f t="shared" ca="1" si="100"/>
        <v>23.584496427710064</v>
      </c>
      <c r="J207" s="306">
        <f t="shared" ca="1" si="101"/>
        <v>447.14697037818519</v>
      </c>
      <c r="K207" s="307">
        <f t="shared" ca="1" si="102"/>
        <v>1250.1294464523469</v>
      </c>
      <c r="L207" s="304">
        <f t="shared" ca="1" si="87"/>
        <v>1327.6912464898007</v>
      </c>
      <c r="M207" s="306">
        <f t="shared" ca="1" si="103"/>
        <v>-0.2233136537707861</v>
      </c>
      <c r="N207" s="304">
        <f t="shared" ca="1" si="104"/>
        <v>-12.794929868711765</v>
      </c>
      <c r="P207" s="310">
        <f t="shared" ca="1" si="105"/>
        <v>23</v>
      </c>
      <c r="Q207" s="304">
        <f t="shared" ca="1" si="106"/>
        <v>0</v>
      </c>
      <c r="R207" s="306">
        <f t="shared" ca="1" si="107"/>
        <v>0</v>
      </c>
      <c r="S207" s="307">
        <f t="shared" ca="1" si="108"/>
        <v>5.083000000000002</v>
      </c>
      <c r="T207" s="304">
        <f t="shared" ca="1" si="88"/>
        <v>49.86423000000002</v>
      </c>
      <c r="U207" s="311">
        <f t="shared" ca="1" si="89"/>
        <v>0</v>
      </c>
      <c r="V207" s="306">
        <f t="shared" ca="1" si="90"/>
        <v>1.0808683065189717</v>
      </c>
      <c r="W207" s="304">
        <f t="shared" ca="1" si="91"/>
        <v>1.8459903925122692</v>
      </c>
      <c r="Y207" s="314" t="str">
        <f t="shared" ca="1" si="109"/>
        <v/>
      </c>
      <c r="Z207" s="315" t="str">
        <f t="shared" ca="1" si="110"/>
        <v/>
      </c>
      <c r="AA207" s="316" t="str">
        <f t="shared" ca="1" si="111"/>
        <v/>
      </c>
      <c r="AC207" s="310" t="e">
        <f t="shared" ca="1" si="112"/>
        <v>#N/A</v>
      </c>
      <c r="AD207" s="323" t="e">
        <f t="shared" ca="1" si="113"/>
        <v>#N/A</v>
      </c>
      <c r="AE207" s="324" t="e">
        <f t="shared" ca="1" si="92"/>
        <v>#N/A</v>
      </c>
      <c r="AG207" s="306">
        <f t="shared" ca="1" si="114"/>
        <v>1.421226123057054</v>
      </c>
      <c r="AH207" s="304">
        <f t="shared" ca="1" si="115"/>
        <v>-0.35818462755560693</v>
      </c>
    </row>
    <row r="208" spans="1:34" x14ac:dyDescent="0.2">
      <c r="A208" s="347">
        <f t="shared" ca="1" si="93"/>
        <v>0.1</v>
      </c>
      <c r="B208" s="304">
        <f t="shared" ca="1" si="94"/>
        <v>11.399999999999977</v>
      </c>
      <c r="D208" s="306">
        <f t="shared" ca="1" si="95"/>
        <v>-0.35415158819284087</v>
      </c>
      <c r="E208" s="307">
        <f t="shared" ca="1" si="96"/>
        <v>-9.7295716892950992</v>
      </c>
      <c r="F208" s="304">
        <f t="shared" ca="1" si="97"/>
        <v>9.7360150269271983</v>
      </c>
      <c r="G208" s="306">
        <f t="shared" ca="1" si="98"/>
        <v>22.963453586731518</v>
      </c>
      <c r="H208" s="307">
        <f t="shared" ca="1" si="99"/>
        <v>-6.1960317590148684</v>
      </c>
      <c r="I208" s="304">
        <f t="shared" ca="1" si="100"/>
        <v>23.784680157376375</v>
      </c>
      <c r="J208" s="306">
        <f t="shared" ca="1" si="101"/>
        <v>449.44508649479928</v>
      </c>
      <c r="K208" s="307">
        <f t="shared" ca="1" si="102"/>
        <v>1249.5584911348919</v>
      </c>
      <c r="L208" s="304">
        <f t="shared" ca="1" si="87"/>
        <v>1327.9297076809546</v>
      </c>
      <c r="M208" s="306">
        <f t="shared" ca="1" si="103"/>
        <v>-0.26354538512981701</v>
      </c>
      <c r="N208" s="304">
        <f t="shared" ca="1" si="104"/>
        <v>-15.100038278088361</v>
      </c>
      <c r="P208" s="310">
        <f t="shared" ca="1" si="105"/>
        <v>23</v>
      </c>
      <c r="Q208" s="304">
        <f t="shared" ca="1" si="106"/>
        <v>0</v>
      </c>
      <c r="R208" s="306">
        <f t="shared" ca="1" si="107"/>
        <v>0</v>
      </c>
      <c r="S208" s="307">
        <f t="shared" ca="1" si="108"/>
        <v>5.083000000000002</v>
      </c>
      <c r="T208" s="304">
        <f t="shared" ca="1" si="88"/>
        <v>49.86423000000002</v>
      </c>
      <c r="U208" s="311">
        <f t="shared" ca="1" si="89"/>
        <v>0</v>
      </c>
      <c r="V208" s="306">
        <f t="shared" ca="1" si="90"/>
        <v>1.0809302629954558</v>
      </c>
      <c r="W208" s="304">
        <f t="shared" ca="1" si="91"/>
        <v>1.87756830685139</v>
      </c>
      <c r="Y208" s="314" t="str">
        <f t="shared" ca="1" si="109"/>
        <v/>
      </c>
      <c r="Z208" s="315" t="str">
        <f t="shared" ca="1" si="110"/>
        <v/>
      </c>
      <c r="AA208" s="316" t="str">
        <f t="shared" ca="1" si="111"/>
        <v/>
      </c>
      <c r="AC208" s="310" t="e">
        <f t="shared" ca="1" si="112"/>
        <v>#N/A</v>
      </c>
      <c r="AD208" s="323" t="e">
        <f t="shared" ca="1" si="113"/>
        <v>#N/A</v>
      </c>
      <c r="AE208" s="324" t="e">
        <f t="shared" ca="1" si="92"/>
        <v>#N/A</v>
      </c>
      <c r="AG208" s="306">
        <f t="shared" ca="1" si="114"/>
        <v>1.8093747687467134</v>
      </c>
      <c r="AH208" s="304">
        <f t="shared" ca="1" si="115"/>
        <v>-0.3631694653771923</v>
      </c>
    </row>
    <row r="209" spans="1:34" x14ac:dyDescent="0.2">
      <c r="A209" s="347">
        <f t="shared" ca="1" si="93"/>
        <v>0.1</v>
      </c>
      <c r="B209" s="304">
        <f t="shared" ca="1" si="94"/>
        <v>11.499999999999977</v>
      </c>
      <c r="D209" s="306">
        <f t="shared" ca="1" si="95"/>
        <v>-0.35662807123815699</v>
      </c>
      <c r="E209" s="307">
        <f t="shared" ca="1" si="96"/>
        <v>-9.7137741057893567</v>
      </c>
      <c r="F209" s="304">
        <f t="shared" ca="1" si="97"/>
        <v>9.7203184597778929</v>
      </c>
      <c r="G209" s="306">
        <f t="shared" ca="1" si="98"/>
        <v>22.927790779607701</v>
      </c>
      <c r="H209" s="307">
        <f t="shared" ca="1" si="99"/>
        <v>-7.167409169593804</v>
      </c>
      <c r="I209" s="304">
        <f t="shared" ca="1" si="100"/>
        <v>24.021976276689671</v>
      </c>
      <c r="J209" s="306">
        <f t="shared" ca="1" si="101"/>
        <v>451.73964871311625</v>
      </c>
      <c r="K209" s="307">
        <f t="shared" ca="1" si="102"/>
        <v>1248.8903190884614</v>
      </c>
      <c r="L209" s="304">
        <f t="shared" ca="1" si="87"/>
        <v>1328.0797187414348</v>
      </c>
      <c r="M209" s="306">
        <f t="shared" ca="1" si="103"/>
        <v>-0.30298319123270195</v>
      </c>
      <c r="N209" s="304">
        <f t="shared" ca="1" si="104"/>
        <v>-17.359658121038947</v>
      </c>
      <c r="P209" s="310">
        <f t="shared" ca="1" si="105"/>
        <v>23</v>
      </c>
      <c r="Q209" s="304">
        <f t="shared" ca="1" si="106"/>
        <v>0</v>
      </c>
      <c r="R209" s="306">
        <f t="shared" ca="1" si="107"/>
        <v>0</v>
      </c>
      <c r="S209" s="307">
        <f t="shared" ca="1" si="108"/>
        <v>5.083000000000002</v>
      </c>
      <c r="T209" s="304">
        <f t="shared" ca="1" si="88"/>
        <v>49.86423000000002</v>
      </c>
      <c r="U209" s="311">
        <f t="shared" ca="1" si="89"/>
        <v>0</v>
      </c>
      <c r="V209" s="306">
        <f t="shared" ca="1" si="90"/>
        <v>1.081002773047492</v>
      </c>
      <c r="W209" s="304">
        <f t="shared" ca="1" si="91"/>
        <v>1.915348094575499</v>
      </c>
      <c r="Y209" s="314" t="str">
        <f t="shared" ca="1" si="109"/>
        <v/>
      </c>
      <c r="Z209" s="315" t="str">
        <f t="shared" ca="1" si="110"/>
        <v/>
      </c>
      <c r="AA209" s="316" t="str">
        <f t="shared" ca="1" si="111"/>
        <v/>
      </c>
      <c r="AC209" s="310" t="e">
        <f t="shared" ca="1" si="112"/>
        <v>#N/A</v>
      </c>
      <c r="AD209" s="323" t="e">
        <f t="shared" ca="1" si="113"/>
        <v>#N/A</v>
      </c>
      <c r="AE209" s="324" t="e">
        <f t="shared" ca="1" si="92"/>
        <v>#N/A</v>
      </c>
      <c r="AG209" s="306">
        <f t="shared" ca="1" si="114"/>
        <v>2.1861736358745225</v>
      </c>
      <c r="AH209" s="304">
        <f t="shared" ca="1" si="115"/>
        <v>-0.36938192147381255</v>
      </c>
    </row>
    <row r="210" spans="1:34" x14ac:dyDescent="0.2">
      <c r="A210" s="347">
        <f t="shared" ca="1" si="93"/>
        <v>0.1</v>
      </c>
      <c r="B210" s="304">
        <f t="shared" ca="1" si="94"/>
        <v>11.599999999999977</v>
      </c>
      <c r="D210" s="306">
        <f t="shared" ca="1" si="95"/>
        <v>-0.35965084133608471</v>
      </c>
      <c r="E210" s="307">
        <f t="shared" ca="1" si="96"/>
        <v>-9.6975702956807748</v>
      </c>
      <c r="F210" s="304">
        <f t="shared" ca="1" si="97"/>
        <v>9.7042371347439715</v>
      </c>
      <c r="G210" s="306">
        <f t="shared" ca="1" si="98"/>
        <v>22.891825695474093</v>
      </c>
      <c r="H210" s="307">
        <f t="shared" ca="1" si="99"/>
        <v>-8.1371661991618822</v>
      </c>
      <c r="I210" s="304">
        <f t="shared" ca="1" si="100"/>
        <v>24.295043886042901</v>
      </c>
      <c r="J210" s="306">
        <f t="shared" ca="1" si="101"/>
        <v>454.03062953687032</v>
      </c>
      <c r="K210" s="307">
        <f t="shared" ca="1" si="102"/>
        <v>1248.1250903200237</v>
      </c>
      <c r="L210" s="304">
        <f t="shared" ca="1" si="87"/>
        <v>1328.141578915446</v>
      </c>
      <c r="M210" s="306">
        <f t="shared" ca="1" si="103"/>
        <v>-0.34153212433774183</v>
      </c>
      <c r="N210" s="304">
        <f t="shared" ca="1" si="104"/>
        <v>-19.568349292689874</v>
      </c>
      <c r="P210" s="310">
        <f t="shared" ca="1" si="105"/>
        <v>23</v>
      </c>
      <c r="Q210" s="304">
        <f t="shared" ca="1" si="106"/>
        <v>0</v>
      </c>
      <c r="R210" s="306">
        <f t="shared" ca="1" si="107"/>
        <v>0</v>
      </c>
      <c r="S210" s="307">
        <f t="shared" ca="1" si="108"/>
        <v>5.083000000000002</v>
      </c>
      <c r="T210" s="304">
        <f t="shared" ca="1" si="88"/>
        <v>49.86423000000002</v>
      </c>
      <c r="U210" s="311">
        <f t="shared" ca="1" si="89"/>
        <v>0</v>
      </c>
      <c r="V210" s="306">
        <f t="shared" ca="1" si="90"/>
        <v>1.0810858213001984</v>
      </c>
      <c r="W210" s="304">
        <f t="shared" ca="1" si="91"/>
        <v>1.959291190488845</v>
      </c>
      <c r="Y210" s="314" t="str">
        <f t="shared" ca="1" si="109"/>
        <v/>
      </c>
      <c r="Z210" s="315" t="str">
        <f t="shared" ca="1" si="110"/>
        <v/>
      </c>
      <c r="AA210" s="316" t="str">
        <f t="shared" ca="1" si="111"/>
        <v/>
      </c>
      <c r="AC210" s="310" t="e">
        <f t="shared" ca="1" si="112"/>
        <v>#N/A</v>
      </c>
      <c r="AD210" s="323" t="e">
        <f t="shared" ca="1" si="113"/>
        <v>#N/A</v>
      </c>
      <c r="AE210" s="324" t="e">
        <f t="shared" ca="1" si="92"/>
        <v>#N/A</v>
      </c>
      <c r="AG210" s="306">
        <f t="shared" ca="1" si="114"/>
        <v>2.5501838112971944</v>
      </c>
      <c r="AH210" s="304">
        <f t="shared" ca="1" si="115"/>
        <v>-0.37681449824424518</v>
      </c>
    </row>
    <row r="211" spans="1:34" x14ac:dyDescent="0.2">
      <c r="A211" s="347">
        <f t="shared" ca="1" si="93"/>
        <v>0.1</v>
      </c>
      <c r="B211" s="304">
        <f t="shared" ca="1" si="94"/>
        <v>11.699999999999976</v>
      </c>
      <c r="D211" s="306">
        <f t="shared" ca="1" si="95"/>
        <v>-0.36319646978179138</v>
      </c>
      <c r="E211" s="307">
        <f t="shared" ca="1" si="96"/>
        <v>-9.6808975825310597</v>
      </c>
      <c r="F211" s="304">
        <f t="shared" ca="1" si="97"/>
        <v>9.687708174749984</v>
      </c>
      <c r="G211" s="306">
        <f t="shared" ca="1" si="98"/>
        <v>22.855506048495915</v>
      </c>
      <c r="H211" s="307">
        <f t="shared" ca="1" si="99"/>
        <v>-9.1052559574149878</v>
      </c>
      <c r="I211" s="304">
        <f t="shared" ca="1" si="100"/>
        <v>24.602435708337389</v>
      </c>
      <c r="J211" s="306">
        <f t="shared" ca="1" si="101"/>
        <v>456.31799612406883</v>
      </c>
      <c r="K211" s="307">
        <f t="shared" ca="1" si="102"/>
        <v>1247.2629692121948</v>
      </c>
      <c r="L211" s="304">
        <f t="shared" ca="1" si="87"/>
        <v>1328.1155928437502</v>
      </c>
      <c r="M211" s="306">
        <f t="shared" ca="1" si="103"/>
        <v>-0.37911204606789822</v>
      </c>
      <c r="N211" s="304">
        <f t="shared" ca="1" si="104"/>
        <v>-21.721520202259804</v>
      </c>
      <c r="P211" s="310">
        <f t="shared" ca="1" si="105"/>
        <v>23</v>
      </c>
      <c r="Q211" s="304">
        <f t="shared" ca="1" si="106"/>
        <v>0</v>
      </c>
      <c r="R211" s="306">
        <f t="shared" ca="1" si="107"/>
        <v>0</v>
      </c>
      <c r="S211" s="307">
        <f t="shared" ca="1" si="108"/>
        <v>5.083000000000002</v>
      </c>
      <c r="T211" s="304">
        <f t="shared" ca="1" si="88"/>
        <v>49.86423000000002</v>
      </c>
      <c r="U211" s="311">
        <f t="shared" ca="1" si="89"/>
        <v>0</v>
      </c>
      <c r="V211" s="306">
        <f t="shared" ca="1" si="90"/>
        <v>1.0811793921881705</v>
      </c>
      <c r="W211" s="304">
        <f t="shared" ca="1" si="91"/>
        <v>2.0093584096612394</v>
      </c>
      <c r="Y211" s="314" t="str">
        <f t="shared" ca="1" si="109"/>
        <v/>
      </c>
      <c r="Z211" s="315" t="str">
        <f t="shared" ca="1" si="110"/>
        <v/>
      </c>
      <c r="AA211" s="316" t="str">
        <f t="shared" ca="1" si="111"/>
        <v/>
      </c>
      <c r="AC211" s="310" t="e">
        <f t="shared" ca="1" si="112"/>
        <v>#N/A</v>
      </c>
      <c r="AD211" s="323" t="e">
        <f t="shared" ca="1" si="113"/>
        <v>#N/A</v>
      </c>
      <c r="AE211" s="324" t="e">
        <f t="shared" ca="1" si="92"/>
        <v>#N/A</v>
      </c>
      <c r="AG211" s="306">
        <f t="shared" ca="1" si="114"/>
        <v>2.9002146543617493</v>
      </c>
      <c r="AH211" s="304">
        <f t="shared" ca="1" si="115"/>
        <v>-0.38545960859509037</v>
      </c>
    </row>
    <row r="212" spans="1:34" x14ac:dyDescent="0.2">
      <c r="A212" s="347">
        <f t="shared" ca="1" si="93"/>
        <v>0.1</v>
      </c>
      <c r="B212" s="304">
        <f t="shared" ca="1" si="94"/>
        <v>11.799999999999976</v>
      </c>
      <c r="D212" s="306">
        <f t="shared" ca="1" si="95"/>
        <v>-0.36724004768595864</v>
      </c>
      <c r="E212" s="307">
        <f t="shared" ca="1" si="96"/>
        <v>-9.6636976330824247</v>
      </c>
      <c r="F212" s="304">
        <f t="shared" ca="1" si="97"/>
        <v>9.6706730477390881</v>
      </c>
      <c r="G212" s="306">
        <f t="shared" ca="1" si="98"/>
        <v>22.818782043727317</v>
      </c>
      <c r="H212" s="307">
        <f t="shared" ca="1" si="99"/>
        <v>-10.07162572072323</v>
      </c>
      <c r="I212" s="304">
        <f t="shared" ca="1" si="100"/>
        <v>24.942623330705732</v>
      </c>
      <c r="J212" s="306">
        <f t="shared" ca="1" si="101"/>
        <v>458.60171052867997</v>
      </c>
      <c r="K212" s="307">
        <f t="shared" ca="1" si="102"/>
        <v>1246.304125128288</v>
      </c>
      <c r="L212" s="304">
        <f t="shared" ca="1" si="87"/>
        <v>1328.0020712376991</v>
      </c>
      <c r="M212" s="306">
        <f t="shared" ca="1" si="103"/>
        <v>-0.41565774671002176</v>
      </c>
      <c r="N212" s="304">
        <f t="shared" ca="1" si="104"/>
        <v>-23.815434608402025</v>
      </c>
      <c r="P212" s="310">
        <f t="shared" ca="1" si="105"/>
        <v>23</v>
      </c>
      <c r="Q212" s="304">
        <f t="shared" ca="1" si="106"/>
        <v>0</v>
      </c>
      <c r="R212" s="306">
        <f t="shared" ca="1" si="107"/>
        <v>0</v>
      </c>
      <c r="S212" s="307">
        <f t="shared" ca="1" si="108"/>
        <v>5.083000000000002</v>
      </c>
      <c r="T212" s="304">
        <f t="shared" ca="1" si="88"/>
        <v>49.86423000000002</v>
      </c>
      <c r="U212" s="311">
        <f t="shared" ca="1" si="89"/>
        <v>0</v>
      </c>
      <c r="V212" s="306">
        <f t="shared" ca="1" si="90"/>
        <v>1.0812834698881604</v>
      </c>
      <c r="W212" s="304">
        <f t="shared" ca="1" si="91"/>
        <v>2.0655097950781678</v>
      </c>
      <c r="Y212" s="314" t="str">
        <f t="shared" ca="1" si="109"/>
        <v/>
      </c>
      <c r="Z212" s="315" t="str">
        <f t="shared" ca="1" si="110"/>
        <v/>
      </c>
      <c r="AA212" s="316" t="str">
        <f t="shared" ca="1" si="111"/>
        <v/>
      </c>
      <c r="AC212" s="310" t="e">
        <f t="shared" ca="1" si="112"/>
        <v>#N/A</v>
      </c>
      <c r="AD212" s="323" t="e">
        <f t="shared" ca="1" si="113"/>
        <v>#N/A</v>
      </c>
      <c r="AE212" s="324" t="e">
        <f t="shared" ca="1" si="92"/>
        <v>#N/A</v>
      </c>
      <c r="AG212" s="306">
        <f t="shared" ca="1" si="114"/>
        <v>3.235329390015246</v>
      </c>
      <c r="AH212" s="304">
        <f t="shared" ca="1" si="115"/>
        <v>-0.39530954350998199</v>
      </c>
    </row>
    <row r="213" spans="1:34" x14ac:dyDescent="0.2">
      <c r="A213" s="347">
        <f t="shared" ca="1" si="93"/>
        <v>0.1</v>
      </c>
      <c r="B213" s="304">
        <f t="shared" ca="1" si="94"/>
        <v>11.899999999999975</v>
      </c>
      <c r="D213" s="306">
        <f t="shared" ca="1" si="95"/>
        <v>-0.37175556720242908</v>
      </c>
      <c r="E213" s="307">
        <f t="shared" ca="1" si="96"/>
        <v>-9.6459166179297782</v>
      </c>
      <c r="F213" s="304">
        <f t="shared" ca="1" si="97"/>
        <v>9.6530777269117571</v>
      </c>
      <c r="G213" s="306">
        <f t="shared" ca="1" si="98"/>
        <v>22.781606487007075</v>
      </c>
      <c r="H213" s="307">
        <f t="shared" ca="1" si="99"/>
        <v>-11.036217382516208</v>
      </c>
      <c r="I213" s="304">
        <f t="shared" ca="1" si="100"/>
        <v>25.314021573882641</v>
      </c>
      <c r="J213" s="306">
        <f t="shared" ca="1" si="101"/>
        <v>460.88172995521671</v>
      </c>
      <c r="K213" s="307">
        <f t="shared" ca="1" si="102"/>
        <v>1245.2487329731259</v>
      </c>
      <c r="L213" s="304">
        <f t="shared" ca="1" si="87"/>
        <v>1327.801331516763</v>
      </c>
      <c r="M213" s="306">
        <f t="shared" ca="1" si="103"/>
        <v>-0.45111860279926919</v>
      </c>
      <c r="N213" s="304">
        <f t="shared" ca="1" si="104"/>
        <v>-25.847192000236689</v>
      </c>
      <c r="P213" s="310">
        <f t="shared" ca="1" si="105"/>
        <v>23</v>
      </c>
      <c r="Q213" s="304">
        <f t="shared" ca="1" si="106"/>
        <v>0</v>
      </c>
      <c r="R213" s="306">
        <f t="shared" ca="1" si="107"/>
        <v>0</v>
      </c>
      <c r="S213" s="307">
        <f t="shared" ca="1" si="108"/>
        <v>5.083000000000002</v>
      </c>
      <c r="T213" s="304">
        <f t="shared" ca="1" si="88"/>
        <v>49.86423000000002</v>
      </c>
      <c r="U213" s="311">
        <f t="shared" ca="1" si="89"/>
        <v>0</v>
      </c>
      <c r="V213" s="306">
        <f t="shared" ca="1" si="90"/>
        <v>1.0813980382564712</v>
      </c>
      <c r="W213" s="304">
        <f t="shared" ca="1" si="91"/>
        <v>2.1277044782224337</v>
      </c>
      <c r="Y213" s="314" t="str">
        <f t="shared" ca="1" si="109"/>
        <v/>
      </c>
      <c r="Z213" s="315" t="str">
        <f t="shared" ca="1" si="110"/>
        <v/>
      </c>
      <c r="AA213" s="316" t="str">
        <f t="shared" ca="1" si="111"/>
        <v/>
      </c>
      <c r="AC213" s="310" t="e">
        <f t="shared" ca="1" si="112"/>
        <v>#N/A</v>
      </c>
      <c r="AD213" s="323" t="e">
        <f t="shared" ca="1" si="113"/>
        <v>#N/A</v>
      </c>
      <c r="AE213" s="324" t="e">
        <f t="shared" ca="1" si="92"/>
        <v>#N/A</v>
      </c>
      <c r="AG213" s="306">
        <f t="shared" ca="1" si="114"/>
        <v>3.5548407026780033</v>
      </c>
      <c r="AH213" s="304">
        <f t="shared" ca="1" si="115"/>
        <v>-0.40635644207715266</v>
      </c>
    </row>
    <row r="214" spans="1:34" x14ac:dyDescent="0.2">
      <c r="A214" s="347">
        <f t="shared" ca="1" si="93"/>
        <v>0.1</v>
      </c>
      <c r="B214" s="304">
        <f t="shared" ca="1" si="94"/>
        <v>11.999999999999975</v>
      </c>
      <c r="D214" s="306">
        <f t="shared" ca="1" si="95"/>
        <v>-0.3767162878688366</v>
      </c>
      <c r="E214" s="307">
        <f t="shared" ca="1" si="96"/>
        <v>-9.6275052823063128</v>
      </c>
      <c r="F214" s="304">
        <f t="shared" ca="1" si="97"/>
        <v>9.6348727610893565</v>
      </c>
      <c r="G214" s="306">
        <f t="shared" ca="1" si="98"/>
        <v>22.743934858220189</v>
      </c>
      <c r="H214" s="307">
        <f t="shared" ca="1" si="99"/>
        <v>-11.998967910746838</v>
      </c>
      <c r="I214" s="304">
        <f t="shared" ca="1" si="100"/>
        <v>25.715011253314586</v>
      </c>
      <c r="J214" s="306">
        <f t="shared" ca="1" si="101"/>
        <v>463.1580070224781</v>
      </c>
      <c r="K214" s="307">
        <f t="shared" ca="1" si="102"/>
        <v>1244.0969737084629</v>
      </c>
      <c r="L214" s="304">
        <f t="shared" ca="1" si="87"/>
        <v>1327.5136984075116</v>
      </c>
      <c r="M214" s="306">
        <f t="shared" ca="1" si="103"/>
        <v>-0.48545785585827222</v>
      </c>
      <c r="N214" s="304">
        <f t="shared" ca="1" si="104"/>
        <v>-27.814686272149267</v>
      </c>
      <c r="P214" s="310">
        <f t="shared" ca="1" si="105"/>
        <v>23</v>
      </c>
      <c r="Q214" s="304">
        <f t="shared" ca="1" si="106"/>
        <v>0</v>
      </c>
      <c r="R214" s="306">
        <f t="shared" ca="1" si="107"/>
        <v>0</v>
      </c>
      <c r="S214" s="307">
        <f t="shared" ca="1" si="108"/>
        <v>5.083000000000002</v>
      </c>
      <c r="T214" s="304">
        <f t="shared" ca="1" si="88"/>
        <v>49.86423000000002</v>
      </c>
      <c r="U214" s="311">
        <f t="shared" ca="1" si="89"/>
        <v>0</v>
      </c>
      <c r="V214" s="306">
        <f t="shared" ca="1" si="90"/>
        <v>1.081523080771192</v>
      </c>
      <c r="W214" s="304">
        <f t="shared" ca="1" si="91"/>
        <v>2.1959005527861715</v>
      </c>
      <c r="Y214" s="314" t="str">
        <f t="shared" ca="1" si="109"/>
        <v/>
      </c>
      <c r="Z214" s="315" t="str">
        <f t="shared" ca="1" si="110"/>
        <v/>
      </c>
      <c r="AA214" s="316" t="str">
        <f t="shared" ca="1" si="111"/>
        <v/>
      </c>
      <c r="AC214" s="310">
        <f t="shared" ca="1" si="112"/>
        <v>11.999999999999975</v>
      </c>
      <c r="AD214" s="323">
        <f t="shared" ca="1" si="113"/>
        <v>463.1580070224781</v>
      </c>
      <c r="AE214" s="324" t="e">
        <f t="shared" ca="1" si="92"/>
        <v>#N/A</v>
      </c>
      <c r="AG214" s="306">
        <f t="shared" ca="1" si="114"/>
        <v>3.8582980043024921</v>
      </c>
      <c r="AH214" s="304">
        <f t="shared" ca="1" si="115"/>
        <v>-0.41859226406107275</v>
      </c>
    </row>
    <row r="215" spans="1:34" x14ac:dyDescent="0.2">
      <c r="A215" s="347">
        <f t="shared" ca="1" si="93"/>
        <v>0.1</v>
      </c>
      <c r="B215" s="304">
        <f t="shared" ca="1" si="94"/>
        <v>12.099999999999975</v>
      </c>
      <c r="D215" s="306">
        <f t="shared" ca="1" si="95"/>
        <v>-0.38209507722367853</v>
      </c>
      <c r="E215" s="307">
        <f t="shared" ca="1" si="96"/>
        <v>-9.6084189367828667</v>
      </c>
      <c r="F215" s="304">
        <f t="shared" ca="1" si="97"/>
        <v>9.6160132650057299</v>
      </c>
      <c r="G215" s="306">
        <f t="shared" ca="1" si="98"/>
        <v>22.705725350497822</v>
      </c>
      <c r="H215" s="307">
        <f t="shared" ca="1" si="99"/>
        <v>-12.959809804425126</v>
      </c>
      <c r="I215" s="304">
        <f t="shared" ca="1" si="100"/>
        <v>26.14395979684625</v>
      </c>
      <c r="J215" s="306">
        <f t="shared" ca="1" si="101"/>
        <v>465.43049003291401</v>
      </c>
      <c r="K215" s="307">
        <f t="shared" ca="1" si="102"/>
        <v>1242.8490348227042</v>
      </c>
      <c r="L215" s="304">
        <f t="shared" ca="1" si="87"/>
        <v>1327.1395045028257</v>
      </c>
      <c r="M215" s="306">
        <f t="shared" ca="1" si="103"/>
        <v>-0.51865160290563272</v>
      </c>
      <c r="N215" s="304">
        <f t="shared" ca="1" si="104"/>
        <v>-29.716547884187861</v>
      </c>
      <c r="P215" s="310">
        <f t="shared" ca="1" si="105"/>
        <v>23</v>
      </c>
      <c r="Q215" s="304">
        <f t="shared" ca="1" si="106"/>
        <v>0</v>
      </c>
      <c r="R215" s="306">
        <f t="shared" ca="1" si="107"/>
        <v>0</v>
      </c>
      <c r="S215" s="307">
        <f t="shared" ca="1" si="108"/>
        <v>5.083000000000002</v>
      </c>
      <c r="T215" s="304">
        <f t="shared" ca="1" si="88"/>
        <v>49.86423000000002</v>
      </c>
      <c r="U215" s="311">
        <f t="shared" ca="1" si="89"/>
        <v>0</v>
      </c>
      <c r="V215" s="306">
        <f t="shared" ca="1" si="90"/>
        <v>1.08165858047929</v>
      </c>
      <c r="W215" s="304">
        <f t="shared" ca="1" si="91"/>
        <v>2.2700549614975798</v>
      </c>
      <c r="Y215" s="314" t="str">
        <f t="shared" ca="1" si="109"/>
        <v/>
      </c>
      <c r="Z215" s="315" t="str">
        <f t="shared" ca="1" si="110"/>
        <v/>
      </c>
      <c r="AA215" s="316" t="str">
        <f t="shared" ca="1" si="111"/>
        <v/>
      </c>
      <c r="AC215" s="310" t="e">
        <f t="shared" ca="1" si="112"/>
        <v>#N/A</v>
      </c>
      <c r="AD215" s="323" t="e">
        <f t="shared" ca="1" si="113"/>
        <v>#N/A</v>
      </c>
      <c r="AE215" s="324" t="e">
        <f t="shared" ca="1" si="92"/>
        <v>#N/A</v>
      </c>
      <c r="AG215" s="306">
        <f t="shared" ca="1" si="114"/>
        <v>4.1454683375146253</v>
      </c>
      <c r="AH215" s="304">
        <f t="shared" ca="1" si="115"/>
        <v>-0.43200876505728319</v>
      </c>
    </row>
    <row r="216" spans="1:34" x14ac:dyDescent="0.2">
      <c r="A216" s="347">
        <f t="shared" ca="1" si="93"/>
        <v>0.1</v>
      </c>
      <c r="B216" s="304">
        <f t="shared" ca="1" si="94"/>
        <v>12.199999999999974</v>
      </c>
      <c r="D216" s="306">
        <f t="shared" ca="1" si="95"/>
        <v>-0.3878647179244547</v>
      </c>
      <c r="E216" s="307">
        <f t="shared" ca="1" si="96"/>
        <v>-9.5886173796893157</v>
      </c>
      <c r="F216" s="304">
        <f t="shared" ca="1" si="97"/>
        <v>9.5964588413378102</v>
      </c>
      <c r="G216" s="306">
        <f t="shared" ca="1" si="98"/>
        <v>22.666938878705377</v>
      </c>
      <c r="H216" s="307">
        <f t="shared" ca="1" si="99"/>
        <v>-13.918671542394057</v>
      </c>
      <c r="I216" s="304">
        <f t="shared" ca="1" si="100"/>
        <v>26.599239380779586</v>
      </c>
      <c r="J216" s="306">
        <f t="shared" ca="1" si="101"/>
        <v>467.69912324437416</v>
      </c>
      <c r="K216" s="307">
        <f t="shared" ca="1" si="102"/>
        <v>1241.5051107553631</v>
      </c>
      <c r="L216" s="304">
        <f t="shared" ca="1" si="87"/>
        <v>1326.6790907809027</v>
      </c>
      <c r="M216" s="306">
        <f t="shared" ca="1" si="103"/>
        <v>-0.55068758864533363</v>
      </c>
      <c r="N216" s="304">
        <f t="shared" ca="1" si="104"/>
        <v>-31.552074659614011</v>
      </c>
      <c r="P216" s="310">
        <f t="shared" ca="1" si="105"/>
        <v>23</v>
      </c>
      <c r="Q216" s="304">
        <f t="shared" ca="1" si="106"/>
        <v>0</v>
      </c>
      <c r="R216" s="306">
        <f t="shared" ca="1" si="107"/>
        <v>0</v>
      </c>
      <c r="S216" s="307">
        <f t="shared" ca="1" si="108"/>
        <v>5.083000000000002</v>
      </c>
      <c r="T216" s="304">
        <f t="shared" ca="1" si="88"/>
        <v>49.86423000000002</v>
      </c>
      <c r="U216" s="311">
        <f t="shared" ca="1" si="89"/>
        <v>0</v>
      </c>
      <c r="V216" s="306">
        <f t="shared" ca="1" si="90"/>
        <v>1.0818045199485173</v>
      </c>
      <c r="W216" s="304">
        <f t="shared" ca="1" si="91"/>
        <v>2.3501233958607282</v>
      </c>
      <c r="Y216" s="314" t="str">
        <f t="shared" ca="1" si="109"/>
        <v/>
      </c>
      <c r="Z216" s="315" t="str">
        <f t="shared" ca="1" si="110"/>
        <v/>
      </c>
      <c r="AA216" s="316" t="str">
        <f t="shared" ca="1" si="111"/>
        <v/>
      </c>
      <c r="AC216" s="310" t="e">
        <f t="shared" ca="1" si="112"/>
        <v>#N/A</v>
      </c>
      <c r="AD216" s="323" t="e">
        <f t="shared" ca="1" si="113"/>
        <v>#N/A</v>
      </c>
      <c r="AE216" s="324" t="e">
        <f t="shared" ca="1" si="92"/>
        <v>#N/A</v>
      </c>
      <c r="AG216" s="306">
        <f t="shared" ca="1" si="114"/>
        <v>4.4163129329691575</v>
      </c>
      <c r="AH216" s="304">
        <f t="shared" ca="1" si="115"/>
        <v>-0.44659747422734192</v>
      </c>
    </row>
    <row r="217" spans="1:34" x14ac:dyDescent="0.2">
      <c r="A217" s="347">
        <f t="shared" ca="1" si="93"/>
        <v>0.1</v>
      </c>
      <c r="B217" s="304">
        <f t="shared" ca="1" si="94"/>
        <v>12.299999999999974</v>
      </c>
      <c r="D217" s="306">
        <f t="shared" ca="1" si="95"/>
        <v>-0.39399817656950847</v>
      </c>
      <c r="E217" s="307">
        <f t="shared" ca="1" si="96"/>
        <v>-9.5680647639578247</v>
      </c>
      <c r="F217" s="304">
        <f t="shared" ca="1" si="97"/>
        <v>9.5761734471777089</v>
      </c>
      <c r="G217" s="306">
        <f t="shared" ca="1" si="98"/>
        <v>22.627539061048427</v>
      </c>
      <c r="H217" s="307">
        <f t="shared" ca="1" si="99"/>
        <v>-14.875478018789838</v>
      </c>
      <c r="I217" s="304">
        <f t="shared" ca="1" si="100"/>
        <v>27.079242423797087</v>
      </c>
      <c r="J217" s="306">
        <f t="shared" ca="1" si="101"/>
        <v>469.96384714136184</v>
      </c>
      <c r="K217" s="307">
        <f t="shared" ca="1" si="102"/>
        <v>1240.0654032773039</v>
      </c>
      <c r="L217" s="304">
        <f t="shared" ca="1" si="87"/>
        <v>1326.1328070842721</v>
      </c>
      <c r="M217" s="306">
        <f t="shared" ca="1" si="103"/>
        <v>-0.58156388213539667</v>
      </c>
      <c r="N217" s="304">
        <f t="shared" ca="1" si="104"/>
        <v>-33.321155963601882</v>
      </c>
      <c r="P217" s="310">
        <f t="shared" ca="1" si="105"/>
        <v>23</v>
      </c>
      <c r="Q217" s="304">
        <f t="shared" ca="1" si="106"/>
        <v>0</v>
      </c>
      <c r="R217" s="306">
        <f t="shared" ca="1" si="107"/>
        <v>0</v>
      </c>
      <c r="S217" s="307">
        <f t="shared" ca="1" si="108"/>
        <v>5.083000000000002</v>
      </c>
      <c r="T217" s="304">
        <f t="shared" ca="1" si="88"/>
        <v>49.86423000000002</v>
      </c>
      <c r="U217" s="311">
        <f t="shared" ca="1" si="89"/>
        <v>0</v>
      </c>
      <c r="V217" s="306">
        <f t="shared" ca="1" si="90"/>
        <v>1.0819608812239998</v>
      </c>
      <c r="W217" s="304">
        <f t="shared" ca="1" si="91"/>
        <v>2.4360602084528016</v>
      </c>
      <c r="Y217" s="314" t="str">
        <f t="shared" ca="1" si="109"/>
        <v/>
      </c>
      <c r="Z217" s="315" t="str">
        <f t="shared" ca="1" si="110"/>
        <v/>
      </c>
      <c r="AA217" s="316" t="str">
        <f t="shared" ca="1" si="111"/>
        <v/>
      </c>
      <c r="AC217" s="310" t="e">
        <f t="shared" ca="1" si="112"/>
        <v>#N/A</v>
      </c>
      <c r="AD217" s="323" t="e">
        <f t="shared" ca="1" si="113"/>
        <v>#N/A</v>
      </c>
      <c r="AE217" s="324" t="e">
        <f t="shared" ca="1" si="92"/>
        <v>#N/A</v>
      </c>
      <c r="AG217" s="306">
        <f t="shared" ca="1" si="114"/>
        <v>4.6709613151208558</v>
      </c>
      <c r="AH217" s="304">
        <f t="shared" ca="1" si="115"/>
        <v>-0.4623496745742135</v>
      </c>
    </row>
    <row r="218" spans="1:34" x14ac:dyDescent="0.2">
      <c r="A218" s="347">
        <f t="shared" ca="1" si="93"/>
        <v>0.1</v>
      </c>
      <c r="B218" s="304">
        <f t="shared" ca="1" si="94"/>
        <v>12.399999999999974</v>
      </c>
      <c r="D218" s="306">
        <f t="shared" ca="1" si="95"/>
        <v>-0.40046883209277745</v>
      </c>
      <c r="E218" s="307">
        <f t="shared" ca="1" si="96"/>
        <v>-9.5467294210415776</v>
      </c>
      <c r="F218" s="304">
        <f t="shared" ca="1" si="97"/>
        <v>9.5551252176022583</v>
      </c>
      <c r="G218" s="306">
        <f t="shared" ca="1" si="98"/>
        <v>22.587492177839149</v>
      </c>
      <c r="H218" s="307">
        <f t="shared" ca="1" si="99"/>
        <v>-15.830150960893995</v>
      </c>
      <c r="I218" s="304">
        <f t="shared" ca="1" si="100"/>
        <v>27.582394427036931</v>
      </c>
      <c r="J218" s="306">
        <f t="shared" ca="1" si="101"/>
        <v>472.22459870330624</v>
      </c>
      <c r="K218" s="307">
        <f t="shared" ca="1" si="102"/>
        <v>1238.5301218283196</v>
      </c>
      <c r="L218" s="304">
        <f t="shared" ca="1" si="87"/>
        <v>1325.5010125596173</v>
      </c>
      <c r="M218" s="306">
        <f t="shared" ca="1" si="103"/>
        <v>-0.61128750943790022</v>
      </c>
      <c r="N218" s="304">
        <f t="shared" ca="1" si="104"/>
        <v>-35.024194359855159</v>
      </c>
      <c r="P218" s="310">
        <f t="shared" ca="1" si="105"/>
        <v>23</v>
      </c>
      <c r="Q218" s="304">
        <f t="shared" ca="1" si="106"/>
        <v>0</v>
      </c>
      <c r="R218" s="306">
        <f t="shared" ca="1" si="107"/>
        <v>0</v>
      </c>
      <c r="S218" s="307">
        <f t="shared" ca="1" si="108"/>
        <v>5.083000000000002</v>
      </c>
      <c r="T218" s="304">
        <f t="shared" ca="1" si="88"/>
        <v>49.86423000000002</v>
      </c>
      <c r="U218" s="311">
        <f t="shared" ca="1" si="89"/>
        <v>0</v>
      </c>
      <c r="V218" s="306">
        <f t="shared" ca="1" si="90"/>
        <v>1.0821276457893516</v>
      </c>
      <c r="W218" s="304">
        <f t="shared" ca="1" si="91"/>
        <v>2.5278183373019334</v>
      </c>
      <c r="Y218" s="314" t="str">
        <f t="shared" ca="1" si="109"/>
        <v/>
      </c>
      <c r="Z218" s="315" t="str">
        <f t="shared" ca="1" si="110"/>
        <v/>
      </c>
      <c r="AA218" s="316" t="str">
        <f t="shared" ca="1" si="111"/>
        <v/>
      </c>
      <c r="AC218" s="310" t="e">
        <f t="shared" ca="1" si="112"/>
        <v>#N/A</v>
      </c>
      <c r="AD218" s="323" t="e">
        <f t="shared" ca="1" si="113"/>
        <v>#N/A</v>
      </c>
      <c r="AE218" s="324" t="e">
        <f t="shared" ca="1" si="92"/>
        <v>#N/A</v>
      </c>
      <c r="AG218" s="306">
        <f t="shared" ca="1" si="114"/>
        <v>4.909684600197318</v>
      </c>
      <c r="AH218" s="304">
        <f t="shared" ca="1" si="115"/>
        <v>-0.47925638568813705</v>
      </c>
    </row>
    <row r="219" spans="1:34" x14ac:dyDescent="0.2">
      <c r="A219" s="347">
        <f t="shared" ca="1" si="93"/>
        <v>0.1</v>
      </c>
      <c r="B219" s="304">
        <f t="shared" ca="1" si="94"/>
        <v>12.499999999999973</v>
      </c>
      <c r="D219" s="306">
        <f t="shared" ca="1" si="95"/>
        <v>-0.40725066381638758</v>
      </c>
      <c r="E219" s="307">
        <f t="shared" ca="1" si="96"/>
        <v>-9.5245836538036404</v>
      </c>
      <c r="F219" s="304">
        <f t="shared" ca="1" si="97"/>
        <v>9.5332862582365792</v>
      </c>
      <c r="G219" s="306">
        <f t="shared" ca="1" si="98"/>
        <v>22.546767111457509</v>
      </c>
      <c r="H219" s="307">
        <f t="shared" ca="1" si="99"/>
        <v>-16.782609326274358</v>
      </c>
      <c r="I219" s="304">
        <f t="shared" ca="1" si="100"/>
        <v>28.10716426423436</v>
      </c>
      <c r="J219" s="306">
        <f t="shared" ca="1" si="101"/>
        <v>474.48131166777108</v>
      </c>
      <c r="K219" s="307">
        <f t="shared" ca="1" si="102"/>
        <v>1236.8994838139611</v>
      </c>
      <c r="L219" s="304">
        <f t="shared" ca="1" si="87"/>
        <v>1324.7840760596466</v>
      </c>
      <c r="M219" s="306">
        <f t="shared" ca="1" si="103"/>
        <v>-0.63987310033968758</v>
      </c>
      <c r="N219" s="304">
        <f t="shared" ca="1" si="104"/>
        <v>-36.662028073415144</v>
      </c>
      <c r="P219" s="310">
        <f t="shared" ca="1" si="105"/>
        <v>23</v>
      </c>
      <c r="Q219" s="304">
        <f t="shared" ca="1" si="106"/>
        <v>0</v>
      </c>
      <c r="R219" s="306">
        <f t="shared" ca="1" si="107"/>
        <v>0</v>
      </c>
      <c r="S219" s="307">
        <f t="shared" ca="1" si="108"/>
        <v>5.083000000000002</v>
      </c>
      <c r="T219" s="304">
        <f t="shared" ca="1" si="88"/>
        <v>49.86423000000002</v>
      </c>
      <c r="U219" s="311">
        <f t="shared" ca="1" si="89"/>
        <v>0</v>
      </c>
      <c r="V219" s="306">
        <f t="shared" ca="1" si="90"/>
        <v>1.0823047945320889</v>
      </c>
      <c r="W219" s="304">
        <f t="shared" ca="1" si="91"/>
        <v>2.6253492417787645</v>
      </c>
      <c r="Y219" s="314" t="str">
        <f t="shared" ca="1" si="109"/>
        <v/>
      </c>
      <c r="Z219" s="315" t="str">
        <f t="shared" ca="1" si="110"/>
        <v/>
      </c>
      <c r="AA219" s="316" t="str">
        <f t="shared" ca="1" si="111"/>
        <v/>
      </c>
      <c r="AC219" s="310" t="e">
        <f t="shared" ca="1" si="112"/>
        <v>#N/A</v>
      </c>
      <c r="AD219" s="323" t="e">
        <f t="shared" ca="1" si="113"/>
        <v>#N/A</v>
      </c>
      <c r="AE219" s="324" t="e">
        <f t="shared" ca="1" si="92"/>
        <v>#N/A</v>
      </c>
      <c r="AG219" s="306">
        <f t="shared" ca="1" si="114"/>
        <v>5.1328693116368989</v>
      </c>
      <c r="AH219" s="304">
        <f t="shared" ca="1" si="115"/>
        <v>-0.49730834886915848</v>
      </c>
    </row>
    <row r="220" spans="1:34" x14ac:dyDescent="0.2">
      <c r="A220" s="347">
        <f t="shared" ca="1" si="93"/>
        <v>0.1</v>
      </c>
      <c r="B220" s="304">
        <f t="shared" ca="1" si="94"/>
        <v>12.599999999999973</v>
      </c>
      <c r="D220" s="306">
        <f t="shared" ca="1" si="95"/>
        <v>-0.41431840095230421</v>
      </c>
      <c r="E220" s="307">
        <f t="shared" ca="1" si="96"/>
        <v>-9.5016035090309803</v>
      </c>
      <c r="F220" s="304">
        <f t="shared" ca="1" si="97"/>
        <v>9.5106324174682264</v>
      </c>
      <c r="G220" s="306">
        <f t="shared" ca="1" si="98"/>
        <v>22.505335271362277</v>
      </c>
      <c r="H220" s="307">
        <f t="shared" ca="1" si="99"/>
        <v>-17.732769677177455</v>
      </c>
      <c r="I220" s="304">
        <f t="shared" ca="1" si="100"/>
        <v>28.652072108317874</v>
      </c>
      <c r="J220" s="306">
        <f t="shared" ca="1" si="101"/>
        <v>476.73391678691206</v>
      </c>
      <c r="K220" s="307">
        <f t="shared" ca="1" si="102"/>
        <v>1235.1737148637885</v>
      </c>
      <c r="L220" s="304">
        <f t="shared" ca="1" si="87"/>
        <v>1323.9823765086157</v>
      </c>
      <c r="M220" s="306">
        <f t="shared" ca="1" si="103"/>
        <v>-0.66734159339482357</v>
      </c>
      <c r="N220" s="304">
        <f t="shared" ca="1" si="104"/>
        <v>-38.235856795058844</v>
      </c>
      <c r="P220" s="310">
        <f t="shared" ca="1" si="105"/>
        <v>23</v>
      </c>
      <c r="Q220" s="304">
        <f t="shared" ca="1" si="106"/>
        <v>0</v>
      </c>
      <c r="R220" s="306">
        <f t="shared" ca="1" si="107"/>
        <v>0</v>
      </c>
      <c r="S220" s="307">
        <f t="shared" ca="1" si="108"/>
        <v>5.083000000000002</v>
      </c>
      <c r="T220" s="304">
        <f t="shared" ca="1" si="88"/>
        <v>49.86423000000002</v>
      </c>
      <c r="U220" s="311">
        <f t="shared" ca="1" si="89"/>
        <v>0</v>
      </c>
      <c r="V220" s="306">
        <f t="shared" ca="1" si="90"/>
        <v>1.0824923077131188</v>
      </c>
      <c r="W220" s="304">
        <f t="shared" ca="1" si="91"/>
        <v>2.728602849373738</v>
      </c>
      <c r="Y220" s="314" t="str">
        <f t="shared" ca="1" si="109"/>
        <v/>
      </c>
      <c r="Z220" s="315" t="str">
        <f t="shared" ca="1" si="110"/>
        <v/>
      </c>
      <c r="AA220" s="316" t="str">
        <f t="shared" ca="1" si="111"/>
        <v/>
      </c>
      <c r="AC220" s="310" t="e">
        <f t="shared" ca="1" si="112"/>
        <v>#N/A</v>
      </c>
      <c r="AD220" s="323" t="e">
        <f t="shared" ca="1" si="113"/>
        <v>#N/A</v>
      </c>
      <c r="AE220" s="324" t="e">
        <f t="shared" ca="1" si="92"/>
        <v>#N/A</v>
      </c>
      <c r="AG220" s="306">
        <f t="shared" ca="1" si="114"/>
        <v>5.3409927005687097</v>
      </c>
      <c r="AH220" s="304">
        <f t="shared" ca="1" si="115"/>
        <v>-0.51649601451480687</v>
      </c>
    </row>
    <row r="221" spans="1:34" x14ac:dyDescent="0.2">
      <c r="A221" s="347">
        <f t="shared" ca="1" si="93"/>
        <v>0.1</v>
      </c>
      <c r="B221" s="304">
        <f t="shared" ca="1" si="94"/>
        <v>12.699999999999973</v>
      </c>
      <c r="D221" s="306">
        <f t="shared" ca="1" si="95"/>
        <v>-0.42164763654649501</v>
      </c>
      <c r="E221" s="307">
        <f t="shared" ca="1" si="96"/>
        <v>-9.477768538719813</v>
      </c>
      <c r="F221" s="304">
        <f t="shared" ca="1" si="97"/>
        <v>9.4871430474591421</v>
      </c>
      <c r="G221" s="306">
        <f t="shared" ca="1" si="98"/>
        <v>22.463170507707627</v>
      </c>
      <c r="H221" s="307">
        <f t="shared" ca="1" si="99"/>
        <v>-18.680546531049437</v>
      </c>
      <c r="I221" s="304">
        <f t="shared" ca="1" si="100"/>
        <v>29.215695233162755</v>
      </c>
      <c r="J221" s="306">
        <f t="shared" ca="1" si="101"/>
        <v>478.98234207586557</v>
      </c>
      <c r="K221" s="307">
        <f t="shared" ca="1" si="102"/>
        <v>1233.3530490533772</v>
      </c>
      <c r="L221" s="304">
        <f t="shared" ca="1" si="87"/>
        <v>1323.096303233345</v>
      </c>
      <c r="M221" s="306">
        <f t="shared" ca="1" si="103"/>
        <v>-0.69371903050377159</v>
      </c>
      <c r="N221" s="304">
        <f t="shared" ca="1" si="104"/>
        <v>-39.74717261577333</v>
      </c>
      <c r="P221" s="310">
        <f t="shared" ca="1" si="105"/>
        <v>23</v>
      </c>
      <c r="Q221" s="304">
        <f t="shared" ca="1" si="106"/>
        <v>0</v>
      </c>
      <c r="R221" s="306">
        <f t="shared" ca="1" si="107"/>
        <v>0</v>
      </c>
      <c r="S221" s="307">
        <f t="shared" ca="1" si="108"/>
        <v>5.083000000000002</v>
      </c>
      <c r="T221" s="304">
        <f t="shared" ca="1" si="88"/>
        <v>49.86423000000002</v>
      </c>
      <c r="U221" s="311">
        <f t="shared" ca="1" si="89"/>
        <v>0</v>
      </c>
      <c r="V221" s="306">
        <f t="shared" ca="1" si="90"/>
        <v>1.0826901649400358</v>
      </c>
      <c r="W221" s="304">
        <f t="shared" ca="1" si="91"/>
        <v>2.8375275126956576</v>
      </c>
      <c r="Y221" s="314" t="str">
        <f t="shared" ca="1" si="109"/>
        <v/>
      </c>
      <c r="Z221" s="315" t="str">
        <f t="shared" ca="1" si="110"/>
        <v/>
      </c>
      <c r="AA221" s="316" t="str">
        <f t="shared" ca="1" si="111"/>
        <v/>
      </c>
      <c r="AC221" s="310" t="e">
        <f t="shared" ca="1" si="112"/>
        <v>#N/A</v>
      </c>
      <c r="AD221" s="323" t="e">
        <f t="shared" ca="1" si="113"/>
        <v>#N/A</v>
      </c>
      <c r="AE221" s="324" t="e">
        <f t="shared" ca="1" si="92"/>
        <v>#N/A</v>
      </c>
      <c r="AG221" s="306">
        <f t="shared" ca="1" si="114"/>
        <v>5.5346002384876272</v>
      </c>
      <c r="AH221" s="304">
        <f t="shared" ca="1" si="115"/>
        <v>-0.53680953164936784</v>
      </c>
    </row>
    <row r="222" spans="1:34" x14ac:dyDescent="0.2">
      <c r="A222" s="347">
        <f t="shared" ca="1" si="93"/>
        <v>0.1</v>
      </c>
      <c r="B222" s="304">
        <f t="shared" ca="1" si="94"/>
        <v>12.799999999999972</v>
      </c>
      <c r="D222" s="306">
        <f t="shared" ca="1" si="95"/>
        <v>-0.42921490960633712</v>
      </c>
      <c r="E222" s="307">
        <f t="shared" ca="1" si="96"/>
        <v>-9.4530615576741397</v>
      </c>
      <c r="F222" s="304">
        <f t="shared" ca="1" si="97"/>
        <v>9.4628007614978884</v>
      </c>
      <c r="G222" s="306">
        <f t="shared" ca="1" si="98"/>
        <v>22.420249016746993</v>
      </c>
      <c r="H222" s="307">
        <f t="shared" ca="1" si="99"/>
        <v>-19.625852686816852</v>
      </c>
      <c r="I222" s="304">
        <f t="shared" ca="1" si="100"/>
        <v>29.796671956068863</v>
      </c>
      <c r="J222" s="306">
        <f t="shared" ca="1" si="101"/>
        <v>481.22651305208831</v>
      </c>
      <c r="K222" s="307">
        <f t="shared" ca="1" si="102"/>
        <v>1231.4377290924838</v>
      </c>
      <c r="L222" s="304">
        <f t="shared" ca="1" si="87"/>
        <v>1322.1262562617555</v>
      </c>
      <c r="M222" s="306">
        <f t="shared" ca="1" si="103"/>
        <v>-0.71903546078229763</v>
      </c>
      <c r="N222" s="304">
        <f t="shared" ca="1" si="104"/>
        <v>-41.19769722307008</v>
      </c>
      <c r="P222" s="310">
        <f t="shared" ca="1" si="105"/>
        <v>23</v>
      </c>
      <c r="Q222" s="304">
        <f t="shared" ca="1" si="106"/>
        <v>0</v>
      </c>
      <c r="R222" s="306">
        <f t="shared" ca="1" si="107"/>
        <v>0</v>
      </c>
      <c r="S222" s="307">
        <f t="shared" ca="1" si="108"/>
        <v>5.083000000000002</v>
      </c>
      <c r="T222" s="304">
        <f t="shared" ca="1" si="88"/>
        <v>49.86423000000002</v>
      </c>
      <c r="U222" s="311">
        <f t="shared" ca="1" si="89"/>
        <v>0</v>
      </c>
      <c r="V222" s="306">
        <f t="shared" ca="1" si="90"/>
        <v>1.08289834514398</v>
      </c>
      <c r="W222" s="304">
        <f t="shared" ca="1" si="91"/>
        <v>2.9520699760117108</v>
      </c>
      <c r="Y222" s="314" t="str">
        <f t="shared" ca="1" si="109"/>
        <v/>
      </c>
      <c r="Z222" s="315" t="str">
        <f t="shared" ca="1" si="110"/>
        <v/>
      </c>
      <c r="AA222" s="316" t="str">
        <f t="shared" ca="1" si="111"/>
        <v/>
      </c>
      <c r="AC222" s="310" t="e">
        <f t="shared" ca="1" si="112"/>
        <v>#N/A</v>
      </c>
      <c r="AD222" s="323" t="e">
        <f t="shared" ca="1" si="113"/>
        <v>#N/A</v>
      </c>
      <c r="AE222" s="324" t="e">
        <f t="shared" ca="1" si="92"/>
        <v>#N/A</v>
      </c>
      <c r="AG222" s="306">
        <f t="shared" ca="1" si="114"/>
        <v>5.7142856693195352</v>
      </c>
      <c r="AH222" s="304">
        <f t="shared" ca="1" si="115"/>
        <v>-0.55823873946402847</v>
      </c>
    </row>
    <row r="223" spans="1:34" x14ac:dyDescent="0.2">
      <c r="A223" s="347">
        <f t="shared" ca="1" si="93"/>
        <v>0.1</v>
      </c>
      <c r="B223" s="304">
        <f t="shared" ca="1" si="94"/>
        <v>12.899999999999972</v>
      </c>
      <c r="D223" s="306">
        <f t="shared" ca="1" si="95"/>
        <v>-0.43699775951827063</v>
      </c>
      <c r="E223" s="307">
        <f t="shared" ca="1" si="96"/>
        <v>-9.4274684033897955</v>
      </c>
      <c r="F223" s="304">
        <f t="shared" ca="1" si="97"/>
        <v>9.4375911936646695</v>
      </c>
      <c r="G223" s="306">
        <f t="shared" ca="1" si="98"/>
        <v>22.376549240795168</v>
      </c>
      <c r="H223" s="307">
        <f t="shared" ca="1" si="99"/>
        <v>-20.568599527155833</v>
      </c>
      <c r="I223" s="304">
        <f t="shared" ca="1" si="100"/>
        <v>30.39370399333135</v>
      </c>
      <c r="J223" s="306">
        <f t="shared" ca="1" si="101"/>
        <v>483.46635296496544</v>
      </c>
      <c r="K223" s="307">
        <f t="shared" ca="1" si="102"/>
        <v>1229.4280064817851</v>
      </c>
      <c r="L223" s="304">
        <f t="shared" ca="1" si="87"/>
        <v>1321.072646591027</v>
      </c>
      <c r="M223" s="306">
        <f t="shared" ca="1" si="103"/>
        <v>-0.74332396396782152</v>
      </c>
      <c r="N223" s="304">
        <f t="shared" ca="1" si="104"/>
        <v>-42.58932594629065</v>
      </c>
      <c r="P223" s="310">
        <f t="shared" ca="1" si="105"/>
        <v>23</v>
      </c>
      <c r="Q223" s="304">
        <f t="shared" ca="1" si="106"/>
        <v>0</v>
      </c>
      <c r="R223" s="306">
        <f t="shared" ca="1" si="107"/>
        <v>0</v>
      </c>
      <c r="S223" s="307">
        <f t="shared" ca="1" si="108"/>
        <v>5.083000000000002</v>
      </c>
      <c r="T223" s="304">
        <f t="shared" ca="1" si="88"/>
        <v>49.86423000000002</v>
      </c>
      <c r="U223" s="311">
        <f t="shared" ca="1" si="89"/>
        <v>0</v>
      </c>
      <c r="V223" s="306">
        <f t="shared" ca="1" si="90"/>
        <v>1.0831168265597775</v>
      </c>
      <c r="W223" s="304">
        <f t="shared" ca="1" si="91"/>
        <v>3.0721753506503648</v>
      </c>
      <c r="Y223" s="314" t="str">
        <f t="shared" ca="1" si="109"/>
        <v/>
      </c>
      <c r="Z223" s="315" t="str">
        <f t="shared" ca="1" si="110"/>
        <v/>
      </c>
      <c r="AA223" s="316" t="str">
        <f t="shared" ca="1" si="111"/>
        <v/>
      </c>
      <c r="AC223" s="310" t="e">
        <f t="shared" ca="1" si="112"/>
        <v>#N/A</v>
      </c>
      <c r="AD223" s="323" t="e">
        <f t="shared" ca="1" si="113"/>
        <v>#N/A</v>
      </c>
      <c r="AE223" s="324" t="e">
        <f t="shared" ca="1" si="92"/>
        <v>#N/A</v>
      </c>
      <c r="AG223" s="306">
        <f t="shared" ca="1" si="114"/>
        <v>5.8806737801031321</v>
      </c>
      <c r="AH223" s="304">
        <f t="shared" ca="1" si="115"/>
        <v>-0.58077316073415497</v>
      </c>
    </row>
    <row r="224" spans="1:34" x14ac:dyDescent="0.2">
      <c r="A224" s="347">
        <f t="shared" ca="1" si="93"/>
        <v>0.1</v>
      </c>
      <c r="B224" s="304">
        <f t="shared" ca="1" si="94"/>
        <v>12.999999999999972</v>
      </c>
      <c r="D224" s="306">
        <f t="shared" ca="1" si="95"/>
        <v>-0.44497475693090222</v>
      </c>
      <c r="E224" s="307">
        <f t="shared" ca="1" si="96"/>
        <v>-9.4009777027496675</v>
      </c>
      <c r="F224" s="304">
        <f t="shared" ca="1" si="97"/>
        <v>9.411502765334669</v>
      </c>
      <c r="G224" s="306">
        <f t="shared" ca="1" si="98"/>
        <v>22.332051765102076</v>
      </c>
      <c r="H224" s="307">
        <f t="shared" ca="1" si="99"/>
        <v>-21.5086972974308</v>
      </c>
      <c r="I224" s="304">
        <f t="shared" ca="1" si="100"/>
        <v>31.005557493322158</v>
      </c>
      <c r="J224" s="306">
        <f t="shared" ca="1" si="101"/>
        <v>485.70178301526028</v>
      </c>
      <c r="K224" s="307">
        <f t="shared" ca="1" si="102"/>
        <v>1227.3241416405558</v>
      </c>
      <c r="L224" s="304">
        <f t="shared" ca="1" si="87"/>
        <v>1319.9358964275236</v>
      </c>
      <c r="M224" s="306">
        <f t="shared" ca="1" si="103"/>
        <v>-0.76661979614839626</v>
      </c>
      <c r="N224" s="304">
        <f t="shared" ca="1" si="104"/>
        <v>-43.924078810482627</v>
      </c>
      <c r="P224" s="310">
        <f t="shared" ca="1" si="105"/>
        <v>23</v>
      </c>
      <c r="Q224" s="304">
        <f t="shared" ca="1" si="106"/>
        <v>0</v>
      </c>
      <c r="R224" s="306">
        <f t="shared" ca="1" si="107"/>
        <v>0</v>
      </c>
      <c r="S224" s="307">
        <f t="shared" ca="1" si="108"/>
        <v>5.083000000000002</v>
      </c>
      <c r="T224" s="304">
        <f t="shared" ca="1" si="88"/>
        <v>49.86423000000002</v>
      </c>
      <c r="U224" s="311">
        <f t="shared" ca="1" si="89"/>
        <v>0</v>
      </c>
      <c r="V224" s="306">
        <f t="shared" ca="1" si="90"/>
        <v>1.0833455867091233</v>
      </c>
      <c r="W224" s="304">
        <f t="shared" ca="1" si="91"/>
        <v>3.1977870986028529</v>
      </c>
      <c r="Y224" s="314" t="str">
        <f t="shared" ca="1" si="109"/>
        <v/>
      </c>
      <c r="Z224" s="315" t="str">
        <f t="shared" ca="1" si="110"/>
        <v/>
      </c>
      <c r="AA224" s="316" t="str">
        <f t="shared" ca="1" si="111"/>
        <v/>
      </c>
      <c r="AC224" s="310">
        <f t="shared" ca="1" si="112"/>
        <v>12.999999999999972</v>
      </c>
      <c r="AD224" s="323">
        <f t="shared" ca="1" si="113"/>
        <v>485.70178301526028</v>
      </c>
      <c r="AE224" s="324" t="e">
        <f t="shared" ca="1" si="92"/>
        <v>#N/A</v>
      </c>
      <c r="AG224" s="306">
        <f t="shared" ca="1" si="114"/>
        <v>6.0344058760474049</v>
      </c>
      <c r="AH224" s="304">
        <f t="shared" ca="1" si="115"/>
        <v>-0.60440199698020136</v>
      </c>
    </row>
    <row r="225" spans="1:34" x14ac:dyDescent="0.2">
      <c r="A225" s="347">
        <f t="shared" ca="1" si="93"/>
        <v>0.1</v>
      </c>
      <c r="B225" s="304">
        <f t="shared" ca="1" si="94"/>
        <v>13.099999999999971</v>
      </c>
      <c r="D225" s="306">
        <f t="shared" ca="1" si="95"/>
        <v>-0.4531255151299034</v>
      </c>
      <c r="E225" s="307">
        <f t="shared" ca="1" si="96"/>
        <v>-9.3735806487829478</v>
      </c>
      <c r="F225" s="304">
        <f t="shared" ca="1" si="97"/>
        <v>9.3845264617720527</v>
      </c>
      <c r="G225" s="306">
        <f t="shared" ca="1" si="98"/>
        <v>22.286739213589087</v>
      </c>
      <c r="H225" s="307">
        <f t="shared" ca="1" si="99"/>
        <v>-22.446055362309096</v>
      </c>
      <c r="I225" s="304">
        <f t="shared" ca="1" si="100"/>
        <v>31.631062993557055</v>
      </c>
      <c r="J225" s="306">
        <f t="shared" ca="1" si="101"/>
        <v>487.93272256419482</v>
      </c>
      <c r="K225" s="307">
        <f t="shared" ca="1" si="102"/>
        <v>1225.1264040075689</v>
      </c>
      <c r="L225" s="304">
        <f t="shared" ca="1" si="87"/>
        <v>1318.7164394006106</v>
      </c>
      <c r="M225" s="306">
        <f t="shared" ca="1" si="103"/>
        <v>-0.78895965506434196</v>
      </c>
      <c r="N225" s="304">
        <f t="shared" ca="1" si="104"/>
        <v>-45.204058441284019</v>
      </c>
      <c r="P225" s="310">
        <f t="shared" ca="1" si="105"/>
        <v>23</v>
      </c>
      <c r="Q225" s="304">
        <f t="shared" ca="1" si="106"/>
        <v>0</v>
      </c>
      <c r="R225" s="306">
        <f t="shared" ca="1" si="107"/>
        <v>0</v>
      </c>
      <c r="S225" s="307">
        <f t="shared" ca="1" si="108"/>
        <v>5.083000000000002</v>
      </c>
      <c r="T225" s="304">
        <f t="shared" ca="1" si="88"/>
        <v>49.86423000000002</v>
      </c>
      <c r="U225" s="311">
        <f t="shared" ca="1" si="89"/>
        <v>0</v>
      </c>
      <c r="V225" s="306">
        <f t="shared" ca="1" si="90"/>
        <v>1.0835846023865465</v>
      </c>
      <c r="W225" s="304">
        <f t="shared" ca="1" si="91"/>
        <v>3.3288470236826297</v>
      </c>
      <c r="Y225" s="314" t="str">
        <f t="shared" ca="1" si="109"/>
        <v/>
      </c>
      <c r="Z225" s="315" t="str">
        <f t="shared" ca="1" si="110"/>
        <v/>
      </c>
      <c r="AA225" s="316" t="str">
        <f t="shared" ca="1" si="111"/>
        <v/>
      </c>
      <c r="AC225" s="310" t="e">
        <f t="shared" ca="1" si="112"/>
        <v>#N/A</v>
      </c>
      <c r="AD225" s="323" t="e">
        <f t="shared" ca="1" si="113"/>
        <v>#N/A</v>
      </c>
      <c r="AE225" s="324" t="e">
        <f t="shared" ca="1" si="92"/>
        <v>#N/A</v>
      </c>
      <c r="AG225" s="306">
        <f t="shared" ca="1" si="114"/>
        <v>6.1761278231814121</v>
      </c>
      <c r="AH225" s="304">
        <f t="shared" ca="1" si="115"/>
        <v>-0.62911412524156041</v>
      </c>
    </row>
    <row r="226" spans="1:34" x14ac:dyDescent="0.2">
      <c r="A226" s="347">
        <f t="shared" ca="1" si="93"/>
        <v>0.1</v>
      </c>
      <c r="B226" s="304">
        <f t="shared" ca="1" si="94"/>
        <v>13.199999999999971</v>
      </c>
      <c r="D226" s="306">
        <f t="shared" ca="1" si="95"/>
        <v>-0.46143068563705569</v>
      </c>
      <c r="E226" s="307">
        <f t="shared" ca="1" si="96"/>
        <v>-9.3452707896648093</v>
      </c>
      <c r="F226" s="304">
        <f t="shared" ca="1" si="97"/>
        <v>9.356655620990324</v>
      </c>
      <c r="G226" s="306">
        <f t="shared" ca="1" si="98"/>
        <v>22.240596145025382</v>
      </c>
      <c r="H226" s="307">
        <f t="shared" ca="1" si="99"/>
        <v>-23.380582441275578</v>
      </c>
      <c r="I226" s="304">
        <f t="shared" ca="1" si="100"/>
        <v>32.269114524253716</v>
      </c>
      <c r="J226" s="306">
        <f t="shared" ca="1" si="101"/>
        <v>490.15908933212552</v>
      </c>
      <c r="K226" s="307">
        <f t="shared" ca="1" si="102"/>
        <v>1222.8350721173897</v>
      </c>
      <c r="L226" s="304">
        <f t="shared" ca="1" si="87"/>
        <v>1317.4147207524441</v>
      </c>
      <c r="M226" s="306">
        <f t="shared" ca="1" si="103"/>
        <v>-0.81038105839126962</v>
      </c>
      <c r="N226" s="304">
        <f t="shared" ca="1" si="104"/>
        <v>-46.431414443164478</v>
      </c>
      <c r="P226" s="310">
        <f t="shared" ca="1" si="105"/>
        <v>23</v>
      </c>
      <c r="Q226" s="304">
        <f t="shared" ca="1" si="106"/>
        <v>0</v>
      </c>
      <c r="R226" s="306">
        <f t="shared" ca="1" si="107"/>
        <v>0</v>
      </c>
      <c r="S226" s="307">
        <f t="shared" ca="1" si="108"/>
        <v>5.083000000000002</v>
      </c>
      <c r="T226" s="304">
        <f t="shared" ca="1" si="88"/>
        <v>49.86423000000002</v>
      </c>
      <c r="U226" s="311">
        <f t="shared" ca="1" si="89"/>
        <v>0</v>
      </c>
      <c r="V226" s="306">
        <f t="shared" ca="1" si="90"/>
        <v>1.0838338496479349</v>
      </c>
      <c r="W226" s="304">
        <f t="shared" ca="1" si="91"/>
        <v>3.4652952696324086</v>
      </c>
      <c r="Y226" s="314" t="str">
        <f t="shared" ca="1" si="109"/>
        <v/>
      </c>
      <c r="Z226" s="315" t="str">
        <f t="shared" ca="1" si="110"/>
        <v/>
      </c>
      <c r="AA226" s="316" t="str">
        <f t="shared" ca="1" si="111"/>
        <v/>
      </c>
      <c r="AC226" s="310" t="e">
        <f t="shared" ca="1" si="112"/>
        <v>#N/A</v>
      </c>
      <c r="AD226" s="323" t="e">
        <f t="shared" ca="1" si="113"/>
        <v>#N/A</v>
      </c>
      <c r="AE226" s="324" t="e">
        <f t="shared" ca="1" si="92"/>
        <v>#N/A</v>
      </c>
      <c r="AG226" s="306">
        <f t="shared" ca="1" si="114"/>
        <v>6.3064804431415427</v>
      </c>
      <c r="AH226" s="304">
        <f t="shared" ca="1" si="115"/>
        <v>-0.6548980963373261</v>
      </c>
    </row>
    <row r="227" spans="1:34" x14ac:dyDescent="0.2">
      <c r="A227" s="347">
        <f t="shared" ca="1" si="93"/>
        <v>0.1</v>
      </c>
      <c r="B227" s="304">
        <f t="shared" ca="1" si="94"/>
        <v>13.299999999999971</v>
      </c>
      <c r="D227" s="306">
        <f t="shared" ca="1" si="95"/>
        <v>-0.46987194138624078</v>
      </c>
      <c r="E227" s="307">
        <f t="shared" ca="1" si="96"/>
        <v>-9.3160438312540261</v>
      </c>
      <c r="F227" s="304">
        <f t="shared" ca="1" si="97"/>
        <v>9.3278857361756025</v>
      </c>
      <c r="G227" s="306">
        <f t="shared" ca="1" si="98"/>
        <v>22.193608950886759</v>
      </c>
      <c r="H227" s="307">
        <f t="shared" ca="1" si="99"/>
        <v>-24.312186824400982</v>
      </c>
      <c r="I227" s="304">
        <f t="shared" ca="1" si="100"/>
        <v>32.918668054000264</v>
      </c>
      <c r="J227" s="306">
        <f t="shared" ca="1" si="101"/>
        <v>492.38079958692111</v>
      </c>
      <c r="K227" s="307">
        <f t="shared" ca="1" si="102"/>
        <v>1220.4504336541058</v>
      </c>
      <c r="L227" s="304">
        <f t="shared" ca="1" si="87"/>
        <v>1316.0311975057243</v>
      </c>
      <c r="M227" s="306">
        <f t="shared" ca="1" si="103"/>
        <v>-0.83092182597892439</v>
      </c>
      <c r="N227" s="304">
        <f t="shared" ca="1" si="104"/>
        <v>-47.60831373389621</v>
      </c>
      <c r="P227" s="310">
        <f t="shared" ca="1" si="105"/>
        <v>23</v>
      </c>
      <c r="Q227" s="304">
        <f t="shared" ca="1" si="106"/>
        <v>0</v>
      </c>
      <c r="R227" s="306">
        <f t="shared" ca="1" si="107"/>
        <v>0</v>
      </c>
      <c r="S227" s="307">
        <f t="shared" ca="1" si="108"/>
        <v>5.083000000000002</v>
      </c>
      <c r="T227" s="304">
        <f t="shared" ca="1" si="88"/>
        <v>49.86423000000002</v>
      </c>
      <c r="U227" s="311">
        <f t="shared" ca="1" si="89"/>
        <v>0</v>
      </c>
      <c r="V227" s="306">
        <f t="shared" ca="1" si="90"/>
        <v>1.08409330380139</v>
      </c>
      <c r="W227" s="304">
        <f t="shared" ca="1" si="91"/>
        <v>3.6070703246026756</v>
      </c>
      <c r="Y227" s="314" t="str">
        <f t="shared" ca="1" si="109"/>
        <v/>
      </c>
      <c r="Z227" s="315" t="str">
        <f t="shared" ca="1" si="110"/>
        <v/>
      </c>
      <c r="AA227" s="316" t="str">
        <f t="shared" ca="1" si="111"/>
        <v/>
      </c>
      <c r="AC227" s="310" t="e">
        <f t="shared" ca="1" si="112"/>
        <v>#N/A</v>
      </c>
      <c r="AD227" s="323" t="e">
        <f t="shared" ca="1" si="113"/>
        <v>#N/A</v>
      </c>
      <c r="AE227" s="324" t="e">
        <f t="shared" ca="1" si="92"/>
        <v>#N/A</v>
      </c>
      <c r="AG227" s="306">
        <f t="shared" ca="1" si="114"/>
        <v>6.4260920013489855</v>
      </c>
      <c r="AH227" s="304">
        <f t="shared" ca="1" si="115"/>
        <v>-0.68174213449388299</v>
      </c>
    </row>
    <row r="228" spans="1:34" x14ac:dyDescent="0.2">
      <c r="A228" s="347">
        <f t="shared" ca="1" si="93"/>
        <v>0.1</v>
      </c>
      <c r="B228" s="304">
        <f t="shared" ca="1" si="94"/>
        <v>13.39999999999997</v>
      </c>
      <c r="D228" s="306">
        <f t="shared" ca="1" si="95"/>
        <v>-0.47843195041037351</v>
      </c>
      <c r="E228" s="307">
        <f t="shared" ca="1" si="96"/>
        <v>-9.2858974537723942</v>
      </c>
      <c r="F228" s="304">
        <f t="shared" ca="1" si="97"/>
        <v>9.298214272275624</v>
      </c>
      <c r="G228" s="306">
        <f t="shared" ca="1" si="98"/>
        <v>22.145765755845723</v>
      </c>
      <c r="H228" s="307">
        <f t="shared" ca="1" si="99"/>
        <v>-25.24077656977822</v>
      </c>
      <c r="I228" s="304">
        <f t="shared" ca="1" si="100"/>
        <v>33.578739445641112</v>
      </c>
      <c r="J228" s="306">
        <f t="shared" ca="1" si="101"/>
        <v>494.59776832225776</v>
      </c>
      <c r="K228" s="307">
        <f t="shared" ca="1" si="102"/>
        <v>1217.9727854843968</v>
      </c>
      <c r="L228" s="304">
        <f t="shared" ca="1" si="87"/>
        <v>1314.5663386113224</v>
      </c>
      <c r="M228" s="306">
        <f t="shared" ca="1" si="103"/>
        <v>-0.85061965569832176</v>
      </c>
      <c r="N228" s="304">
        <f t="shared" ca="1" si="104"/>
        <v>-48.736916242385043</v>
      </c>
      <c r="P228" s="310">
        <f t="shared" ca="1" si="105"/>
        <v>23</v>
      </c>
      <c r="Q228" s="304">
        <f t="shared" ca="1" si="106"/>
        <v>0</v>
      </c>
      <c r="R228" s="306">
        <f t="shared" ca="1" si="107"/>
        <v>0</v>
      </c>
      <c r="S228" s="307">
        <f t="shared" ca="1" si="108"/>
        <v>5.083000000000002</v>
      </c>
      <c r="T228" s="304">
        <f t="shared" ca="1" si="88"/>
        <v>49.86423000000002</v>
      </c>
      <c r="U228" s="311">
        <f t="shared" ca="1" si="89"/>
        <v>0</v>
      </c>
      <c r="V228" s="306">
        <f t="shared" ca="1" si="90"/>
        <v>1.0843629394002146</v>
      </c>
      <c r="W228" s="304">
        <f t="shared" ca="1" si="91"/>
        <v>3.7541090314620127</v>
      </c>
      <c r="Y228" s="314" t="str">
        <f t="shared" ca="1" si="109"/>
        <v/>
      </c>
      <c r="Z228" s="315" t="str">
        <f t="shared" ca="1" si="110"/>
        <v/>
      </c>
      <c r="AA228" s="316" t="str">
        <f t="shared" ca="1" si="111"/>
        <v/>
      </c>
      <c r="AC228" s="310" t="e">
        <f t="shared" ca="1" si="112"/>
        <v>#N/A</v>
      </c>
      <c r="AD228" s="323" t="e">
        <f t="shared" ca="1" si="113"/>
        <v>#N/A</v>
      </c>
      <c r="AE228" s="324" t="e">
        <f t="shared" ca="1" si="92"/>
        <v>#N/A</v>
      </c>
      <c r="AG228" s="306">
        <f t="shared" ca="1" si="114"/>
        <v>6.5355725133958424</v>
      </c>
      <c r="AH228" s="304">
        <f t="shared" ca="1" si="115"/>
        <v>-0.70963413822598354</v>
      </c>
    </row>
    <row r="229" spans="1:34" x14ac:dyDescent="0.2">
      <c r="A229" s="347">
        <f t="shared" ca="1" si="93"/>
        <v>0.1</v>
      </c>
      <c r="B229" s="304">
        <f t="shared" ca="1" si="94"/>
        <v>13.49999999999997</v>
      </c>
      <c r="D229" s="306">
        <f t="shared" ca="1" si="95"/>
        <v>-0.48709434254908979</v>
      </c>
      <c r="E229" s="307">
        <f t="shared" ca="1" si="96"/>
        <v>-9.2548311427009828</v>
      </c>
      <c r="F229" s="304">
        <f t="shared" ca="1" si="97"/>
        <v>9.2676404968282675</v>
      </c>
      <c r="G229" s="306">
        <f t="shared" ca="1" si="98"/>
        <v>22.097056321590813</v>
      </c>
      <c r="H229" s="307">
        <f t="shared" ca="1" si="99"/>
        <v>-26.166259684048317</v>
      </c>
      <c r="I229" s="304">
        <f t="shared" ca="1" si="100"/>
        <v>34.248402063930058</v>
      </c>
      <c r="J229" s="306">
        <f t="shared" ca="1" si="101"/>
        <v>496.80990942612959</v>
      </c>
      <c r="K229" s="307">
        <f t="shared" ca="1" si="102"/>
        <v>1215.4024336717055</v>
      </c>
      <c r="L229" s="304">
        <f t="shared" ca="1" si="87"/>
        <v>1313.0206250775741</v>
      </c>
      <c r="M229" s="306">
        <f t="shared" ca="1" si="103"/>
        <v>-0.86951178206629498</v>
      </c>
      <c r="N229" s="304">
        <f t="shared" ca="1" si="104"/>
        <v>-49.819355349297723</v>
      </c>
      <c r="P229" s="310">
        <f t="shared" ca="1" si="105"/>
        <v>23</v>
      </c>
      <c r="Q229" s="304">
        <f t="shared" ca="1" si="106"/>
        <v>0</v>
      </c>
      <c r="R229" s="306">
        <f t="shared" ca="1" si="107"/>
        <v>0</v>
      </c>
      <c r="S229" s="307">
        <f t="shared" ca="1" si="108"/>
        <v>5.083000000000002</v>
      </c>
      <c r="T229" s="304">
        <f t="shared" ca="1" si="88"/>
        <v>49.86423000000002</v>
      </c>
      <c r="U229" s="311">
        <f t="shared" ca="1" si="89"/>
        <v>0</v>
      </c>
      <c r="V229" s="306">
        <f t="shared" ca="1" si="90"/>
        <v>1.0846427302378385</v>
      </c>
      <c r="W229" s="304">
        <f t="shared" ca="1" si="91"/>
        <v>3.9063466034365129</v>
      </c>
      <c r="Y229" s="314" t="str">
        <f t="shared" ca="1" si="109"/>
        <v/>
      </c>
      <c r="Z229" s="315" t="str">
        <f t="shared" ca="1" si="110"/>
        <v/>
      </c>
      <c r="AA229" s="316" t="str">
        <f t="shared" ca="1" si="111"/>
        <v/>
      </c>
      <c r="AC229" s="310" t="e">
        <f t="shared" ca="1" si="112"/>
        <v>#N/A</v>
      </c>
      <c r="AD229" s="323" t="e">
        <f t="shared" ca="1" si="113"/>
        <v>#N/A</v>
      </c>
      <c r="AE229" s="324" t="e">
        <f t="shared" ca="1" si="92"/>
        <v>#N/A</v>
      </c>
      <c r="AG229" s="306">
        <f t="shared" ca="1" si="114"/>
        <v>6.6355095971827609</v>
      </c>
      <c r="AH229" s="304">
        <f t="shared" ca="1" si="115"/>
        <v>-0.73856168236514086</v>
      </c>
    </row>
    <row r="230" spans="1:34" x14ac:dyDescent="0.2">
      <c r="A230" s="347">
        <f t="shared" ca="1" si="93"/>
        <v>0.1</v>
      </c>
      <c r="B230" s="304">
        <f t="shared" ca="1" si="94"/>
        <v>13.599999999999969</v>
      </c>
      <c r="D230" s="306">
        <f t="shared" ca="1" si="95"/>
        <v>-0.49584367128055001</v>
      </c>
      <c r="E230" s="307">
        <f t="shared" ca="1" si="96"/>
        <v>-9.2228460335804261</v>
      </c>
      <c r="F230" s="304">
        <f t="shared" ca="1" si="97"/>
        <v>9.2361653247156177</v>
      </c>
      <c r="G230" s="306">
        <f t="shared" ca="1" si="98"/>
        <v>22.047471954462758</v>
      </c>
      <c r="H230" s="307">
        <f t="shared" ca="1" si="99"/>
        <v>-27.088544287406361</v>
      </c>
      <c r="I230" s="304">
        <f t="shared" ca="1" si="100"/>
        <v>34.926784151902645</v>
      </c>
      <c r="J230" s="306">
        <f t="shared" ca="1" si="101"/>
        <v>499.01713583993228</v>
      </c>
      <c r="K230" s="307">
        <f t="shared" ca="1" si="102"/>
        <v>1212.7396934731328</v>
      </c>
      <c r="L230" s="304">
        <f t="shared" ca="1" si="87"/>
        <v>1311.3945500829252</v>
      </c>
      <c r="M230" s="306">
        <f t="shared" ca="1" si="103"/>
        <v>-0.88763470693418745</v>
      </c>
      <c r="N230" s="304">
        <f t="shared" ca="1" si="104"/>
        <v>-50.857722456660646</v>
      </c>
      <c r="P230" s="310">
        <f t="shared" ca="1" si="105"/>
        <v>23</v>
      </c>
      <c r="Q230" s="304">
        <f t="shared" ca="1" si="106"/>
        <v>0</v>
      </c>
      <c r="R230" s="306">
        <f t="shared" ca="1" si="107"/>
        <v>0</v>
      </c>
      <c r="S230" s="307">
        <f t="shared" ca="1" si="108"/>
        <v>5.083000000000002</v>
      </c>
      <c r="T230" s="304">
        <f t="shared" ca="1" si="88"/>
        <v>49.86423000000002</v>
      </c>
      <c r="U230" s="311">
        <f t="shared" ca="1" si="89"/>
        <v>0</v>
      </c>
      <c r="V230" s="306">
        <f t="shared" ca="1" si="90"/>
        <v>1.0849326493445175</v>
      </c>
      <c r="W230" s="304">
        <f t="shared" ca="1" si="91"/>
        <v>4.0637166446122475</v>
      </c>
      <c r="Y230" s="314" t="str">
        <f t="shared" ca="1" si="109"/>
        <v/>
      </c>
      <c r="Z230" s="315" t="str">
        <f t="shared" ca="1" si="110"/>
        <v/>
      </c>
      <c r="AA230" s="316" t="str">
        <f t="shared" ca="1" si="111"/>
        <v/>
      </c>
      <c r="AC230" s="310" t="e">
        <f t="shared" ca="1" si="112"/>
        <v>#N/A</v>
      </c>
      <c r="AD230" s="323" t="e">
        <f t="shared" ca="1" si="113"/>
        <v>#N/A</v>
      </c>
      <c r="AE230" s="324" t="e">
        <f t="shared" ca="1" si="92"/>
        <v>#N/A</v>
      </c>
      <c r="AG230" s="306">
        <f t="shared" ca="1" si="114"/>
        <v>6.7264656137721817</v>
      </c>
      <c r="AH230" s="304">
        <f t="shared" ca="1" si="115"/>
        <v>-0.76851202113643746</v>
      </c>
    </row>
    <row r="231" spans="1:34" x14ac:dyDescent="0.2">
      <c r="A231" s="347">
        <f t="shared" ca="1" si="93"/>
        <v>0.1</v>
      </c>
      <c r="B231" s="304">
        <f t="shared" ca="1" si="94"/>
        <v>13.699999999999969</v>
      </c>
      <c r="D231" s="306">
        <f t="shared" ca="1" si="95"/>
        <v>-0.50466537240646381</v>
      </c>
      <c r="E231" s="307">
        <f t="shared" ca="1" si="96"/>
        <v>-9.189944770131083</v>
      </c>
      <c r="F231" s="304">
        <f t="shared" ca="1" si="97"/>
        <v>9.2037911762580649</v>
      </c>
      <c r="G231" s="306">
        <f t="shared" ca="1" si="98"/>
        <v>21.997005417222113</v>
      </c>
      <c r="H231" s="307">
        <f t="shared" ca="1" si="99"/>
        <v>-28.007538764419468</v>
      </c>
      <c r="I231" s="304">
        <f t="shared" ca="1" si="100"/>
        <v>35.613066070836389</v>
      </c>
      <c r="J231" s="306">
        <f t="shared" ca="1" si="101"/>
        <v>501.21935970851655</v>
      </c>
      <c r="K231" s="307">
        <f t="shared" ca="1" si="102"/>
        <v>1209.9848893205415</v>
      </c>
      <c r="L231" s="304">
        <f t="shared" ca="1" si="87"/>
        <v>1309.6886190735027</v>
      </c>
      <c r="M231" s="306">
        <f t="shared" ca="1" si="103"/>
        <v>-0.9050239920503429</v>
      </c>
      <c r="N231" s="304">
        <f t="shared" ca="1" si="104"/>
        <v>-51.854055102566015</v>
      </c>
      <c r="P231" s="310">
        <f t="shared" ca="1" si="105"/>
        <v>23</v>
      </c>
      <c r="Q231" s="304">
        <f t="shared" ca="1" si="106"/>
        <v>0</v>
      </c>
      <c r="R231" s="306">
        <f t="shared" ca="1" si="107"/>
        <v>0</v>
      </c>
      <c r="S231" s="307">
        <f t="shared" ca="1" si="108"/>
        <v>5.083000000000002</v>
      </c>
      <c r="T231" s="304">
        <f t="shared" ca="1" si="88"/>
        <v>49.86423000000002</v>
      </c>
      <c r="U231" s="311">
        <f t="shared" ca="1" si="89"/>
        <v>0</v>
      </c>
      <c r="V231" s="306">
        <f t="shared" ca="1" si="90"/>
        <v>1.0852326689856358</v>
      </c>
      <c r="W231" s="304">
        <f t="shared" ca="1" si="91"/>
        <v>4.2261511748697567</v>
      </c>
      <c r="Y231" s="314" t="str">
        <f t="shared" ca="1" si="109"/>
        <v/>
      </c>
      <c r="Z231" s="315" t="str">
        <f t="shared" ca="1" si="110"/>
        <v/>
      </c>
      <c r="AA231" s="316" t="str">
        <f t="shared" ca="1" si="111"/>
        <v/>
      </c>
      <c r="AC231" s="310" t="e">
        <f t="shared" ca="1" si="112"/>
        <v>#N/A</v>
      </c>
      <c r="AD231" s="323" t="e">
        <f t="shared" ca="1" si="113"/>
        <v>#N/A</v>
      </c>
      <c r="AE231" s="324" t="e">
        <f t="shared" ca="1" si="92"/>
        <v>#N/A</v>
      </c>
      <c r="AG231" s="306">
        <f t="shared" ca="1" si="114"/>
        <v>6.8089758629277997</v>
      </c>
      <c r="AH231" s="304">
        <f t="shared" ca="1" si="115"/>
        <v>-0.79947209219206095</v>
      </c>
    </row>
    <row r="232" spans="1:34" x14ac:dyDescent="0.2">
      <c r="A232" s="347">
        <f t="shared" ca="1" si="93"/>
        <v>0.1</v>
      </c>
      <c r="B232" s="304">
        <f t="shared" ca="1" si="94"/>
        <v>13.799999999999969</v>
      </c>
      <c r="D232" s="306">
        <f t="shared" ca="1" si="95"/>
        <v>-0.51354572098509277</v>
      </c>
      <c r="E232" s="307">
        <f t="shared" ca="1" si="96"/>
        <v>-9.1561313749311211</v>
      </c>
      <c r="F232" s="304">
        <f t="shared" ca="1" si="97"/>
        <v>9.1705218478852206</v>
      </c>
      <c r="G232" s="306">
        <f t="shared" ca="1" si="98"/>
        <v>21.945650845123602</v>
      </c>
      <c r="H232" s="307">
        <f t="shared" ca="1" si="99"/>
        <v>-28.923151901912579</v>
      </c>
      <c r="I232" s="304">
        <f t="shared" ca="1" si="100"/>
        <v>36.3064774793312</v>
      </c>
      <c r="J232" s="306">
        <f t="shared" ca="1" si="101"/>
        <v>503.41649252163381</v>
      </c>
      <c r="K232" s="307">
        <f t="shared" ca="1" si="102"/>
        <v>1207.1383547872249</v>
      </c>
      <c r="L232" s="304">
        <f t="shared" ca="1" si="87"/>
        <v>1307.9033498470719</v>
      </c>
      <c r="M232" s="306">
        <f t="shared" ca="1" si="103"/>
        <v>-0.92171410408010634</v>
      </c>
      <c r="N232" s="304">
        <f t="shared" ca="1" si="104"/>
        <v>-52.810328081471987</v>
      </c>
      <c r="P232" s="310">
        <f t="shared" ca="1" si="105"/>
        <v>23</v>
      </c>
      <c r="Q232" s="304">
        <f t="shared" ca="1" si="106"/>
        <v>0</v>
      </c>
      <c r="R232" s="306">
        <f t="shared" ca="1" si="107"/>
        <v>0</v>
      </c>
      <c r="S232" s="307">
        <f t="shared" ca="1" si="108"/>
        <v>5.083000000000002</v>
      </c>
      <c r="T232" s="304">
        <f t="shared" ca="1" si="88"/>
        <v>49.86423000000002</v>
      </c>
      <c r="U232" s="311">
        <f t="shared" ca="1" si="89"/>
        <v>0</v>
      </c>
      <c r="V232" s="306">
        <f t="shared" ca="1" si="90"/>
        <v>1.0855427606614787</v>
      </c>
      <c r="W232" s="304">
        <f t="shared" ca="1" si="91"/>
        <v>4.393580658853204</v>
      </c>
      <c r="Y232" s="314" t="str">
        <f t="shared" ca="1" si="109"/>
        <v/>
      </c>
      <c r="Z232" s="315" t="str">
        <f t="shared" ca="1" si="110"/>
        <v/>
      </c>
      <c r="AA232" s="316" t="str">
        <f t="shared" ca="1" si="111"/>
        <v/>
      </c>
      <c r="AC232" s="310" t="e">
        <f t="shared" ca="1" si="112"/>
        <v>#N/A</v>
      </c>
      <c r="AD232" s="323" t="e">
        <f t="shared" ca="1" si="113"/>
        <v>#N/A</v>
      </c>
      <c r="AE232" s="324" t="e">
        <f t="shared" ca="1" si="92"/>
        <v>#N/A</v>
      </c>
      <c r="AG232" s="306">
        <f t="shared" ca="1" si="114"/>
        <v>6.8835476260705732</v>
      </c>
      <c r="AH232" s="304">
        <f t="shared" ca="1" si="115"/>
        <v>-0.8314285215167726</v>
      </c>
    </row>
    <row r="233" spans="1:34" x14ac:dyDescent="0.2">
      <c r="A233" s="347">
        <f t="shared" ca="1" si="93"/>
        <v>0.1</v>
      </c>
      <c r="B233" s="304">
        <f t="shared" ca="1" si="94"/>
        <v>13.899999999999968</v>
      </c>
      <c r="D233" s="306">
        <f t="shared" ca="1" si="95"/>
        <v>-0.52247178761558877</v>
      </c>
      <c r="E233" s="307">
        <f t="shared" ca="1" si="96"/>
        <v>-9.1214111317857167</v>
      </c>
      <c r="F233" s="304">
        <f t="shared" ca="1" si="97"/>
        <v>9.1363623945155883</v>
      </c>
      <c r="G233" s="306">
        <f t="shared" ca="1" si="98"/>
        <v>21.893403666362044</v>
      </c>
      <c r="H233" s="307">
        <f t="shared" ca="1" si="99"/>
        <v>-29.83529301509115</v>
      </c>
      <c r="I233" s="304">
        <f t="shared" ca="1" si="100"/>
        <v>37.006294510456215</v>
      </c>
      <c r="J233" s="306">
        <f t="shared" ca="1" si="101"/>
        <v>505.60844524720812</v>
      </c>
      <c r="K233" s="307">
        <f t="shared" ca="1" si="102"/>
        <v>1204.2004325413748</v>
      </c>
      <c r="L233" s="304">
        <f t="shared" ca="1" si="87"/>
        <v>1306.0392726247298</v>
      </c>
      <c r="M233" s="306">
        <f t="shared" ca="1" si="103"/>
        <v>-0.93773830357571264</v>
      </c>
      <c r="N233" s="304">
        <f t="shared" ca="1" si="104"/>
        <v>-53.728447082645886</v>
      </c>
      <c r="P233" s="310">
        <f t="shared" ca="1" si="105"/>
        <v>23</v>
      </c>
      <c r="Q233" s="304">
        <f t="shared" ca="1" si="106"/>
        <v>0</v>
      </c>
      <c r="R233" s="306">
        <f t="shared" ca="1" si="107"/>
        <v>0</v>
      </c>
      <c r="S233" s="307">
        <f t="shared" ca="1" si="108"/>
        <v>5.083000000000002</v>
      </c>
      <c r="T233" s="304">
        <f t="shared" ca="1" si="88"/>
        <v>49.86423000000002</v>
      </c>
      <c r="U233" s="311">
        <f t="shared" ca="1" si="89"/>
        <v>0</v>
      </c>
      <c r="V233" s="306">
        <f t="shared" ca="1" si="90"/>
        <v>1.0858628951083362</v>
      </c>
      <c r="W233" s="304">
        <f t="shared" ca="1" si="91"/>
        <v>4.5659340386078577</v>
      </c>
      <c r="Y233" s="314" t="str">
        <f t="shared" ca="1" si="109"/>
        <v/>
      </c>
      <c r="Z233" s="315" t="str">
        <f t="shared" ca="1" si="110"/>
        <v/>
      </c>
      <c r="AA233" s="316" t="str">
        <f t="shared" ca="1" si="111"/>
        <v/>
      </c>
      <c r="AC233" s="310" t="e">
        <f t="shared" ca="1" si="112"/>
        <v>#N/A</v>
      </c>
      <c r="AD233" s="323" t="e">
        <f t="shared" ca="1" si="113"/>
        <v>#N/A</v>
      </c>
      <c r="AE233" s="324" t="e">
        <f t="shared" ca="1" si="92"/>
        <v>#N/A</v>
      </c>
      <c r="AG233" s="306">
        <f t="shared" ca="1" si="114"/>
        <v>6.9506598771708763</v>
      </c>
      <c r="AH233" s="304">
        <f t="shared" ca="1" si="115"/>
        <v>-0.86436762912713005</v>
      </c>
    </row>
    <row r="234" spans="1:34" x14ac:dyDescent="0.2">
      <c r="A234" s="347">
        <f t="shared" ca="1" si="93"/>
        <v>0.1</v>
      </c>
      <c r="B234" s="304">
        <f t="shared" ca="1" si="94"/>
        <v>13.999999999999968</v>
      </c>
      <c r="D234" s="306">
        <f t="shared" ca="1" si="95"/>
        <v>-0.53143139492811031</v>
      </c>
      <c r="E234" s="307">
        <f t="shared" ca="1" si="96"/>
        <v>-9.0857904788710524</v>
      </c>
      <c r="F234" s="304">
        <f t="shared" ca="1" si="97"/>
        <v>9.1013190227273704</v>
      </c>
      <c r="G234" s="306">
        <f t="shared" ca="1" si="98"/>
        <v>21.840260526869233</v>
      </c>
      <c r="H234" s="307">
        <f t="shared" ca="1" si="99"/>
        <v>-30.743872062978255</v>
      </c>
      <c r="I234" s="304">
        <f t="shared" ca="1" si="100"/>
        <v>37.711836991935265</v>
      </c>
      <c r="J234" s="306">
        <f t="shared" ca="1" si="101"/>
        <v>507.79512845686969</v>
      </c>
      <c r="K234" s="307">
        <f t="shared" ca="1" si="102"/>
        <v>1201.1714742874713</v>
      </c>
      <c r="L234" s="304">
        <f t="shared" ca="1" si="87"/>
        <v>1304.0969301115872</v>
      </c>
      <c r="M234" s="306">
        <f t="shared" ca="1" si="103"/>
        <v>-0.953128570347195</v>
      </c>
      <c r="N234" s="304">
        <f t="shared" ca="1" si="104"/>
        <v>-54.610244414232262</v>
      </c>
      <c r="P234" s="310">
        <f t="shared" ca="1" si="105"/>
        <v>23</v>
      </c>
      <c r="Q234" s="304">
        <f t="shared" ca="1" si="106"/>
        <v>0</v>
      </c>
      <c r="R234" s="306">
        <f t="shared" ca="1" si="107"/>
        <v>0</v>
      </c>
      <c r="S234" s="307">
        <f t="shared" ca="1" si="108"/>
        <v>5.083000000000002</v>
      </c>
      <c r="T234" s="304">
        <f t="shared" ca="1" si="88"/>
        <v>49.86423000000002</v>
      </c>
      <c r="U234" s="311">
        <f t="shared" ca="1" si="89"/>
        <v>0</v>
      </c>
      <c r="V234" s="306">
        <f t="shared" ca="1" si="90"/>
        <v>1.0861930423008284</v>
      </c>
      <c r="W234" s="304">
        <f t="shared" ca="1" si="91"/>
        <v>4.7431387695487022</v>
      </c>
      <c r="Y234" s="314" t="str">
        <f t="shared" ca="1" si="109"/>
        <v/>
      </c>
      <c r="Z234" s="315" t="str">
        <f t="shared" ca="1" si="110"/>
        <v/>
      </c>
      <c r="AA234" s="316" t="str">
        <f t="shared" ca="1" si="111"/>
        <v/>
      </c>
      <c r="AC234" s="310">
        <f t="shared" ca="1" si="112"/>
        <v>13.999999999999968</v>
      </c>
      <c r="AD234" s="323">
        <f t="shared" ca="1" si="113"/>
        <v>507.79512845686969</v>
      </c>
      <c r="AE234" s="324" t="e">
        <f t="shared" ca="1" si="92"/>
        <v>#N/A</v>
      </c>
      <c r="AG234" s="306">
        <f t="shared" ca="1" si="114"/>
        <v>7.0107635090943283</v>
      </c>
      <c r="AH234" s="304">
        <f t="shared" ca="1" si="115"/>
        <v>-0.89827543549239741</v>
      </c>
    </row>
    <row r="235" spans="1:34" x14ac:dyDescent="0.2">
      <c r="A235" s="347">
        <f t="shared" ca="1" si="93"/>
        <v>0.1</v>
      </c>
      <c r="B235" s="304">
        <f t="shared" ca="1" si="94"/>
        <v>14.099999999999968</v>
      </c>
      <c r="D235" s="306">
        <f t="shared" ca="1" si="95"/>
        <v>-0.54041307492534896</v>
      </c>
      <c r="E235" s="307">
        <f t="shared" ca="1" si="96"/>
        <v>-9.0492769117279739</v>
      </c>
      <c r="F235" s="304">
        <f t="shared" ca="1" si="97"/>
        <v>9.0653989937941084</v>
      </c>
      <c r="G235" s="306">
        <f t="shared" ca="1" si="98"/>
        <v>21.786219219376697</v>
      </c>
      <c r="H235" s="307">
        <f t="shared" ca="1" si="99"/>
        <v>-31.648799754151053</v>
      </c>
      <c r="I235" s="304">
        <f t="shared" ca="1" si="100"/>
        <v>38.422465742753815</v>
      </c>
      <c r="J235" s="306">
        <f t="shared" ca="1" si="101"/>
        <v>509.97645244418197</v>
      </c>
      <c r="K235" s="307">
        <f t="shared" ca="1" si="102"/>
        <v>1198.0518406966148</v>
      </c>
      <c r="L235" s="304">
        <f t="shared" ca="1" si="87"/>
        <v>1302.076877547597</v>
      </c>
      <c r="M235" s="306">
        <f t="shared" ca="1" si="103"/>
        <v>-0.96791555863575396</v>
      </c>
      <c r="N235" s="304">
        <f t="shared" ca="1" si="104"/>
        <v>-55.457476434876064</v>
      </c>
      <c r="P235" s="310">
        <f t="shared" ca="1" si="105"/>
        <v>23</v>
      </c>
      <c r="Q235" s="304">
        <f t="shared" ca="1" si="106"/>
        <v>0</v>
      </c>
      <c r="R235" s="306">
        <f t="shared" ca="1" si="107"/>
        <v>0</v>
      </c>
      <c r="S235" s="307">
        <f t="shared" ca="1" si="108"/>
        <v>5.083000000000002</v>
      </c>
      <c r="T235" s="304">
        <f t="shared" ca="1" si="88"/>
        <v>49.86423000000002</v>
      </c>
      <c r="U235" s="311">
        <f t="shared" ca="1" si="89"/>
        <v>0</v>
      </c>
      <c r="V235" s="306">
        <f t="shared" ca="1" si="90"/>
        <v>1.0865331714553328</v>
      </c>
      <c r="W235" s="304">
        <f t="shared" ca="1" si="91"/>
        <v>4.9251208594494189</v>
      </c>
      <c r="Y235" s="314" t="str">
        <f t="shared" ca="1" si="109"/>
        <v/>
      </c>
      <c r="Z235" s="315" t="str">
        <f t="shared" ca="1" si="110"/>
        <v/>
      </c>
      <c r="AA235" s="316" t="str">
        <f t="shared" ca="1" si="111"/>
        <v/>
      </c>
      <c r="AC235" s="310" t="e">
        <f t="shared" ca="1" si="112"/>
        <v>#N/A</v>
      </c>
      <c r="AD235" s="323" t="e">
        <f t="shared" ca="1" si="113"/>
        <v>#N/A</v>
      </c>
      <c r="AE235" s="324" t="e">
        <f t="shared" ca="1" si="92"/>
        <v>#N/A</v>
      </c>
      <c r="AG235" s="306">
        <f t="shared" ca="1" si="114"/>
        <v>7.0642819480022467</v>
      </c>
      <c r="AH235" s="304">
        <f t="shared" ca="1" si="115"/>
        <v>-0.93313766861080083</v>
      </c>
    </row>
    <row r="236" spans="1:34" x14ac:dyDescent="0.2">
      <c r="A236" s="347">
        <f t="shared" ca="1" si="93"/>
        <v>0.1</v>
      </c>
      <c r="B236" s="304">
        <f t="shared" ca="1" si="94"/>
        <v>14.199999999999967</v>
      </c>
      <c r="D236" s="306">
        <f t="shared" ca="1" si="95"/>
        <v>-0.54940602764866242</v>
      </c>
      <c r="E236" s="307">
        <f t="shared" ca="1" si="96"/>
        <v>-9.0118788952003595</v>
      </c>
      <c r="F236" s="304">
        <f t="shared" ca="1" si="97"/>
        <v>9.0286105356790269</v>
      </c>
      <c r="G236" s="306">
        <f t="shared" ca="1" si="98"/>
        <v>21.731278616611831</v>
      </c>
      <c r="H236" s="307">
        <f t="shared" ca="1" si="99"/>
        <v>-32.549987643671088</v>
      </c>
      <c r="I236" s="304">
        <f t="shared" ca="1" si="100"/>
        <v>39.137579970099722</v>
      </c>
      <c r="J236" s="306">
        <f t="shared" ca="1" si="101"/>
        <v>512.15232733598145</v>
      </c>
      <c r="K236" s="307">
        <f t="shared" ca="1" si="102"/>
        <v>1194.8419013267237</v>
      </c>
      <c r="L236" s="304">
        <f t="shared" ca="1" si="87"/>
        <v>1299.9796827495891</v>
      </c>
      <c r="M236" s="306">
        <f t="shared" ca="1" si="103"/>
        <v>-0.98212857639471718</v>
      </c>
      <c r="N236" s="304">
        <f t="shared" ca="1" si="104"/>
        <v>-56.271822366609143</v>
      </c>
      <c r="P236" s="310">
        <f t="shared" ca="1" si="105"/>
        <v>23</v>
      </c>
      <c r="Q236" s="304">
        <f t="shared" ca="1" si="106"/>
        <v>0</v>
      </c>
      <c r="R236" s="306">
        <f t="shared" ca="1" si="107"/>
        <v>0</v>
      </c>
      <c r="S236" s="307">
        <f t="shared" ca="1" si="108"/>
        <v>5.083000000000002</v>
      </c>
      <c r="T236" s="304">
        <f t="shared" ca="1" si="88"/>
        <v>49.86423000000002</v>
      </c>
      <c r="U236" s="311">
        <f t="shared" ca="1" si="89"/>
        <v>0</v>
      </c>
      <c r="V236" s="306">
        <f t="shared" ca="1" si="90"/>
        <v>1.0868832510344308</v>
      </c>
      <c r="W236" s="304">
        <f t="shared" ca="1" si="91"/>
        <v>5.1118049101653522</v>
      </c>
      <c r="Y236" s="314" t="str">
        <f t="shared" ca="1" si="109"/>
        <v/>
      </c>
      <c r="Z236" s="315" t="str">
        <f t="shared" ca="1" si="110"/>
        <v/>
      </c>
      <c r="AA236" s="316" t="str">
        <f t="shared" ca="1" si="111"/>
        <v/>
      </c>
      <c r="AC236" s="310" t="e">
        <f t="shared" ca="1" si="112"/>
        <v>#N/A</v>
      </c>
      <c r="AD236" s="323" t="e">
        <f t="shared" ca="1" si="113"/>
        <v>#N/A</v>
      </c>
      <c r="AE236" s="324" t="e">
        <f t="shared" ca="1" si="92"/>
        <v>#N/A</v>
      </c>
      <c r="AG236" s="306">
        <f t="shared" ca="1" si="114"/>
        <v>7.1116120509675422</v>
      </c>
      <c r="AH236" s="304">
        <f t="shared" ca="1" si="115"/>
        <v>-0.96893977167999545</v>
      </c>
    </row>
    <row r="237" spans="1:34" x14ac:dyDescent="0.2">
      <c r="A237" s="347">
        <f t="shared" ca="1" si="93"/>
        <v>0.1</v>
      </c>
      <c r="B237" s="304">
        <f t="shared" ca="1" si="94"/>
        <v>14.299999999999967</v>
      </c>
      <c r="D237" s="306">
        <f t="shared" ca="1" si="95"/>
        <v>-0.55840008150175435</v>
      </c>
      <c r="E237" s="307">
        <f t="shared" ca="1" si="96"/>
        <v>-8.9736057834529355</v>
      </c>
      <c r="F237" s="304">
        <f t="shared" ca="1" si="97"/>
        <v>8.9909627631217077</v>
      </c>
      <c r="G237" s="306">
        <f t="shared" ca="1" si="98"/>
        <v>21.675438608461658</v>
      </c>
      <c r="H237" s="307">
        <f t="shared" ca="1" si="99"/>
        <v>-33.44734822201638</v>
      </c>
      <c r="I237" s="304">
        <f t="shared" ca="1" si="100"/>
        <v>39.856614782919195</v>
      </c>
      <c r="J237" s="306">
        <f t="shared" ca="1" si="101"/>
        <v>514.3226631972351</v>
      </c>
      <c r="K237" s="307">
        <f t="shared" ca="1" si="102"/>
        <v>1191.5420345334394</v>
      </c>
      <c r="L237" s="304">
        <f t="shared" ca="1" si="87"/>
        <v>1297.8059261455021</v>
      </c>
      <c r="M237" s="306">
        <f t="shared" ca="1" si="103"/>
        <v>-0.99579558381736433</v>
      </c>
      <c r="N237" s="304">
        <f t="shared" ca="1" si="104"/>
        <v>-57.054884210500795</v>
      </c>
      <c r="P237" s="310">
        <f t="shared" ca="1" si="105"/>
        <v>23</v>
      </c>
      <c r="Q237" s="304">
        <f t="shared" ca="1" si="106"/>
        <v>0</v>
      </c>
      <c r="R237" s="306">
        <f t="shared" ca="1" si="107"/>
        <v>0</v>
      </c>
      <c r="S237" s="307">
        <f t="shared" ca="1" si="108"/>
        <v>5.083000000000002</v>
      </c>
      <c r="T237" s="304">
        <f t="shared" ca="1" si="88"/>
        <v>49.86423000000002</v>
      </c>
      <c r="U237" s="311">
        <f t="shared" ca="1" si="89"/>
        <v>0</v>
      </c>
      <c r="V237" s="306">
        <f t="shared" ca="1" si="90"/>
        <v>1.0872432487522754</v>
      </c>
      <c r="W237" s="304">
        <f t="shared" ca="1" si="91"/>
        <v>5.3031141618260467</v>
      </c>
      <c r="Y237" s="314" t="str">
        <f t="shared" ca="1" si="109"/>
        <v/>
      </c>
      <c r="Z237" s="315" t="str">
        <f t="shared" ca="1" si="110"/>
        <v/>
      </c>
      <c r="AA237" s="316" t="str">
        <f t="shared" ca="1" si="111"/>
        <v/>
      </c>
      <c r="AC237" s="310" t="e">
        <f t="shared" ca="1" si="112"/>
        <v>#N/A</v>
      </c>
      <c r="AD237" s="323" t="e">
        <f t="shared" ca="1" si="113"/>
        <v>#N/A</v>
      </c>
      <c r="AE237" s="324" t="e">
        <f t="shared" ca="1" si="92"/>
        <v>#N/A</v>
      </c>
      <c r="AG237" s="306">
        <f t="shared" ca="1" si="114"/>
        <v>7.1531252017573781</v>
      </c>
      <c r="AH237" s="304">
        <f t="shared" ca="1" si="115"/>
        <v>-1.0056669113054004</v>
      </c>
    </row>
    <row r="238" spans="1:34" x14ac:dyDescent="0.2">
      <c r="A238" s="347">
        <f t="shared" ca="1" si="93"/>
        <v>0.1</v>
      </c>
      <c r="B238" s="304">
        <f t="shared" ca="1" si="94"/>
        <v>14.399999999999967</v>
      </c>
      <c r="D238" s="306">
        <f t="shared" ca="1" si="95"/>
        <v>-0.56738565545238095</v>
      </c>
      <c r="E238" s="307">
        <f t="shared" ca="1" si="96"/>
        <v>-8.934467747255443</v>
      </c>
      <c r="F238" s="304">
        <f t="shared" ca="1" si="97"/>
        <v>8.9524656050029527</v>
      </c>
      <c r="G238" s="306">
        <f t="shared" ca="1" si="98"/>
        <v>21.618700042916419</v>
      </c>
      <c r="H238" s="307">
        <f t="shared" ca="1" si="99"/>
        <v>-34.340794996741927</v>
      </c>
      <c r="I238" s="304">
        <f t="shared" ca="1" si="100"/>
        <v>40.579038832306637</v>
      </c>
      <c r="J238" s="306">
        <f t="shared" ca="1" si="101"/>
        <v>516.48737012980405</v>
      </c>
      <c r="K238" s="307">
        <f t="shared" ca="1" si="102"/>
        <v>1188.1526273725015</v>
      </c>
      <c r="L238" s="304">
        <f t="shared" ca="1" si="87"/>
        <v>1295.5562008017173</v>
      </c>
      <c r="M238" s="306">
        <f t="shared" ca="1" si="103"/>
        <v>-1.0089432070037481</v>
      </c>
      <c r="N238" s="304">
        <f t="shared" ca="1" si="104"/>
        <v>-57.808187529708924</v>
      </c>
      <c r="P238" s="310">
        <f t="shared" ca="1" si="105"/>
        <v>23</v>
      </c>
      <c r="Q238" s="304">
        <f t="shared" ca="1" si="106"/>
        <v>0</v>
      </c>
      <c r="R238" s="306">
        <f t="shared" ca="1" si="107"/>
        <v>0</v>
      </c>
      <c r="S238" s="307">
        <f t="shared" ca="1" si="108"/>
        <v>5.083000000000002</v>
      </c>
      <c r="T238" s="304">
        <f t="shared" ca="1" si="88"/>
        <v>49.86423000000002</v>
      </c>
      <c r="U238" s="311">
        <f t="shared" ca="1" si="89"/>
        <v>0</v>
      </c>
      <c r="V238" s="306">
        <f t="shared" ca="1" si="90"/>
        <v>1.0876131315808057</v>
      </c>
      <c r="W238" s="304">
        <f t="shared" ca="1" si="91"/>
        <v>5.4989705392528325</v>
      </c>
      <c r="Y238" s="314" t="str">
        <f t="shared" ca="1" si="109"/>
        <v/>
      </c>
      <c r="Z238" s="315" t="str">
        <f t="shared" ca="1" si="110"/>
        <v/>
      </c>
      <c r="AA238" s="316" t="str">
        <f t="shared" ca="1" si="111"/>
        <v/>
      </c>
      <c r="AC238" s="310" t="e">
        <f t="shared" ca="1" si="112"/>
        <v>#N/A</v>
      </c>
      <c r="AD238" s="323" t="e">
        <f t="shared" ca="1" si="113"/>
        <v>#N/A</v>
      </c>
      <c r="AE238" s="324" t="e">
        <f t="shared" ca="1" si="92"/>
        <v>#N/A</v>
      </c>
      <c r="AG238" s="306">
        <f t="shared" ca="1" si="114"/>
        <v>7.1891685367504907</v>
      </c>
      <c r="AH238" s="304">
        <f t="shared" ca="1" si="115"/>
        <v>-1.0433039861943822</v>
      </c>
    </row>
    <row r="239" spans="1:34" x14ac:dyDescent="0.2">
      <c r="A239" s="347">
        <f t="shared" ca="1" si="93"/>
        <v>0.1</v>
      </c>
      <c r="B239" s="304">
        <f t="shared" ca="1" si="94"/>
        <v>14.499999999999966</v>
      </c>
      <c r="D239" s="306">
        <f t="shared" ca="1" si="95"/>
        <v>-0.57635372324373024</v>
      </c>
      <c r="E239" s="307">
        <f t="shared" ca="1" si="96"/>
        <v>-8.8944757077793373</v>
      </c>
      <c r="F239" s="304">
        <f t="shared" ca="1" si="97"/>
        <v>8.9131297382330104</v>
      </c>
      <c r="G239" s="306">
        <f t="shared" ca="1" si="98"/>
        <v>21.561064670592046</v>
      </c>
      <c r="H239" s="307">
        <f t="shared" ca="1" si="99"/>
        <v>-35.230242567519859</v>
      </c>
      <c r="I239" s="304">
        <f t="shared" ca="1" si="100"/>
        <v>41.304352084202222</v>
      </c>
      <c r="J239" s="306">
        <f t="shared" ca="1" si="101"/>
        <v>518.6463583654795</v>
      </c>
      <c r="K239" s="307">
        <f t="shared" ca="1" si="102"/>
        <v>1184.6740754942884</v>
      </c>
      <c r="L239" s="304">
        <f t="shared" ca="1" si="87"/>
        <v>1293.2311124443381</v>
      </c>
      <c r="M239" s="306">
        <f t="shared" ca="1" si="103"/>
        <v>-1.0215967633262417</v>
      </c>
      <c r="N239" s="304">
        <f t="shared" ca="1" si="104"/>
        <v>-58.533182902818893</v>
      </c>
      <c r="P239" s="310">
        <f t="shared" ca="1" si="105"/>
        <v>23</v>
      </c>
      <c r="Q239" s="304">
        <f t="shared" ca="1" si="106"/>
        <v>0</v>
      </c>
      <c r="R239" s="306">
        <f t="shared" ca="1" si="107"/>
        <v>0</v>
      </c>
      <c r="S239" s="307">
        <f t="shared" ca="1" si="108"/>
        <v>5.083000000000002</v>
      </c>
      <c r="T239" s="304">
        <f t="shared" ca="1" si="88"/>
        <v>49.86423000000002</v>
      </c>
      <c r="U239" s="311">
        <f t="shared" ca="1" si="89"/>
        <v>0</v>
      </c>
      <c r="V239" s="306">
        <f t="shared" ca="1" si="90"/>
        <v>1.0879928657567379</v>
      </c>
      <c r="W239" s="304">
        <f t="shared" ca="1" si="91"/>
        <v>5.6992947003750407</v>
      </c>
      <c r="Y239" s="314" t="str">
        <f t="shared" ca="1" si="109"/>
        <v/>
      </c>
      <c r="Z239" s="315" t="str">
        <f t="shared" ca="1" si="110"/>
        <v/>
      </c>
      <c r="AA239" s="316" t="str">
        <f t="shared" ca="1" si="111"/>
        <v/>
      </c>
      <c r="AC239" s="310" t="e">
        <f t="shared" ca="1" si="112"/>
        <v>#N/A</v>
      </c>
      <c r="AD239" s="323" t="e">
        <f t="shared" ca="1" si="113"/>
        <v>#N/A</v>
      </c>
      <c r="AE239" s="324" t="e">
        <f t="shared" ca="1" si="92"/>
        <v>#N/A</v>
      </c>
      <c r="AG239" s="306">
        <f t="shared" ca="1" si="114"/>
        <v>7.2200662473471651</v>
      </c>
      <c r="AH239" s="304">
        <f t="shared" ca="1" si="115"/>
        <v>-1.0818356362881822</v>
      </c>
    </row>
    <row r="240" spans="1:34" x14ac:dyDescent="0.2">
      <c r="A240" s="347">
        <f t="shared" ca="1" si="93"/>
        <v>0.1</v>
      </c>
      <c r="B240" s="304">
        <f t="shared" ca="1" si="94"/>
        <v>14.599999999999966</v>
      </c>
      <c r="D240" s="306">
        <f t="shared" ca="1" si="95"/>
        <v>-0.58529577967805158</v>
      </c>
      <c r="E240" s="307">
        <f t="shared" ca="1" si="96"/>
        <v>-8.8536412762154573</v>
      </c>
      <c r="F240" s="304">
        <f t="shared" ca="1" si="97"/>
        <v>8.872966527470675</v>
      </c>
      <c r="G240" s="306">
        <f t="shared" ca="1" si="98"/>
        <v>21.502535092624242</v>
      </c>
      <c r="H240" s="307">
        <f t="shared" ca="1" si="99"/>
        <v>-36.115606695141402</v>
      </c>
      <c r="I240" s="304">
        <f t="shared" ca="1" si="100"/>
        <v>42.03208372621657</v>
      </c>
      <c r="J240" s="306">
        <f t="shared" ca="1" si="101"/>
        <v>520.79953835364029</v>
      </c>
      <c r="K240" s="307">
        <f t="shared" ca="1" si="102"/>
        <v>1181.1067830311554</v>
      </c>
      <c r="L240" s="304">
        <f t="shared" ca="1" si="87"/>
        <v>1290.8312794751953</v>
      </c>
      <c r="M240" s="306">
        <f t="shared" ca="1" si="103"/>
        <v>-1.0337802956371618</v>
      </c>
      <c r="N240" s="304">
        <f t="shared" ca="1" si="104"/>
        <v>-59.231247883795881</v>
      </c>
      <c r="P240" s="310">
        <f t="shared" ca="1" si="105"/>
        <v>23</v>
      </c>
      <c r="Q240" s="304">
        <f t="shared" ca="1" si="106"/>
        <v>0</v>
      </c>
      <c r="R240" s="306">
        <f t="shared" ca="1" si="107"/>
        <v>0</v>
      </c>
      <c r="S240" s="307">
        <f t="shared" ca="1" si="108"/>
        <v>5.083000000000002</v>
      </c>
      <c r="T240" s="304">
        <f t="shared" ca="1" si="88"/>
        <v>49.86423000000002</v>
      </c>
      <c r="U240" s="311">
        <f t="shared" ca="1" si="89"/>
        <v>0</v>
      </c>
      <c r="V240" s="306">
        <f t="shared" ca="1" si="90"/>
        <v>1.08838241678926</v>
      </c>
      <c r="W240" s="304">
        <f t="shared" ca="1" si="91"/>
        <v>5.9040060864344435</v>
      </c>
      <c r="Y240" s="314" t="str">
        <f t="shared" ca="1" si="109"/>
        <v/>
      </c>
      <c r="Z240" s="315" t="str">
        <f t="shared" ca="1" si="110"/>
        <v/>
      </c>
      <c r="AA240" s="316" t="str">
        <f t="shared" ca="1" si="111"/>
        <v/>
      </c>
      <c r="AC240" s="310" t="e">
        <f t="shared" ca="1" si="112"/>
        <v>#N/A</v>
      </c>
      <c r="AD240" s="323" t="e">
        <f t="shared" ca="1" si="113"/>
        <v>#N/A</v>
      </c>
      <c r="AE240" s="324" t="e">
        <f t="shared" ca="1" si="92"/>
        <v>#N/A</v>
      </c>
      <c r="AG240" s="306">
        <f t="shared" ca="1" si="114"/>
        <v>7.2461209172262064</v>
      </c>
      <c r="AH240" s="304">
        <f t="shared" ca="1" si="115"/>
        <v>-1.1212462522870428</v>
      </c>
    </row>
    <row r="241" spans="1:34" x14ac:dyDescent="0.2">
      <c r="A241" s="347">
        <f t="shared" ca="1" si="93"/>
        <v>0.1</v>
      </c>
      <c r="B241" s="304">
        <f t="shared" ca="1" si="94"/>
        <v>14.699999999999966</v>
      </c>
      <c r="D241" s="306">
        <f t="shared" ca="1" si="95"/>
        <v>-0.59420380898232006</v>
      </c>
      <c r="E241" s="307">
        <f t="shared" ca="1" si="96"/>
        <v>-8.8119766985837131</v>
      </c>
      <c r="F241" s="304">
        <f t="shared" ca="1" si="97"/>
        <v>8.8319879700434054</v>
      </c>
      <c r="G241" s="306">
        <f t="shared" ca="1" si="98"/>
        <v>21.443114711726011</v>
      </c>
      <c r="H241" s="307">
        <f t="shared" ca="1" si="99"/>
        <v>-36.996804364999775</v>
      </c>
      <c r="I241" s="304">
        <f t="shared" ca="1" si="100"/>
        <v>42.761790207641056</v>
      </c>
      <c r="J241" s="306">
        <f t="shared" ca="1" si="101"/>
        <v>522.94682084385784</v>
      </c>
      <c r="K241" s="307">
        <f t="shared" ca="1" si="102"/>
        <v>1177.4511624781483</v>
      </c>
      <c r="L241" s="304">
        <f t="shared" ca="1" si="87"/>
        <v>1288.3573329832996</v>
      </c>
      <c r="M241" s="306">
        <f t="shared" ca="1" si="103"/>
        <v>-1.0455166129660016</v>
      </c>
      <c r="N241" s="304">
        <f t="shared" ca="1" si="104"/>
        <v>-59.903689333764653</v>
      </c>
      <c r="P241" s="310">
        <f t="shared" ca="1" si="105"/>
        <v>23</v>
      </c>
      <c r="Q241" s="304">
        <f t="shared" ca="1" si="106"/>
        <v>0</v>
      </c>
      <c r="R241" s="306">
        <f t="shared" ca="1" si="107"/>
        <v>0</v>
      </c>
      <c r="S241" s="307">
        <f t="shared" ca="1" si="108"/>
        <v>5.083000000000002</v>
      </c>
      <c r="T241" s="304">
        <f t="shared" ca="1" si="88"/>
        <v>49.86423000000002</v>
      </c>
      <c r="U241" s="311">
        <f t="shared" ca="1" si="89"/>
        <v>0</v>
      </c>
      <c r="V241" s="306">
        <f t="shared" ca="1" si="90"/>
        <v>1.0887817494683865</v>
      </c>
      <c r="W241" s="304">
        <f t="shared" ca="1" si="91"/>
        <v>6.1130229737822592</v>
      </c>
      <c r="Y241" s="314" t="str">
        <f t="shared" ca="1" si="109"/>
        <v/>
      </c>
      <c r="Z241" s="315" t="str">
        <f t="shared" ca="1" si="110"/>
        <v/>
      </c>
      <c r="AA241" s="316" t="str">
        <f t="shared" ca="1" si="111"/>
        <v/>
      </c>
      <c r="AC241" s="310" t="e">
        <f t="shared" ca="1" si="112"/>
        <v>#N/A</v>
      </c>
      <c r="AD241" s="323" t="e">
        <f t="shared" ca="1" si="113"/>
        <v>#N/A</v>
      </c>
      <c r="AE241" s="324" t="e">
        <f t="shared" ca="1" si="92"/>
        <v>#N/A</v>
      </c>
      <c r="AG241" s="306">
        <f t="shared" ca="1" si="114"/>
        <v>7.2676148626782169</v>
      </c>
      <c r="AH241" s="304">
        <f t="shared" ca="1" si="115"/>
        <v>-1.1615199855271376</v>
      </c>
    </row>
    <row r="242" spans="1:34" x14ac:dyDescent="0.2">
      <c r="A242" s="347">
        <f t="shared" ca="1" si="93"/>
        <v>0.1</v>
      </c>
      <c r="B242" s="304">
        <f t="shared" ca="1" si="94"/>
        <v>14.799999999999965</v>
      </c>
      <c r="D242" s="306">
        <f t="shared" ca="1" si="95"/>
        <v>-0.60307025522626145</v>
      </c>
      <c r="E242" s="307">
        <f t="shared" ca="1" si="96"/>
        <v>-8.7694948051667367</v>
      </c>
      <c r="F242" s="304">
        <f t="shared" ca="1" si="97"/>
        <v>8.790206645499584</v>
      </c>
      <c r="G242" s="306">
        <f t="shared" ca="1" si="98"/>
        <v>21.382807686203385</v>
      </c>
      <c r="H242" s="307">
        <f t="shared" ca="1" si="99"/>
        <v>-37.873753845516447</v>
      </c>
      <c r="I242" s="304">
        <f t="shared" ca="1" si="100"/>
        <v>43.493053409664519</v>
      </c>
      <c r="J242" s="306">
        <f t="shared" ca="1" si="101"/>
        <v>525.08811696375426</v>
      </c>
      <c r="K242" s="307">
        <f t="shared" ca="1" si="102"/>
        <v>1173.7076345676226</v>
      </c>
      <c r="L242" s="304">
        <f t="shared" ca="1" si="87"/>
        <v>1285.8099167524199</v>
      </c>
      <c r="M242" s="306">
        <f t="shared" ca="1" si="103"/>
        <v>-1.0568273357850491</v>
      </c>
      <c r="N242" s="304">
        <f t="shared" ca="1" si="104"/>
        <v>-60.551746014538388</v>
      </c>
      <c r="P242" s="310">
        <f t="shared" ca="1" si="105"/>
        <v>23</v>
      </c>
      <c r="Q242" s="304">
        <f t="shared" ca="1" si="106"/>
        <v>0</v>
      </c>
      <c r="R242" s="306">
        <f t="shared" ca="1" si="107"/>
        <v>0</v>
      </c>
      <c r="S242" s="307">
        <f t="shared" ca="1" si="108"/>
        <v>5.083000000000002</v>
      </c>
      <c r="T242" s="304">
        <f t="shared" ca="1" si="88"/>
        <v>49.86423000000002</v>
      </c>
      <c r="U242" s="311">
        <f t="shared" ca="1" si="89"/>
        <v>0</v>
      </c>
      <c r="V242" s="306">
        <f t="shared" ca="1" si="90"/>
        <v>1.089190827873902</v>
      </c>
      <c r="W242" s="304">
        <f t="shared" ca="1" si="91"/>
        <v>6.3262625270860573</v>
      </c>
      <c r="Y242" s="314" t="str">
        <f t="shared" ca="1" si="109"/>
        <v/>
      </c>
      <c r="Z242" s="315" t="str">
        <f t="shared" ca="1" si="110"/>
        <v/>
      </c>
      <c r="AA242" s="316" t="str">
        <f t="shared" ca="1" si="111"/>
        <v/>
      </c>
      <c r="AC242" s="310" t="e">
        <f t="shared" ca="1" si="112"/>
        <v>#N/A</v>
      </c>
      <c r="AD242" s="323" t="e">
        <f t="shared" ca="1" si="113"/>
        <v>#N/A</v>
      </c>
      <c r="AE242" s="324" t="e">
        <f t="shared" ca="1" si="92"/>
        <v>#N/A</v>
      </c>
      <c r="AG242" s="306">
        <f t="shared" ca="1" si="114"/>
        <v>7.2848114522793139</v>
      </c>
      <c r="AH242" s="304">
        <f t="shared" ca="1" si="115"/>
        <v>-1.2026407581708158</v>
      </c>
    </row>
    <row r="243" spans="1:34" x14ac:dyDescent="0.2">
      <c r="A243" s="347">
        <f t="shared" ca="1" si="93"/>
        <v>0.1</v>
      </c>
      <c r="B243" s="304">
        <f t="shared" ca="1" si="94"/>
        <v>14.899999999999965</v>
      </c>
      <c r="D243" s="306">
        <f t="shared" ca="1" si="95"/>
        <v>-0.61188799473427724</v>
      </c>
      <c r="E243" s="307">
        <f t="shared" ca="1" si="96"/>
        <v>-8.7262089640573581</v>
      </c>
      <c r="F243" s="304">
        <f t="shared" ca="1" si="97"/>
        <v>8.7476356692820101</v>
      </c>
      <c r="G243" s="306">
        <f t="shared" ca="1" si="98"/>
        <v>21.321618886729958</v>
      </c>
      <c r="H243" s="307">
        <f t="shared" ca="1" si="99"/>
        <v>-38.746374741922182</v>
      </c>
      <c r="I243" s="304">
        <f t="shared" ca="1" si="100"/>
        <v>44.225478941357153</v>
      </c>
      <c r="J243" s="306">
        <f t="shared" ca="1" si="101"/>
        <v>527.22333829240097</v>
      </c>
      <c r="K243" s="307">
        <f t="shared" ca="1" si="102"/>
        <v>1169.8766281382507</v>
      </c>
      <c r="L243" s="304">
        <f t="shared" ca="1" si="87"/>
        <v>1283.1896872654122</v>
      </c>
      <c r="M243" s="306">
        <f t="shared" ca="1" si="103"/>
        <v>-1.0677329442877919</v>
      </c>
      <c r="N243" s="304">
        <f t="shared" ca="1" si="104"/>
        <v>-61.176591354767531</v>
      </c>
      <c r="P243" s="310">
        <f t="shared" ca="1" si="105"/>
        <v>23</v>
      </c>
      <c r="Q243" s="304">
        <f t="shared" ca="1" si="106"/>
        <v>0</v>
      </c>
      <c r="R243" s="306">
        <f t="shared" ca="1" si="107"/>
        <v>0</v>
      </c>
      <c r="S243" s="307">
        <f t="shared" ca="1" si="108"/>
        <v>5.083000000000002</v>
      </c>
      <c r="T243" s="304">
        <f t="shared" ca="1" si="88"/>
        <v>49.86423000000002</v>
      </c>
      <c r="U243" s="311">
        <f t="shared" ca="1" si="89"/>
        <v>0</v>
      </c>
      <c r="V243" s="306">
        <f t="shared" ca="1" si="90"/>
        <v>1.0896096153848591</v>
      </c>
      <c r="W243" s="304">
        <f t="shared" ca="1" si="91"/>
        <v>6.5436408537757673</v>
      </c>
      <c r="Y243" s="314" t="str">
        <f t="shared" ca="1" si="109"/>
        <v/>
      </c>
      <c r="Z243" s="315" t="str">
        <f t="shared" ca="1" si="110"/>
        <v/>
      </c>
      <c r="AA243" s="316" t="str">
        <f t="shared" ca="1" si="111"/>
        <v/>
      </c>
      <c r="AC243" s="310" t="e">
        <f t="shared" ca="1" si="112"/>
        <v>#N/A</v>
      </c>
      <c r="AD243" s="323" t="e">
        <f t="shared" ca="1" si="113"/>
        <v>#N/A</v>
      </c>
      <c r="AE243" s="324" t="e">
        <f t="shared" ca="1" si="92"/>
        <v>#N/A</v>
      </c>
      <c r="AG243" s="306">
        <f t="shared" ca="1" si="114"/>
        <v>7.2979563886359946</v>
      </c>
      <c r="AH243" s="304">
        <f t="shared" ca="1" si="115"/>
        <v>-1.244592273674219</v>
      </c>
    </row>
    <row r="244" spans="1:34" x14ac:dyDescent="0.2">
      <c r="A244" s="347">
        <f t="shared" ca="1" si="93"/>
        <v>0.1</v>
      </c>
      <c r="B244" s="304">
        <f t="shared" ca="1" si="94"/>
        <v>14.999999999999964</v>
      </c>
      <c r="D244" s="306">
        <f t="shared" ca="1" si="95"/>
        <v>-0.62065031041259877</v>
      </c>
      <c r="E244" s="307">
        <f t="shared" ca="1" si="96"/>
        <v>-8.6821330383640003</v>
      </c>
      <c r="F244" s="304">
        <f t="shared" ca="1" si="97"/>
        <v>8.7042886500659531</v>
      </c>
      <c r="G244" s="306">
        <f t="shared" ca="1" si="98"/>
        <v>21.259553855688697</v>
      </c>
      <c r="H244" s="307">
        <f t="shared" ca="1" si="99"/>
        <v>-39.61458804575858</v>
      </c>
      <c r="I244" s="304">
        <f t="shared" ca="1" si="100"/>
        <v>44.958694555982014</v>
      </c>
      <c r="J244" s="306">
        <f t="shared" ca="1" si="101"/>
        <v>529.35239692952189</v>
      </c>
      <c r="K244" s="307">
        <f t="shared" ca="1" si="102"/>
        <v>1165.9585799988668</v>
      </c>
      <c r="L244" s="304">
        <f t="shared" ca="1" si="87"/>
        <v>1280.4973137058914</v>
      </c>
      <c r="M244" s="306">
        <f t="shared" ca="1" si="103"/>
        <v>-1.0782528284321546</v>
      </c>
      <c r="N244" s="304">
        <f t="shared" ca="1" si="104"/>
        <v>-61.779336317206116</v>
      </c>
      <c r="P244" s="310">
        <f t="shared" ca="1" si="105"/>
        <v>23</v>
      </c>
      <c r="Q244" s="304">
        <f t="shared" ca="1" si="106"/>
        <v>0</v>
      </c>
      <c r="R244" s="306">
        <f t="shared" ca="1" si="107"/>
        <v>0</v>
      </c>
      <c r="S244" s="307">
        <f t="shared" ca="1" si="108"/>
        <v>5.083000000000002</v>
      </c>
      <c r="T244" s="304">
        <f t="shared" ca="1" si="88"/>
        <v>49.86423000000002</v>
      </c>
      <c r="U244" s="311">
        <f t="shared" ca="1" si="89"/>
        <v>0</v>
      </c>
      <c r="V244" s="306">
        <f t="shared" ca="1" si="90"/>
        <v>1.0900380746895812</v>
      </c>
      <c r="W244" s="304">
        <f t="shared" ca="1" si="91"/>
        <v>6.765073059568671</v>
      </c>
      <c r="Y244" s="314" t="str">
        <f t="shared" ca="1" si="109"/>
        <v/>
      </c>
      <c r="Z244" s="315" t="str">
        <f t="shared" ca="1" si="110"/>
        <v/>
      </c>
      <c r="AA244" s="316" t="str">
        <f t="shared" ca="1" si="111"/>
        <v/>
      </c>
      <c r="AC244" s="310">
        <f t="shared" ca="1" si="112"/>
        <v>14.999999999999964</v>
      </c>
      <c r="AD244" s="323">
        <f t="shared" ca="1" si="113"/>
        <v>529.35239692952189</v>
      </c>
      <c r="AE244" s="324" t="e">
        <f t="shared" ca="1" si="92"/>
        <v>#N/A</v>
      </c>
      <c r="AG244" s="306">
        <f t="shared" ca="1" si="114"/>
        <v>7.3072789400799163</v>
      </c>
      <c r="AH244" s="304">
        <f t="shared" ca="1" si="115"/>
        <v>-1.2873580274986749</v>
      </c>
    </row>
    <row r="245" spans="1:34" x14ac:dyDescent="0.2">
      <c r="A245" s="347">
        <f t="shared" ca="1" si="93"/>
        <v>0.1</v>
      </c>
      <c r="B245" s="304">
        <f t="shared" ca="1" si="94"/>
        <v>15.099999999999964</v>
      </c>
      <c r="D245" s="306">
        <f t="shared" ca="1" si="95"/>
        <v>-0.62935086789949835</v>
      </c>
      <c r="E245" s="307">
        <f t="shared" ca="1" si="96"/>
        <v>-8.6372813466681482</v>
      </c>
      <c r="F245" s="304">
        <f t="shared" ca="1" si="97"/>
        <v>8.6601796503552624</v>
      </c>
      <c r="G245" s="306">
        <f t="shared" ca="1" si="98"/>
        <v>21.196618768898748</v>
      </c>
      <c r="H245" s="307">
        <f t="shared" ca="1" si="99"/>
        <v>-40.478316180425395</v>
      </c>
      <c r="I245" s="304">
        <f t="shared" ca="1" si="100"/>
        <v>45.692348681551913</v>
      </c>
      <c r="J245" s="306">
        <f t="shared" ca="1" si="101"/>
        <v>531.47520556075131</v>
      </c>
      <c r="K245" s="307">
        <f t="shared" ca="1" si="102"/>
        <v>1161.9539347875575</v>
      </c>
      <c r="L245" s="304">
        <f t="shared" ca="1" si="87"/>
        <v>1277.733477957798</v>
      </c>
      <c r="M245" s="306">
        <f t="shared" ca="1" si="103"/>
        <v>-1.0884053387576644</v>
      </c>
      <c r="N245" s="304">
        <f t="shared" ca="1" si="104"/>
        <v>-62.361032310320816</v>
      </c>
      <c r="P245" s="310">
        <f t="shared" ca="1" si="105"/>
        <v>23</v>
      </c>
      <c r="Q245" s="304">
        <f t="shared" ca="1" si="106"/>
        <v>0</v>
      </c>
      <c r="R245" s="306">
        <f t="shared" ca="1" si="107"/>
        <v>0</v>
      </c>
      <c r="S245" s="307">
        <f t="shared" ca="1" si="108"/>
        <v>5.083000000000002</v>
      </c>
      <c r="T245" s="304">
        <f t="shared" ca="1" si="88"/>
        <v>49.86423000000002</v>
      </c>
      <c r="U245" s="311">
        <f t="shared" ca="1" si="89"/>
        <v>0</v>
      </c>
      <c r="V245" s="306">
        <f t="shared" ca="1" si="90"/>
        <v>1.0904761677961239</v>
      </c>
      <c r="W245" s="304">
        <f t="shared" ca="1" si="91"/>
        <v>6.9904733049227881</v>
      </c>
      <c r="Y245" s="314" t="str">
        <f t="shared" ca="1" si="109"/>
        <v/>
      </c>
      <c r="Z245" s="315" t="str">
        <f t="shared" ca="1" si="110"/>
        <v/>
      </c>
      <c r="AA245" s="316" t="str">
        <f t="shared" ca="1" si="111"/>
        <v/>
      </c>
      <c r="AC245" s="310" t="e">
        <f t="shared" ca="1" si="112"/>
        <v>#N/A</v>
      </c>
      <c r="AD245" s="323" t="e">
        <f t="shared" ca="1" si="113"/>
        <v>#N/A</v>
      </c>
      <c r="AE245" s="324" t="e">
        <f t="shared" ca="1" si="92"/>
        <v>#N/A</v>
      </c>
      <c r="AG245" s="306">
        <f t="shared" ca="1" si="114"/>
        <v>7.3129931142449802</v>
      </c>
      <c r="AH245" s="304">
        <f t="shared" ca="1" si="115"/>
        <v>-1.3309213180343633</v>
      </c>
    </row>
    <row r="246" spans="1:34" x14ac:dyDescent="0.2">
      <c r="A246" s="347">
        <f t="shared" ca="1" si="93"/>
        <v>0.1</v>
      </c>
      <c r="B246" s="304">
        <f t="shared" ca="1" si="94"/>
        <v>15.199999999999964</v>
      </c>
      <c r="D246" s="306">
        <f t="shared" ca="1" si="95"/>
        <v>-0.63798369343811479</v>
      </c>
      <c r="E246" s="307">
        <f t="shared" ca="1" si="96"/>
        <v>-8.5916686263737869</v>
      </c>
      <c r="F246" s="304">
        <f t="shared" ca="1" si="97"/>
        <v>8.6153231499757776</v>
      </c>
      <c r="G246" s="306">
        <f t="shared" ca="1" si="98"/>
        <v>21.132820399554937</v>
      </c>
      <c r="H246" s="307">
        <f t="shared" ca="1" si="99"/>
        <v>-41.337483043062775</v>
      </c>
      <c r="I246" s="304">
        <f t="shared" ca="1" si="100"/>
        <v>46.426109059185087</v>
      </c>
      <c r="J246" s="306">
        <f t="shared" ca="1" si="101"/>
        <v>533.59167751917403</v>
      </c>
      <c r="K246" s="307">
        <f t="shared" ca="1" si="102"/>
        <v>1157.8631448263832</v>
      </c>
      <c r="L246" s="304">
        <f t="shared" ca="1" si="87"/>
        <v>1274.8988746033813</v>
      </c>
      <c r="M246" s="306">
        <f t="shared" ca="1" si="103"/>
        <v>-1.0982078371990172</v>
      </c>
      <c r="N246" s="304">
        <f t="shared" ca="1" si="104"/>
        <v>-62.922674099693893</v>
      </c>
      <c r="P246" s="310">
        <f t="shared" ca="1" si="105"/>
        <v>23</v>
      </c>
      <c r="Q246" s="304">
        <f t="shared" ca="1" si="106"/>
        <v>0</v>
      </c>
      <c r="R246" s="306">
        <f t="shared" ca="1" si="107"/>
        <v>0</v>
      </c>
      <c r="S246" s="307">
        <f t="shared" ca="1" si="108"/>
        <v>5.083000000000002</v>
      </c>
      <c r="T246" s="304">
        <f t="shared" ca="1" si="88"/>
        <v>49.86423000000002</v>
      </c>
      <c r="U246" s="311">
        <f t="shared" ca="1" si="89"/>
        <v>0</v>
      </c>
      <c r="V246" s="306">
        <f t="shared" ca="1" si="90"/>
        <v>1.0909238560431704</v>
      </c>
      <c r="W246" s="304">
        <f t="shared" ca="1" si="91"/>
        <v>7.2197548622769601</v>
      </c>
      <c r="Y246" s="314" t="str">
        <f t="shared" ca="1" si="109"/>
        <v/>
      </c>
      <c r="Z246" s="315" t="str">
        <f t="shared" ca="1" si="110"/>
        <v/>
      </c>
      <c r="AA246" s="316" t="str">
        <f t="shared" ca="1" si="111"/>
        <v/>
      </c>
      <c r="AC246" s="310" t="e">
        <f t="shared" ca="1" si="112"/>
        <v>#N/A</v>
      </c>
      <c r="AD246" s="323" t="e">
        <f t="shared" ca="1" si="113"/>
        <v>#N/A</v>
      </c>
      <c r="AE246" s="324" t="e">
        <f t="shared" ca="1" si="92"/>
        <v>#N/A</v>
      </c>
      <c r="AG246" s="306">
        <f t="shared" ca="1" si="114"/>
        <v>7.3152987686135473</v>
      </c>
      <c r="AH246" s="304">
        <f t="shared" ca="1" si="115"/>
        <v>-1.3752652577066271</v>
      </c>
    </row>
    <row r="247" spans="1:34" x14ac:dyDescent="0.2">
      <c r="A247" s="347">
        <f t="shared" ca="1" si="93"/>
        <v>0.1</v>
      </c>
      <c r="B247" s="304">
        <f t="shared" ca="1" si="94"/>
        <v>15.299999999999963</v>
      </c>
      <c r="D247" s="306">
        <f t="shared" ca="1" si="95"/>
        <v>-0.64654315336725265</v>
      </c>
      <c r="E247" s="307">
        <f t="shared" ca="1" si="96"/>
        <v>-8.5453099996302431</v>
      </c>
      <c r="F247" s="304">
        <f t="shared" ca="1" si="97"/>
        <v>8.5697340121468581</v>
      </c>
      <c r="G247" s="306">
        <f t="shared" ca="1" si="98"/>
        <v>21.068166084218213</v>
      </c>
      <c r="H247" s="307">
        <f t="shared" ca="1" si="99"/>
        <v>-42.1920140430258</v>
      </c>
      <c r="I247" s="304">
        <f t="shared" ca="1" si="100"/>
        <v>47.159661482660042</v>
      </c>
      <c r="J247" s="306">
        <f t="shared" ca="1" si="101"/>
        <v>535.70172684336274</v>
      </c>
      <c r="K247" s="307">
        <f t="shared" ca="1" si="102"/>
        <v>1153.6866699720788</v>
      </c>
      <c r="L247" s="304">
        <f t="shared" ca="1" si="87"/>
        <v>1271.9942109200911</v>
      </c>
      <c r="M247" s="306">
        <f t="shared" ca="1" si="103"/>
        <v>-1.1076767472945908</v>
      </c>
      <c r="N247" s="304">
        <f t="shared" ca="1" si="104"/>
        <v>-63.465202684759078</v>
      </c>
      <c r="P247" s="310">
        <f t="shared" ca="1" si="105"/>
        <v>23</v>
      </c>
      <c r="Q247" s="304">
        <f t="shared" ca="1" si="106"/>
        <v>0</v>
      </c>
      <c r="R247" s="306">
        <f t="shared" ca="1" si="107"/>
        <v>0</v>
      </c>
      <c r="S247" s="307">
        <f t="shared" ca="1" si="108"/>
        <v>5.083000000000002</v>
      </c>
      <c r="T247" s="304">
        <f t="shared" ca="1" si="88"/>
        <v>49.86423000000002</v>
      </c>
      <c r="U247" s="311">
        <f t="shared" ca="1" si="89"/>
        <v>0</v>
      </c>
      <c r="V247" s="306">
        <f t="shared" ca="1" si="90"/>
        <v>1.0913811001113161</v>
      </c>
      <c r="W247" s="304">
        <f t="shared" ca="1" si="91"/>
        <v>7.4528301739437177</v>
      </c>
      <c r="Y247" s="314" t="str">
        <f t="shared" ca="1" si="109"/>
        <v/>
      </c>
      <c r="Z247" s="315" t="str">
        <f t="shared" ca="1" si="110"/>
        <v/>
      </c>
      <c r="AA247" s="316" t="str">
        <f t="shared" ca="1" si="111"/>
        <v/>
      </c>
      <c r="AC247" s="310" t="e">
        <f t="shared" ca="1" si="112"/>
        <v>#N/A</v>
      </c>
      <c r="AD247" s="323" t="e">
        <f t="shared" ca="1" si="113"/>
        <v>#N/A</v>
      </c>
      <c r="AE247" s="324" t="e">
        <f t="shared" ca="1" si="92"/>
        <v>#N/A</v>
      </c>
      <c r="AG247" s="306">
        <f t="shared" ca="1" si="114"/>
        <v>7.3143826555409905</v>
      </c>
      <c r="AH247" s="304">
        <f t="shared" ca="1" si="115"/>
        <v>-1.4203727842370564</v>
      </c>
    </row>
    <row r="248" spans="1:34" x14ac:dyDescent="0.2">
      <c r="A248" s="347">
        <f t="shared" ca="1" si="93"/>
        <v>0.1</v>
      </c>
      <c r="B248" s="304">
        <f t="shared" ca="1" si="94"/>
        <v>15.399999999999963</v>
      </c>
      <c r="D248" s="306">
        <f t="shared" ca="1" si="95"/>
        <v>-0.65502393512429657</v>
      </c>
      <c r="E248" s="307">
        <f t="shared" ca="1" si="96"/>
        <v>-8.4982209415472312</v>
      </c>
      <c r="F248" s="304">
        <f t="shared" ca="1" si="97"/>
        <v>8.5234274518492636</v>
      </c>
      <c r="G248" s="306">
        <f t="shared" ca="1" si="98"/>
        <v>21.002663690705784</v>
      </c>
      <c r="H248" s="307">
        <f t="shared" ca="1" si="99"/>
        <v>-43.041836137180525</v>
      </c>
      <c r="I248" s="304">
        <f t="shared" ca="1" si="100"/>
        <v>47.892708632575697</v>
      </c>
      <c r="J248" s="306">
        <f t="shared" ca="1" si="101"/>
        <v>537.80526833210888</v>
      </c>
      <c r="K248" s="307">
        <f t="shared" ca="1" si="102"/>
        <v>1149.4249774630684</v>
      </c>
      <c r="L248" s="304">
        <f t="shared" ca="1" si="87"/>
        <v>1269.0202068768438</v>
      </c>
      <c r="M248" s="306">
        <f t="shared" ca="1" si="103"/>
        <v>-1.1168276033328242</v>
      </c>
      <c r="N248" s="304">
        <f t="shared" ca="1" si="104"/>
        <v>-63.989508114681655</v>
      </c>
      <c r="P248" s="310">
        <f t="shared" ca="1" si="105"/>
        <v>23</v>
      </c>
      <c r="Q248" s="304">
        <f t="shared" ca="1" si="106"/>
        <v>0</v>
      </c>
      <c r="R248" s="306">
        <f t="shared" ca="1" si="107"/>
        <v>0</v>
      </c>
      <c r="S248" s="307">
        <f t="shared" ca="1" si="108"/>
        <v>5.083000000000002</v>
      </c>
      <c r="T248" s="304">
        <f t="shared" ca="1" si="88"/>
        <v>49.86423000000002</v>
      </c>
      <c r="U248" s="311">
        <f t="shared" ca="1" si="89"/>
        <v>0</v>
      </c>
      <c r="V248" s="306">
        <f t="shared" ca="1" si="90"/>
        <v>1.0918478600347121</v>
      </c>
      <c r="W248" s="304">
        <f t="shared" ca="1" si="91"/>
        <v>7.6896109105283621</v>
      </c>
      <c r="Y248" s="314" t="str">
        <f t="shared" ca="1" si="109"/>
        <v/>
      </c>
      <c r="Z248" s="315" t="str">
        <f t="shared" ca="1" si="110"/>
        <v/>
      </c>
      <c r="AA248" s="316" t="str">
        <f t="shared" ca="1" si="111"/>
        <v/>
      </c>
      <c r="AC248" s="310" t="e">
        <f t="shared" ca="1" si="112"/>
        <v>#N/A</v>
      </c>
      <c r="AD248" s="323" t="e">
        <f t="shared" ca="1" si="113"/>
        <v>#N/A</v>
      </c>
      <c r="AE248" s="324" t="e">
        <f t="shared" ca="1" si="92"/>
        <v>#N/A</v>
      </c>
      <c r="AG248" s="306">
        <f t="shared" ca="1" si="114"/>
        <v>7.310419401100285</v>
      </c>
      <c r="AH248" s="304">
        <f t="shared" ca="1" si="115"/>
        <v>-1.4662266720329953</v>
      </c>
    </row>
    <row r="249" spans="1:34" x14ac:dyDescent="0.2">
      <c r="A249" s="347">
        <f t="shared" ca="1" si="93"/>
        <v>0.1</v>
      </c>
      <c r="B249" s="304">
        <f t="shared" ca="1" si="94"/>
        <v>15.499999999999963</v>
      </c>
      <c r="D249" s="306">
        <f t="shared" ca="1" si="95"/>
        <v>-0.66342102965547833</v>
      </c>
      <c r="E249" s="307">
        <f t="shared" ca="1" si="96"/>
        <v>-8.4504172504544304</v>
      </c>
      <c r="F249" s="304">
        <f t="shared" ca="1" si="97"/>
        <v>8.4764190062411942</v>
      </c>
      <c r="G249" s="306">
        <f t="shared" ca="1" si="98"/>
        <v>20.936321587740235</v>
      </c>
      <c r="H249" s="307">
        <f t="shared" ca="1" si="99"/>
        <v>-43.886877862225965</v>
      </c>
      <c r="I249" s="304">
        <f t="shared" ca="1" si="100"/>
        <v>48.624968998645308</v>
      </c>
      <c r="J249" s="306">
        <f t="shared" ca="1" si="101"/>
        <v>539.90221759603116</v>
      </c>
      <c r="K249" s="307">
        <f t="shared" ca="1" si="102"/>
        <v>1145.0785417630982</v>
      </c>
      <c r="L249" s="304">
        <f t="shared" ca="1" si="87"/>
        <v>1265.9775951301096</v>
      </c>
      <c r="M249" s="306">
        <f t="shared" ca="1" si="103"/>
        <v>-1.1256750980970736</v>
      </c>
      <c r="N249" s="304">
        <f t="shared" ca="1" si="104"/>
        <v>-64.496432223937248</v>
      </c>
      <c r="P249" s="310">
        <f t="shared" ca="1" si="105"/>
        <v>23</v>
      </c>
      <c r="Q249" s="304">
        <f t="shared" ca="1" si="106"/>
        <v>0</v>
      </c>
      <c r="R249" s="306">
        <f t="shared" ca="1" si="107"/>
        <v>0</v>
      </c>
      <c r="S249" s="307">
        <f t="shared" ca="1" si="108"/>
        <v>5.083000000000002</v>
      </c>
      <c r="T249" s="304">
        <f t="shared" ca="1" si="88"/>
        <v>49.86423000000002</v>
      </c>
      <c r="U249" s="311">
        <f t="shared" ca="1" si="89"/>
        <v>0</v>
      </c>
      <c r="V249" s="306">
        <f t="shared" ca="1" si="90"/>
        <v>1.0923240952130477</v>
      </c>
      <c r="W249" s="304">
        <f t="shared" ca="1" si="91"/>
        <v>7.9300080297543385</v>
      </c>
      <c r="Y249" s="314" t="str">
        <f t="shared" ca="1" si="109"/>
        <v/>
      </c>
      <c r="Z249" s="315" t="str">
        <f t="shared" ca="1" si="110"/>
        <v/>
      </c>
      <c r="AA249" s="316" t="str">
        <f t="shared" ca="1" si="111"/>
        <v/>
      </c>
      <c r="AC249" s="310" t="e">
        <f t="shared" ca="1" si="112"/>
        <v>#N/A</v>
      </c>
      <c r="AD249" s="323" t="e">
        <f t="shared" ca="1" si="113"/>
        <v>#N/A</v>
      </c>
      <c r="AE249" s="324" t="e">
        <f t="shared" ca="1" si="92"/>
        <v>#N/A</v>
      </c>
      <c r="AG249" s="306">
        <f t="shared" ca="1" si="114"/>
        <v>7.3035724184484421</v>
      </c>
      <c r="AH249" s="304">
        <f t="shared" ca="1" si="115"/>
        <v>-1.5128095436805742</v>
      </c>
    </row>
    <row r="250" spans="1:34" x14ac:dyDescent="0.2">
      <c r="A250" s="347">
        <f t="shared" ca="1" si="93"/>
        <v>0.1</v>
      </c>
      <c r="B250" s="304">
        <f t="shared" ca="1" si="94"/>
        <v>15.599999999999962</v>
      </c>
      <c r="D250" s="306">
        <f t="shared" ca="1" si="95"/>
        <v>-0.67172971513145441</v>
      </c>
      <c r="E250" s="307">
        <f t="shared" ca="1" si="96"/>
        <v>-8.4019150199878112</v>
      </c>
      <c r="F250" s="304">
        <f t="shared" ca="1" si="97"/>
        <v>8.4287245069041958</v>
      </c>
      <c r="G250" s="306">
        <f t="shared" ca="1" si="98"/>
        <v>20.86914861622709</v>
      </c>
      <c r="H250" s="307">
        <f t="shared" ca="1" si="99"/>
        <v>-44.727069364224747</v>
      </c>
      <c r="I250" s="304">
        <f t="shared" ca="1" si="100"/>
        <v>49.356175883858192</v>
      </c>
      <c r="J250" s="306">
        <f t="shared" ca="1" si="101"/>
        <v>541.99249110622952</v>
      </c>
      <c r="K250" s="307">
        <f t="shared" ca="1" si="102"/>
        <v>1140.6478444017757</v>
      </c>
      <c r="L250" s="304">
        <f t="shared" ca="1" si="87"/>
        <v>1262.8671210202417</v>
      </c>
      <c r="M250" s="306">
        <f t="shared" ca="1" si="103"/>
        <v>-1.1342331289648913</v>
      </c>
      <c r="N250" s="304">
        <f t="shared" ca="1" si="104"/>
        <v>-64.986771273605882</v>
      </c>
      <c r="P250" s="310">
        <f t="shared" ca="1" si="105"/>
        <v>23</v>
      </c>
      <c r="Q250" s="304">
        <f t="shared" ca="1" si="106"/>
        <v>0</v>
      </c>
      <c r="R250" s="306">
        <f t="shared" ca="1" si="107"/>
        <v>0</v>
      </c>
      <c r="S250" s="307">
        <f t="shared" ca="1" si="108"/>
        <v>5.083000000000002</v>
      </c>
      <c r="T250" s="304">
        <f t="shared" ca="1" si="88"/>
        <v>49.86423000000002</v>
      </c>
      <c r="U250" s="311">
        <f t="shared" ca="1" si="89"/>
        <v>0</v>
      </c>
      <c r="V250" s="306">
        <f t="shared" ca="1" si="90"/>
        <v>1.0928097644238286</v>
      </c>
      <c r="W250" s="304">
        <f t="shared" ca="1" si="91"/>
        <v>8.1739318355810315</v>
      </c>
      <c r="Y250" s="314" t="str">
        <f t="shared" ca="1" si="109"/>
        <v/>
      </c>
      <c r="Z250" s="315" t="str">
        <f t="shared" ca="1" si="110"/>
        <v/>
      </c>
      <c r="AA250" s="316" t="str">
        <f t="shared" ca="1" si="111"/>
        <v/>
      </c>
      <c r="AC250" s="310" t="e">
        <f t="shared" ca="1" si="112"/>
        <v>#N/A</v>
      </c>
      <c r="AD250" s="323" t="e">
        <f t="shared" ca="1" si="113"/>
        <v>#N/A</v>
      </c>
      <c r="AE250" s="324" t="e">
        <f t="shared" ca="1" si="92"/>
        <v>#N/A</v>
      </c>
      <c r="AG250" s="306">
        <f t="shared" ca="1" si="114"/>
        <v>7.2939947574024098</v>
      </c>
      <c r="AH250" s="304">
        <f t="shared" ca="1" si="115"/>
        <v>-1.5601038815176738</v>
      </c>
    </row>
    <row r="251" spans="1:34" x14ac:dyDescent="0.2">
      <c r="A251" s="347">
        <f t="shared" ca="1" si="93"/>
        <v>0.1</v>
      </c>
      <c r="B251" s="304">
        <f t="shared" ca="1" si="94"/>
        <v>15.699999999999962</v>
      </c>
      <c r="D251" s="306">
        <f t="shared" ca="1" si="95"/>
        <v>-0.67994554186999601</v>
      </c>
      <c r="E251" s="307">
        <f t="shared" ca="1" si="96"/>
        <v>-8.3527306128115146</v>
      </c>
      <c r="F251" s="304">
        <f t="shared" ca="1" si="97"/>
        <v>8.3803600537272551</v>
      </c>
      <c r="G251" s="306">
        <f t="shared" ca="1" si="98"/>
        <v>20.801154062040091</v>
      </c>
      <c r="H251" s="307">
        <f t="shared" ca="1" si="99"/>
        <v>-45.562342425505896</v>
      </c>
      <c r="I251" s="304">
        <f t="shared" ca="1" si="100"/>
        <v>50.086076484505966</v>
      </c>
      <c r="J251" s="306">
        <f t="shared" ca="1" si="101"/>
        <v>544.07600624014287</v>
      </c>
      <c r="K251" s="307">
        <f t="shared" ca="1" si="102"/>
        <v>1136.1333738122892</v>
      </c>
      <c r="L251" s="304">
        <f t="shared" ca="1" si="87"/>
        <v>1259.6895425684531</v>
      </c>
      <c r="M251" s="306">
        <f t="shared" ca="1" si="103"/>
        <v>-1.1425148421943514</v>
      </c>
      <c r="N251" s="304">
        <f t="shared" ca="1" si="104"/>
        <v>-65.461278488791606</v>
      </c>
      <c r="P251" s="310">
        <f t="shared" ca="1" si="105"/>
        <v>23</v>
      </c>
      <c r="Q251" s="304">
        <f t="shared" ca="1" si="106"/>
        <v>0</v>
      </c>
      <c r="R251" s="306">
        <f t="shared" ca="1" si="107"/>
        <v>0</v>
      </c>
      <c r="S251" s="307">
        <f t="shared" ca="1" si="108"/>
        <v>5.083000000000002</v>
      </c>
      <c r="T251" s="304">
        <f t="shared" ca="1" si="88"/>
        <v>49.86423000000002</v>
      </c>
      <c r="U251" s="311">
        <f t="shared" ca="1" si="89"/>
        <v>0</v>
      </c>
      <c r="V251" s="306">
        <f t="shared" ca="1" si="90"/>
        <v>1.0933048258349418</v>
      </c>
      <c r="W251" s="304">
        <f t="shared" ca="1" si="91"/>
        <v>8.4212920375058431</v>
      </c>
      <c r="Y251" s="314" t="str">
        <f t="shared" ca="1" si="109"/>
        <v/>
      </c>
      <c r="Z251" s="315" t="str">
        <f t="shared" ca="1" si="110"/>
        <v/>
      </c>
      <c r="AA251" s="316" t="str">
        <f t="shared" ca="1" si="111"/>
        <v/>
      </c>
      <c r="AC251" s="310" t="e">
        <f t="shared" ca="1" si="112"/>
        <v>#N/A</v>
      </c>
      <c r="AD251" s="323" t="e">
        <f t="shared" ca="1" si="113"/>
        <v>#N/A</v>
      </c>
      <c r="AE251" s="324" t="e">
        <f t="shared" ca="1" si="92"/>
        <v>#N/A</v>
      </c>
      <c r="AG251" s="306">
        <f t="shared" ca="1" si="114"/>
        <v>7.2818298926035716</v>
      </c>
      <c r="AH251" s="304">
        <f t="shared" ca="1" si="115"/>
        <v>-1.6080920392644165</v>
      </c>
    </row>
    <row r="252" spans="1:34" x14ac:dyDescent="0.2">
      <c r="A252" s="347">
        <f t="shared" ca="1" si="93"/>
        <v>0.1</v>
      </c>
      <c r="B252" s="304">
        <f t="shared" ca="1" si="94"/>
        <v>15.799999999999962</v>
      </c>
      <c r="D252" s="306">
        <f t="shared" ca="1" si="95"/>
        <v>-0.68806431837225657</v>
      </c>
      <c r="E252" s="307">
        <f t="shared" ca="1" si="96"/>
        <v>-8.3028806358076466</v>
      </c>
      <c r="F252" s="304">
        <f t="shared" ca="1" si="97"/>
        <v>8.3313419902610324</v>
      </c>
      <c r="G252" s="306">
        <f t="shared" ca="1" si="98"/>
        <v>20.732347630202867</v>
      </c>
      <c r="H252" s="307">
        <f t="shared" ca="1" si="99"/>
        <v>-46.392630489086663</v>
      </c>
      <c r="I252" s="304">
        <f t="shared" ca="1" si="100"/>
        <v>50.814431040369939</v>
      </c>
      <c r="J252" s="306">
        <f t="shared" ca="1" si="101"/>
        <v>546.15268132475501</v>
      </c>
      <c r="K252" s="307">
        <f t="shared" ca="1" si="102"/>
        <v>1131.5356251665596</v>
      </c>
      <c r="L252" s="304">
        <f t="shared" ca="1" si="87"/>
        <v>1256.4456304748312</v>
      </c>
      <c r="M252" s="306">
        <f t="shared" ca="1" si="103"/>
        <v>-1.1505326752912972</v>
      </c>
      <c r="N252" s="304">
        <f t="shared" ca="1" si="104"/>
        <v>-65.920666486086901</v>
      </c>
      <c r="P252" s="310">
        <f t="shared" ca="1" si="105"/>
        <v>23</v>
      </c>
      <c r="Q252" s="304">
        <f t="shared" ca="1" si="106"/>
        <v>0</v>
      </c>
      <c r="R252" s="306">
        <f t="shared" ca="1" si="107"/>
        <v>0</v>
      </c>
      <c r="S252" s="307">
        <f t="shared" ca="1" si="108"/>
        <v>5.083000000000002</v>
      </c>
      <c r="T252" s="304">
        <f t="shared" ca="1" si="88"/>
        <v>49.86423000000002</v>
      </c>
      <c r="U252" s="311">
        <f t="shared" ca="1" si="89"/>
        <v>0</v>
      </c>
      <c r="V252" s="306">
        <f t="shared" ca="1" si="90"/>
        <v>1.0938092370174723</v>
      </c>
      <c r="W252" s="304">
        <f t="shared" ca="1" si="91"/>
        <v>8.6719978099477064</v>
      </c>
      <c r="Y252" s="314" t="str">
        <f t="shared" ca="1" si="109"/>
        <v/>
      </c>
      <c r="Z252" s="315" t="str">
        <f t="shared" ca="1" si="110"/>
        <v/>
      </c>
      <c r="AA252" s="316" t="str">
        <f t="shared" ca="1" si="111"/>
        <v/>
      </c>
      <c r="AC252" s="310" t="e">
        <f t="shared" ca="1" si="112"/>
        <v>#N/A</v>
      </c>
      <c r="AD252" s="323" t="e">
        <f t="shared" ca="1" si="113"/>
        <v>#N/A</v>
      </c>
      <c r="AE252" s="324" t="e">
        <f t="shared" ca="1" si="92"/>
        <v>#N/A</v>
      </c>
      <c r="AG252" s="306">
        <f t="shared" ca="1" si="114"/>
        <v>7.2672124531118865</v>
      </c>
      <c r="AH252" s="304">
        <f t="shared" ca="1" si="115"/>
        <v>-1.6567562536899154</v>
      </c>
    </row>
    <row r="253" spans="1:34" x14ac:dyDescent="0.2">
      <c r="A253" s="347">
        <f t="shared" ca="1" si="93"/>
        <v>0.1</v>
      </c>
      <c r="B253" s="304">
        <f t="shared" ca="1" si="94"/>
        <v>15.899999999999961</v>
      </c>
      <c r="D253" s="306">
        <f t="shared" ca="1" si="95"/>
        <v>-0.69608209838416657</v>
      </c>
      <c r="E253" s="307">
        <f t="shared" ca="1" si="96"/>
        <v>-8.2523819165871899</v>
      </c>
      <c r="F253" s="304">
        <f t="shared" ca="1" si="97"/>
        <v>8.2816868803949699</v>
      </c>
      <c r="G253" s="306">
        <f t="shared" ca="1" si="98"/>
        <v>20.662739420364449</v>
      </c>
      <c r="H253" s="307">
        <f t="shared" ca="1" si="99"/>
        <v>-47.217868680745383</v>
      </c>
      <c r="I253" s="304">
        <f t="shared" ca="1" si="100"/>
        <v>51.541012049687176</v>
      </c>
      <c r="J253" s="306">
        <f t="shared" ca="1" si="101"/>
        <v>548.22243567728333</v>
      </c>
      <c r="K253" s="307">
        <f t="shared" ca="1" si="102"/>
        <v>1126.8551002080681</v>
      </c>
      <c r="L253" s="304">
        <f t="shared" ca="1" si="87"/>
        <v>1253.1361681177621</v>
      </c>
      <c r="M253" s="306">
        <f t="shared" ca="1" si="103"/>
        <v>-1.1582983973998529</v>
      </c>
      <c r="N253" s="304">
        <f t="shared" ca="1" si="104"/>
        <v>-66.365609587778579</v>
      </c>
      <c r="P253" s="310">
        <f t="shared" ca="1" si="105"/>
        <v>23</v>
      </c>
      <c r="Q253" s="304">
        <f t="shared" ca="1" si="106"/>
        <v>0</v>
      </c>
      <c r="R253" s="306">
        <f t="shared" ca="1" si="107"/>
        <v>0</v>
      </c>
      <c r="S253" s="307">
        <f t="shared" ca="1" si="108"/>
        <v>5.083000000000002</v>
      </c>
      <c r="T253" s="304">
        <f t="shared" ca="1" si="88"/>
        <v>49.86423000000002</v>
      </c>
      <c r="U253" s="311">
        <f t="shared" ca="1" si="89"/>
        <v>0</v>
      </c>
      <c r="V253" s="306">
        <f t="shared" ca="1" si="90"/>
        <v>1.0943229549587541</v>
      </c>
      <c r="W253" s="304">
        <f t="shared" ca="1" si="91"/>
        <v>8.9259578516140117</v>
      </c>
      <c r="Y253" s="314" t="str">
        <f t="shared" ca="1" si="109"/>
        <v/>
      </c>
      <c r="Z253" s="315" t="str">
        <f t="shared" ca="1" si="110"/>
        <v/>
      </c>
      <c r="AA253" s="316" t="str">
        <f t="shared" ca="1" si="111"/>
        <v/>
      </c>
      <c r="AC253" s="310" t="e">
        <f t="shared" ca="1" si="112"/>
        <v>#N/A</v>
      </c>
      <c r="AD253" s="323" t="e">
        <f t="shared" ca="1" si="113"/>
        <v>#N/A</v>
      </c>
      <c r="AE253" s="324" t="e">
        <f t="shared" ca="1" si="92"/>
        <v>#N/A</v>
      </c>
      <c r="AG253" s="306">
        <f t="shared" ca="1" si="114"/>
        <v>7.2502688965560953</v>
      </c>
      <c r="AH253" s="304">
        <f t="shared" ca="1" si="115"/>
        <v>-1.706078656295043</v>
      </c>
    </row>
    <row r="254" spans="1:34" x14ac:dyDescent="0.2">
      <c r="A254" s="347">
        <f t="shared" ca="1" si="93"/>
        <v>0.1</v>
      </c>
      <c r="B254" s="304">
        <f t="shared" ca="1" si="94"/>
        <v>15.999999999999961</v>
      </c>
      <c r="D254" s="306">
        <f t="shared" ca="1" si="95"/>
        <v>-0.70399516889988067</v>
      </c>
      <c r="E254" s="307">
        <f t="shared" ca="1" si="96"/>
        <v>-8.2012514811936104</v>
      </c>
      <c r="F254" s="304">
        <f t="shared" ca="1" si="97"/>
        <v>8.2314114862285166</v>
      </c>
      <c r="G254" s="306">
        <f t="shared" ca="1" si="98"/>
        <v>20.592339903474461</v>
      </c>
      <c r="H254" s="307">
        <f t="shared" ca="1" si="99"/>
        <v>-48.037993828864742</v>
      </c>
      <c r="I254" s="304">
        <f t="shared" ca="1" si="100"/>
        <v>52.265603543843952</v>
      </c>
      <c r="J254" s="306">
        <f t="shared" ca="1" si="101"/>
        <v>550.28518964347529</v>
      </c>
      <c r="K254" s="307">
        <f t="shared" ca="1" si="102"/>
        <v>1122.0923070825875</v>
      </c>
      <c r="L254" s="304">
        <f t="shared" ca="1" si="87"/>
        <v>1249.7619515551269</v>
      </c>
      <c r="M254" s="306">
        <f t="shared" ca="1" si="103"/>
        <v>-1.1658231476965564</v>
      </c>
      <c r="N254" s="304">
        <f t="shared" ca="1" si="104"/>
        <v>-66.796746021669506</v>
      </c>
      <c r="P254" s="310">
        <f t="shared" ca="1" si="105"/>
        <v>23</v>
      </c>
      <c r="Q254" s="304">
        <f t="shared" ca="1" si="106"/>
        <v>0</v>
      </c>
      <c r="R254" s="306">
        <f t="shared" ca="1" si="107"/>
        <v>0</v>
      </c>
      <c r="S254" s="307">
        <f t="shared" ca="1" si="108"/>
        <v>5.083000000000002</v>
      </c>
      <c r="T254" s="304">
        <f t="shared" ca="1" si="88"/>
        <v>49.86423000000002</v>
      </c>
      <c r="U254" s="311">
        <f t="shared" ca="1" si="89"/>
        <v>0</v>
      </c>
      <c r="V254" s="306">
        <f t="shared" ca="1" si="90"/>
        <v>1.0948459360756362</v>
      </c>
      <c r="W254" s="304">
        <f t="shared" ca="1" si="91"/>
        <v>9.1830804447577314</v>
      </c>
      <c r="Y254" s="314" t="str">
        <f t="shared" ca="1" si="109"/>
        <v/>
      </c>
      <c r="Z254" s="315" t="str">
        <f t="shared" ca="1" si="110"/>
        <v/>
      </c>
      <c r="AA254" s="316" t="str">
        <f t="shared" ca="1" si="111"/>
        <v/>
      </c>
      <c r="AC254" s="310">
        <f t="shared" ca="1" si="112"/>
        <v>15.999999999999961</v>
      </c>
      <c r="AD254" s="323">
        <f t="shared" ca="1" si="113"/>
        <v>550.28518964347529</v>
      </c>
      <c r="AE254" s="324" t="e">
        <f t="shared" ca="1" si="92"/>
        <v>#N/A</v>
      </c>
      <c r="AG254" s="306">
        <f t="shared" ca="1" si="114"/>
        <v>7.2311181311166504</v>
      </c>
      <c r="AH254" s="304">
        <f t="shared" ca="1" si="115"/>
        <v>-1.7560412849919356</v>
      </c>
    </row>
    <row r="255" spans="1:34" x14ac:dyDescent="0.2">
      <c r="A255" s="347">
        <f t="shared" ca="1" si="93"/>
        <v>0.1</v>
      </c>
      <c r="B255" s="304">
        <f t="shared" ca="1" si="94"/>
        <v>16.099999999999962</v>
      </c>
      <c r="D255" s="306">
        <f t="shared" ca="1" si="95"/>
        <v>-0.71180003902964373</v>
      </c>
      <c r="E255" s="307">
        <f t="shared" ca="1" si="96"/>
        <v>-8.1495065328869032</v>
      </c>
      <c r="F255" s="304">
        <f t="shared" ca="1" si="97"/>
        <v>8.1805327470238094</v>
      </c>
      <c r="G255" s="306">
        <f t="shared" ca="1" si="98"/>
        <v>20.521159899571497</v>
      </c>
      <c r="H255" s="307">
        <f t="shared" ca="1" si="99"/>
        <v>-48.852944482153433</v>
      </c>
      <c r="I255" s="304">
        <f t="shared" ca="1" si="100"/>
        <v>52.988000417076947</v>
      </c>
      <c r="J255" s="306">
        <f t="shared" ca="1" si="101"/>
        <v>552.34086463362758</v>
      </c>
      <c r="K255" s="307">
        <f t="shared" ca="1" si="102"/>
        <v>1117.2477601670366</v>
      </c>
      <c r="L255" s="304">
        <f t="shared" ca="1" si="87"/>
        <v>1246.3237895276186</v>
      </c>
      <c r="M255" s="306">
        <f t="shared" ca="1" si="103"/>
        <v>-1.1731174717978941</v>
      </c>
      <c r="N255" s="304">
        <f t="shared" ca="1" si="104"/>
        <v>-67.214680007076709</v>
      </c>
      <c r="P255" s="310">
        <f t="shared" ca="1" si="105"/>
        <v>23</v>
      </c>
      <c r="Q255" s="304">
        <f t="shared" ca="1" si="106"/>
        <v>0</v>
      </c>
      <c r="R255" s="306">
        <f t="shared" ca="1" si="107"/>
        <v>0</v>
      </c>
      <c r="S255" s="307">
        <f t="shared" ca="1" si="108"/>
        <v>5.083000000000002</v>
      </c>
      <c r="T255" s="304">
        <f t="shared" ca="1" si="88"/>
        <v>49.86423000000002</v>
      </c>
      <c r="U255" s="311">
        <f t="shared" ca="1" si="89"/>
        <v>0</v>
      </c>
      <c r="V255" s="306">
        <f t="shared" ca="1" si="90"/>
        <v>1.0953781362279387</v>
      </c>
      <c r="W255" s="304">
        <f t="shared" ca="1" si="91"/>
        <v>9.4432735142357327</v>
      </c>
      <c r="Y255" s="314" t="str">
        <f t="shared" ca="1" si="109"/>
        <v/>
      </c>
      <c r="Z255" s="315" t="str">
        <f t="shared" ca="1" si="110"/>
        <v/>
      </c>
      <c r="AA255" s="316" t="str">
        <f t="shared" ca="1" si="111"/>
        <v/>
      </c>
      <c r="AC255" s="310" t="e">
        <f t="shared" ca="1" si="112"/>
        <v>#N/A</v>
      </c>
      <c r="AD255" s="323" t="e">
        <f t="shared" ca="1" si="113"/>
        <v>#N/A</v>
      </c>
      <c r="AE255" s="324" t="e">
        <f t="shared" ca="1" si="92"/>
        <v>#N/A</v>
      </c>
      <c r="AG255" s="306">
        <f t="shared" ca="1" si="114"/>
        <v>7.2098720886672591</v>
      </c>
      <c r="AH255" s="304">
        <f t="shared" ca="1" si="115"/>
        <v>-1.806626095761898</v>
      </c>
    </row>
    <row r="256" spans="1:34" x14ac:dyDescent="0.2">
      <c r="A256" s="347">
        <f t="shared" ca="1" si="93"/>
        <v>0.1</v>
      </c>
      <c r="B256" s="304">
        <f t="shared" ca="1" si="94"/>
        <v>16.199999999999964</v>
      </c>
      <c r="D256" s="306">
        <f t="shared" ca="1" si="95"/>
        <v>-0.71949342965982732</v>
      </c>
      <c r="E256" s="307">
        <f t="shared" ca="1" si="96"/>
        <v>-8.0971644319101266</v>
      </c>
      <c r="F256" s="304">
        <f t="shared" ca="1" si="97"/>
        <v>8.1290677591415186</v>
      </c>
      <c r="G256" s="306">
        <f t="shared" ca="1" si="98"/>
        <v>20.449210556605514</v>
      </c>
      <c r="H256" s="307">
        <f t="shared" ca="1" si="99"/>
        <v>-49.662660925344447</v>
      </c>
      <c r="I256" s="304">
        <f t="shared" ca="1" si="100"/>
        <v>53.708007806789112</v>
      </c>
      <c r="J256" s="306">
        <f t="shared" ca="1" si="101"/>
        <v>554.38938315643645</v>
      </c>
      <c r="K256" s="307">
        <f t="shared" ca="1" si="102"/>
        <v>1112.3219798966618</v>
      </c>
      <c r="L256" s="304">
        <f t="shared" ca="1" si="87"/>
        <v>1242.8225034645147</v>
      </c>
      <c r="M256" s="306">
        <f t="shared" ca="1" si="103"/>
        <v>-1.1801913562134627</v>
      </c>
      <c r="N256" s="304">
        <f t="shared" ca="1" si="104"/>
        <v>-67.619983728852162</v>
      </c>
      <c r="P256" s="310">
        <f t="shared" ca="1" si="105"/>
        <v>23</v>
      </c>
      <c r="Q256" s="304">
        <f t="shared" ca="1" si="106"/>
        <v>0</v>
      </c>
      <c r="R256" s="306">
        <f t="shared" ca="1" si="107"/>
        <v>0</v>
      </c>
      <c r="S256" s="307">
        <f t="shared" ca="1" si="108"/>
        <v>5.083000000000002</v>
      </c>
      <c r="T256" s="304">
        <f t="shared" ca="1" si="88"/>
        <v>49.86423000000002</v>
      </c>
      <c r="U256" s="311">
        <f t="shared" ca="1" si="89"/>
        <v>0</v>
      </c>
      <c r="V256" s="306">
        <f t="shared" ca="1" si="90"/>
        <v>1.0959195107320849</v>
      </c>
      <c r="W256" s="304">
        <f t="shared" ca="1" si="91"/>
        <v>9.7064446862835627</v>
      </c>
      <c r="Y256" s="314" t="str">
        <f t="shared" ca="1" si="109"/>
        <v/>
      </c>
      <c r="Z256" s="315" t="str">
        <f t="shared" ca="1" si="110"/>
        <v/>
      </c>
      <c r="AA256" s="316" t="str">
        <f t="shared" ca="1" si="111"/>
        <v/>
      </c>
      <c r="AC256" s="310" t="e">
        <f t="shared" ca="1" si="112"/>
        <v>#N/A</v>
      </c>
      <c r="AD256" s="323" t="e">
        <f t="shared" ca="1" si="113"/>
        <v>#N/A</v>
      </c>
      <c r="AE256" s="324" t="e">
        <f t="shared" ca="1" si="92"/>
        <v>#N/A</v>
      </c>
      <c r="AG256" s="306">
        <f t="shared" ca="1" si="114"/>
        <v>7.1866362523751048</v>
      </c>
      <c r="AH256" s="304">
        <f t="shared" ca="1" si="115"/>
        <v>-1.8578149742741943</v>
      </c>
    </row>
    <row r="257" spans="1:34" x14ac:dyDescent="0.2">
      <c r="A257" s="347">
        <f t="shared" ca="1" si="93"/>
        <v>0.1</v>
      </c>
      <c r="B257" s="304">
        <f t="shared" ca="1" si="94"/>
        <v>16.299999999999965</v>
      </c>
      <c r="D257" s="306">
        <f t="shared" ca="1" si="95"/>
        <v>-0.72707226383818235</v>
      </c>
      <c r="E257" s="307">
        <f t="shared" ca="1" si="96"/>
        <v>-8.0442426761528711</v>
      </c>
      <c r="F257" s="304">
        <f t="shared" ca="1" si="97"/>
        <v>8.0770337568739858</v>
      </c>
      <c r="G257" s="306">
        <f t="shared" ca="1" si="98"/>
        <v>20.376503330221695</v>
      </c>
      <c r="H257" s="307">
        <f t="shared" ca="1" si="99"/>
        <v>-50.467085192959736</v>
      </c>
      <c r="I257" s="304">
        <f t="shared" ca="1" si="100"/>
        <v>54.425440520403612</v>
      </c>
      <c r="J257" s="306">
        <f t="shared" ca="1" si="101"/>
        <v>556.43066885077781</v>
      </c>
      <c r="K257" s="307">
        <f t="shared" ca="1" si="102"/>
        <v>1107.3154925907465</v>
      </c>
      <c r="L257" s="304">
        <f t="shared" ca="1" si="87"/>
        <v>1239.2589274922379</v>
      </c>
      <c r="M257" s="306">
        <f t="shared" ca="1" si="103"/>
        <v>-1.1870542608937784</v>
      </c>
      <c r="N257" s="304">
        <f t="shared" ca="1" si="104"/>
        <v>-68.01319920223483</v>
      </c>
      <c r="P257" s="310">
        <f t="shared" ca="1" si="105"/>
        <v>23</v>
      </c>
      <c r="Q257" s="304">
        <f t="shared" ca="1" si="106"/>
        <v>0</v>
      </c>
      <c r="R257" s="306">
        <f t="shared" ca="1" si="107"/>
        <v>0</v>
      </c>
      <c r="S257" s="307">
        <f t="shared" ca="1" si="108"/>
        <v>5.083000000000002</v>
      </c>
      <c r="T257" s="304">
        <f t="shared" ca="1" si="88"/>
        <v>49.86423000000002</v>
      </c>
      <c r="U257" s="311">
        <f t="shared" ca="1" si="89"/>
        <v>0</v>
      </c>
      <c r="V257" s="306">
        <f t="shared" ca="1" si="90"/>
        <v>1.0964700143748909</v>
      </c>
      <c r="W257" s="304">
        <f t="shared" ca="1" si="91"/>
        <v>9.9725013469259114</v>
      </c>
      <c r="Y257" s="314" t="str">
        <f t="shared" ca="1" si="109"/>
        <v/>
      </c>
      <c r="Z257" s="315" t="str">
        <f t="shared" ca="1" si="110"/>
        <v/>
      </c>
      <c r="AA257" s="316" t="str">
        <f t="shared" ca="1" si="111"/>
        <v/>
      </c>
      <c r="AC257" s="310" t="e">
        <f t="shared" ca="1" si="112"/>
        <v>#N/A</v>
      </c>
      <c r="AD257" s="323" t="e">
        <f t="shared" ca="1" si="113"/>
        <v>#N/A</v>
      </c>
      <c r="AE257" s="324" t="e">
        <f t="shared" ca="1" si="92"/>
        <v>#N/A</v>
      </c>
      <c r="AG257" s="306">
        <f t="shared" ca="1" si="114"/>
        <v>7.1615101419801732</v>
      </c>
      <c r="AH257" s="304">
        <f t="shared" ca="1" si="115"/>
        <v>-1.9095897474490575</v>
      </c>
    </row>
    <row r="258" spans="1:34" x14ac:dyDescent="0.2">
      <c r="A258" s="347">
        <f t="shared" ca="1" si="93"/>
        <v>0.1</v>
      </c>
      <c r="B258" s="304">
        <f t="shared" ca="1" si="94"/>
        <v>16.399999999999967</v>
      </c>
      <c r="D258" s="306">
        <f t="shared" ca="1" si="95"/>
        <v>-0.73453365782240909</v>
      </c>
      <c r="E258" s="307">
        <f t="shared" ca="1" si="96"/>
        <v>-7.9907588826371754</v>
      </c>
      <c r="F258" s="304">
        <f t="shared" ca="1" si="97"/>
        <v>8.0244480941008582</v>
      </c>
      <c r="G258" s="306">
        <f t="shared" ca="1" si="98"/>
        <v>20.303049964439452</v>
      </c>
      <c r="H258" s="307">
        <f t="shared" ca="1" si="99"/>
        <v>-51.266161081223451</v>
      </c>
      <c r="I258" s="304">
        <f t="shared" ca="1" si="100"/>
        <v>55.140122504982479</v>
      </c>
      <c r="J258" s="306">
        <f t="shared" ca="1" si="101"/>
        <v>558.46464651551082</v>
      </c>
      <c r="K258" s="307">
        <f t="shared" ca="1" si="102"/>
        <v>1102.2288302770373</v>
      </c>
      <c r="L258" s="304">
        <f t="shared" ca="1" si="87"/>
        <v>1235.6339084460171</v>
      </c>
      <c r="M258" s="306">
        <f t="shared" ca="1" si="103"/>
        <v>-1.1937151499339766</v>
      </c>
      <c r="N258" s="304">
        <f t="shared" ca="1" si="104"/>
        <v>-68.394840032043135</v>
      </c>
      <c r="P258" s="310">
        <f t="shared" ca="1" si="105"/>
        <v>23</v>
      </c>
      <c r="Q258" s="304">
        <f t="shared" ca="1" si="106"/>
        <v>0</v>
      </c>
      <c r="R258" s="306">
        <f t="shared" ca="1" si="107"/>
        <v>0</v>
      </c>
      <c r="S258" s="307">
        <f t="shared" ca="1" si="108"/>
        <v>5.083000000000002</v>
      </c>
      <c r="T258" s="304">
        <f t="shared" ca="1" si="88"/>
        <v>49.86423000000002</v>
      </c>
      <c r="U258" s="311">
        <f t="shared" ca="1" si="89"/>
        <v>0</v>
      </c>
      <c r="V258" s="306">
        <f t="shared" ca="1" si="90"/>
        <v>1.0970296014274961</v>
      </c>
      <c r="W258" s="304">
        <f t="shared" ca="1" si="91"/>
        <v>10.241350699945819</v>
      </c>
      <c r="Y258" s="314" t="str">
        <f t="shared" ca="1" si="109"/>
        <v/>
      </c>
      <c r="Z258" s="315" t="str">
        <f t="shared" ca="1" si="110"/>
        <v/>
      </c>
      <c r="AA258" s="316" t="str">
        <f t="shared" ca="1" si="111"/>
        <v/>
      </c>
      <c r="AC258" s="310" t="e">
        <f t="shared" ca="1" si="112"/>
        <v>#N/A</v>
      </c>
      <c r="AD258" s="323" t="e">
        <f t="shared" ca="1" si="113"/>
        <v>#N/A</v>
      </c>
      <c r="AE258" s="324" t="e">
        <f t="shared" ca="1" si="92"/>
        <v>#N/A</v>
      </c>
      <c r="AG258" s="306">
        <f t="shared" ca="1" si="114"/>
        <v>7.1345877598565393</v>
      </c>
      <c r="AH258" s="304">
        <f t="shared" ca="1" si="115"/>
        <v>-1.9619321949490276</v>
      </c>
    </row>
    <row r="259" spans="1:34" x14ac:dyDescent="0.2">
      <c r="A259" s="347">
        <f t="shared" ca="1" si="93"/>
        <v>0.1</v>
      </c>
      <c r="B259" s="304">
        <f t="shared" ca="1" si="94"/>
        <v>16.499999999999968</v>
      </c>
      <c r="D259" s="306">
        <f t="shared" ca="1" si="95"/>
        <v>-0.74187491273500084</v>
      </c>
      <c r="E259" s="307">
        <f t="shared" ca="1" si="96"/>
        <v>-7.9367307697609171</v>
      </c>
      <c r="F259" s="304">
        <f t="shared" ca="1" si="97"/>
        <v>7.9713282267019521</v>
      </c>
      <c r="G259" s="306">
        <f t="shared" ca="1" si="98"/>
        <v>20.228862473165954</v>
      </c>
      <c r="H259" s="307">
        <f t="shared" ca="1" si="99"/>
        <v>-52.059834158199543</v>
      </c>
      <c r="I259" s="304">
        <f t="shared" ca="1" si="100"/>
        <v>55.851886356125</v>
      </c>
      <c r="J259" s="306">
        <f t="shared" ca="1" si="101"/>
        <v>560.49124213739105</v>
      </c>
      <c r="K259" s="307">
        <f t="shared" ca="1" si="102"/>
        <v>1097.0625305150661</v>
      </c>
      <c r="L259" s="304">
        <f t="shared" ca="1" si="87"/>
        <v>1231.9483058849651</v>
      </c>
      <c r="M259" s="306">
        <f t="shared" ca="1" si="103"/>
        <v>-1.2001825205032197</v>
      </c>
      <c r="N259" s="304">
        <f t="shared" ca="1" si="104"/>
        <v>-68.765393070207878</v>
      </c>
      <c r="P259" s="310">
        <f t="shared" ca="1" si="105"/>
        <v>23</v>
      </c>
      <c r="Q259" s="304">
        <f t="shared" ca="1" si="106"/>
        <v>0</v>
      </c>
      <c r="R259" s="306">
        <f t="shared" ca="1" si="107"/>
        <v>0</v>
      </c>
      <c r="S259" s="307">
        <f t="shared" ca="1" si="108"/>
        <v>5.083000000000002</v>
      </c>
      <c r="T259" s="304">
        <f t="shared" ca="1" si="88"/>
        <v>49.86423000000002</v>
      </c>
      <c r="U259" s="311">
        <f t="shared" ca="1" si="89"/>
        <v>0</v>
      </c>
      <c r="V259" s="306">
        <f t="shared" ca="1" si="90"/>
        <v>1.0975982256594139</v>
      </c>
      <c r="W259" s="304">
        <f t="shared" ca="1" si="91"/>
        <v>10.512899824339232</v>
      </c>
      <c r="Y259" s="314" t="str">
        <f t="shared" ca="1" si="109"/>
        <v/>
      </c>
      <c r="Z259" s="315" t="str">
        <f t="shared" ca="1" si="110"/>
        <v/>
      </c>
      <c r="AA259" s="316" t="str">
        <f t="shared" ca="1" si="111"/>
        <v/>
      </c>
      <c r="AC259" s="310" t="e">
        <f t="shared" ca="1" si="112"/>
        <v>#N/A</v>
      </c>
      <c r="AD259" s="323" t="e">
        <f t="shared" ca="1" si="113"/>
        <v>#N/A</v>
      </c>
      <c r="AE259" s="324" t="e">
        <f t="shared" ca="1" si="92"/>
        <v>#N/A</v>
      </c>
      <c r="AG259" s="306">
        <f t="shared" ca="1" si="114"/>
        <v>7.1059580008157877</v>
      </c>
      <c r="AH259" s="304">
        <f t="shared" ca="1" si="115"/>
        <v>-2.0148240605834773</v>
      </c>
    </row>
    <row r="260" spans="1:34" x14ac:dyDescent="0.2">
      <c r="A260" s="347">
        <f t="shared" ca="1" si="93"/>
        <v>0.1</v>
      </c>
      <c r="B260" s="304">
        <f t="shared" ca="1" si="94"/>
        <v>16.599999999999969</v>
      </c>
      <c r="D260" s="306">
        <f t="shared" ca="1" si="95"/>
        <v>-0.74909350677188025</v>
      </c>
      <c r="E260" s="307">
        <f t="shared" ca="1" si="96"/>
        <v>-7.8821761402422155</v>
      </c>
      <c r="F260" s="304">
        <f t="shared" ca="1" si="97"/>
        <v>7.9176916956706176</v>
      </c>
      <c r="G260" s="306">
        <f t="shared" ca="1" si="98"/>
        <v>20.153953122488765</v>
      </c>
      <c r="H260" s="307">
        <f t="shared" ca="1" si="99"/>
        <v>-52.848051772223762</v>
      </c>
      <c r="I260" s="304">
        <f t="shared" ca="1" si="100"/>
        <v>56.560572862932688</v>
      </c>
      <c r="J260" s="306">
        <f t="shared" ca="1" si="101"/>
        <v>562.51038291717384</v>
      </c>
      <c r="K260" s="307">
        <f t="shared" ca="1" si="102"/>
        <v>1091.8171362185449</v>
      </c>
      <c r="L260" s="304">
        <f t="shared" ref="L260:L323" ca="1" si="116">SQRT(pos_x^2+pos_z^2)</f>
        <v>1228.2029921108685</v>
      </c>
      <c r="M260" s="306">
        <f t="shared" ca="1" si="103"/>
        <v>-1.2064644300752794</v>
      </c>
      <c r="N260" s="304">
        <f t="shared" ca="1" si="104"/>
        <v>-69.125319975969731</v>
      </c>
      <c r="P260" s="310">
        <f t="shared" ca="1" si="105"/>
        <v>23</v>
      </c>
      <c r="Q260" s="304">
        <f t="shared" ca="1" si="106"/>
        <v>0</v>
      </c>
      <c r="R260" s="306">
        <f t="shared" ca="1" si="107"/>
        <v>0</v>
      </c>
      <c r="S260" s="307">
        <f t="shared" ca="1" si="108"/>
        <v>5.083000000000002</v>
      </c>
      <c r="T260" s="304">
        <f t="shared" ref="T260:T323" ca="1" si="117">m*g</f>
        <v>49.86423000000002</v>
      </c>
      <c r="U260" s="311">
        <f t="shared" ref="U260:U323" ca="1" si="118">IF(pos_xz&lt;L_rampe,Poids*COS(Beta),0)</f>
        <v>0</v>
      </c>
      <c r="V260" s="306">
        <f t="shared" ref="V260:V323" ca="1" si="119">Rho_moyen*(20000-Alt_rampe-pos_z)/(20000+Alt_rampe+pos_z)</f>
        <v>1.0981758403527002</v>
      </c>
      <c r="W260" s="304">
        <f t="shared" ref="W260:W323" ca="1" si="120">1/2*Rho*Sref*Cx*vit_xz^2</f>
        <v>10.787055731185312</v>
      </c>
      <c r="Y260" s="314" t="str">
        <f t="shared" ca="1" si="109"/>
        <v/>
      </c>
      <c r="Z260" s="315" t="str">
        <f t="shared" ca="1" si="110"/>
        <v/>
      </c>
      <c r="AA260" s="316" t="str">
        <f t="shared" ca="1" si="111"/>
        <v/>
      </c>
      <c r="AC260" s="310" t="e">
        <f t="shared" ca="1" si="112"/>
        <v>#N/A</v>
      </c>
      <c r="AD260" s="323" t="e">
        <f t="shared" ca="1" si="113"/>
        <v>#N/A</v>
      </c>
      <c r="AE260" s="324" t="e">
        <f t="shared" ref="AE260:AE323" ca="1" si="121">IF(t&lt;T_para, pos_z, NA())</f>
        <v>#N/A</v>
      </c>
      <c r="AG260" s="306">
        <f t="shared" ca="1" si="114"/>
        <v>7.0757050284543972</v>
      </c>
      <c r="AH260" s="304">
        <f t="shared" ca="1" si="115"/>
        <v>-2.0682470636118881</v>
      </c>
    </row>
    <row r="261" spans="1:34" x14ac:dyDescent="0.2">
      <c r="A261" s="347">
        <f t="shared" ref="A261:A324" ca="1" si="122">IF(B260+0.01&lt;=T_ini+ROUNDUP(Temps_fin_propu,0), 0.01, IF(K260&gt;0, 0.1, 0.0001))</f>
        <v>0.1</v>
      </c>
      <c r="B261" s="304">
        <f t="shared" ref="B261:B324" ca="1" si="123">B260+pas</f>
        <v>16.699999999999971</v>
      </c>
      <c r="D261" s="306">
        <f t="shared" ref="D261:D324" ca="1" si="124">IF(AND(L260&lt;L_rampe,Poussee&lt;Poids*SIN(M260)),0,(-W260+Poussee)/m*COS(M260)-U260/m*SIN(M260))</f>
        <v>-0.75618708791667721</v>
      </c>
      <c r="E261" s="307">
        <f t="shared" ref="E261:E324" ca="1" si="125">IF(AND(L260&lt;L_rampe,Poussee&lt;Poids*SIN(M260)),0,(-W260+Poussee)/m*SIN(M260)+U260/m*COS(M260)-Poids/m)</f>
        <v>-7.827112864715609</v>
      </c>
      <c r="F261" s="304">
        <f t="shared" ref="F261:F324" ca="1" si="126">SQRT(acc_x^2+acc_z^2)</f>
        <v>7.863556110878112</v>
      </c>
      <c r="G261" s="306">
        <f t="shared" ref="G261:G324" ca="1" si="127">G260+acc_x*pas</f>
        <v>20.078334413697096</v>
      </c>
      <c r="H261" s="307">
        <f t="shared" ref="H261:H324" ca="1" si="128">H260+acc_z*pas</f>
        <v>-53.630763058695322</v>
      </c>
      <c r="I261" s="304">
        <f t="shared" ref="I261:I324" ca="1" si="129">SQRT(vit_x^2+vit_z^2)</f>
        <v>57.266030586082813</v>
      </c>
      <c r="J261" s="306">
        <f t="shared" ref="J261:J324" ca="1" si="130">J260+0.5*(vit_x+G260)*pas*(K260&gt;=0)</f>
        <v>564.52199729398319</v>
      </c>
      <c r="K261" s="307">
        <f t="shared" ref="K261:K324" ca="1" si="131">K260+0.5*(vit_z+H260)*pas</f>
        <v>1086.4931954769988</v>
      </c>
      <c r="L261" s="304">
        <f t="shared" ca="1" si="116"/>
        <v>1224.3988521909876</v>
      </c>
      <c r="M261" s="306">
        <f t="shared" ref="M261:M324" ca="1" si="132">IF(AND(L260&gt;L_rampe,G261&gt;0),ATAN2(G261,H261),$M$4)</f>
        <v>-1.2125685220391194</v>
      </c>
      <c r="N261" s="304">
        <f t="shared" ref="N261:N324" ca="1" si="133">DEGREES(Beta)</f>
        <v>-69.475058683257487</v>
      </c>
      <c r="P261" s="310">
        <f t="shared" ref="P261:P324" ca="1" si="134">MATCH(t-pas/2-T_ini,CdP_t)</f>
        <v>23</v>
      </c>
      <c r="Q261" s="304">
        <f t="shared" ref="Q261:Q324" ca="1" si="135">(INDEX(CdP,2,i_P+1)-INDEX(CdP,2,i_P+0))/(INDEX(CdP,1,i_P+1)-INDEX(CdP,1,i_P+0))*(t-pas/2-T_ini-INDEX(CdP,1,i_P+0))+INDEX(CdP,2,i_P+0)</f>
        <v>0</v>
      </c>
      <c r="R261" s="306">
        <f t="shared" ref="R261:R324" ca="1" si="136">Poussee/(g*ISP)</f>
        <v>0</v>
      </c>
      <c r="S261" s="307">
        <f t="shared" ref="S261:S324" ca="1" si="137">S260-Débit*pas</f>
        <v>5.083000000000002</v>
      </c>
      <c r="T261" s="304">
        <f t="shared" ca="1" si="117"/>
        <v>49.86423000000002</v>
      </c>
      <c r="U261" s="311">
        <f t="shared" ca="1" si="118"/>
        <v>0</v>
      </c>
      <c r="V261" s="306">
        <f t="shared" ca="1" si="119"/>
        <v>1.0987623983162065</v>
      </c>
      <c r="W261" s="304">
        <f t="shared" ca="1" si="120"/>
        <v>11.063725419866023</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t="e">
        <f t="shared" ca="1" si="121"/>
        <v>#N/A</v>
      </c>
      <c r="AG261" s="306">
        <f t="shared" ref="AG261:AG324" ca="1" si="143">IF(AND(L260&lt;L_rampe,Poussee&lt;Poids*SIN(M260)),0,(-W260+Poussee)/m-Poids*SIN(M260)/m)</f>
        <v>7.0439086206802521</v>
      </c>
      <c r="AH261" s="304">
        <f t="shared" ref="AH261:AH324" ca="1" si="144">IF(AND(L260&lt;L_rampe,Poussee&lt;Poids*SIN(M260)), g*SIN(M260), (-W260+Poussee)/m)</f>
        <v>-2.1221829099321874</v>
      </c>
    </row>
    <row r="262" spans="1:34" x14ac:dyDescent="0.2">
      <c r="A262" s="347">
        <f t="shared" ca="1" si="122"/>
        <v>0.1</v>
      </c>
      <c r="B262" s="304">
        <f t="shared" ca="1" si="123"/>
        <v>16.799999999999972</v>
      </c>
      <c r="D262" s="306">
        <f t="shared" ca="1" si="124"/>
        <v>-0.76315346711649079</v>
      </c>
      <c r="E262" s="307">
        <f t="shared" ca="1" si="125"/>
        <v>-7.771558865937326</v>
      </c>
      <c r="F262" s="304">
        <f t="shared" ca="1" si="126"/>
        <v>7.8089391354460549</v>
      </c>
      <c r="G262" s="306">
        <f t="shared" ca="1" si="127"/>
        <v>20.002019066985447</v>
      </c>
      <c r="H262" s="307">
        <f t="shared" ca="1" si="128"/>
        <v>-54.407918945289055</v>
      </c>
      <c r="I262" s="304">
        <f t="shared" ca="1" si="129"/>
        <v>57.968115466290541</v>
      </c>
      <c r="J262" s="306">
        <f t="shared" ca="1" si="130"/>
        <v>566.52601496801731</v>
      </c>
      <c r="K262" s="307">
        <f t="shared" ca="1" si="131"/>
        <v>1081.0912613767996</v>
      </c>
      <c r="L262" s="304">
        <f t="shared" ca="1" si="116"/>
        <v>1220.5367839851538</v>
      </c>
      <c r="M262" s="306">
        <f t="shared" ca="1" si="132"/>
        <v>-1.2185020497698436</v>
      </c>
      <c r="N262" s="304">
        <f t="shared" ca="1" si="133"/>
        <v>-69.815024779851825</v>
      </c>
      <c r="P262" s="310">
        <f t="shared" ca="1" si="134"/>
        <v>23</v>
      </c>
      <c r="Q262" s="304">
        <f t="shared" ca="1" si="135"/>
        <v>0</v>
      </c>
      <c r="R262" s="306">
        <f t="shared" ca="1" si="136"/>
        <v>0</v>
      </c>
      <c r="S262" s="307">
        <f t="shared" ca="1" si="137"/>
        <v>5.083000000000002</v>
      </c>
      <c r="T262" s="304">
        <f t="shared" ca="1" si="117"/>
        <v>49.86423000000002</v>
      </c>
      <c r="U262" s="311">
        <f t="shared" ca="1" si="118"/>
        <v>0</v>
      </c>
      <c r="V262" s="306">
        <f t="shared" ca="1" si="119"/>
        <v>1.0993578518999221</v>
      </c>
      <c r="W262" s="304">
        <f t="shared" ca="1" si="120"/>
        <v>11.342815933572156</v>
      </c>
      <c r="Y262" s="314" t="str">
        <f t="shared" ca="1" si="138"/>
        <v/>
      </c>
      <c r="Z262" s="315" t="str">
        <f t="shared" ca="1" si="139"/>
        <v/>
      </c>
      <c r="AA262" s="316" t="str">
        <f t="shared" ca="1" si="140"/>
        <v/>
      </c>
      <c r="AC262" s="310" t="e">
        <f t="shared" ca="1" si="141"/>
        <v>#N/A</v>
      </c>
      <c r="AD262" s="323" t="e">
        <f t="shared" ca="1" si="142"/>
        <v>#N/A</v>
      </c>
      <c r="AE262" s="324" t="e">
        <f t="shared" ca="1" si="121"/>
        <v>#N/A</v>
      </c>
      <c r="AG262" s="306">
        <f t="shared" ca="1" si="143"/>
        <v>7.0106444868839706</v>
      </c>
      <c r="AH262" s="304">
        <f t="shared" ca="1" si="144"/>
        <v>-2.1766133031410622</v>
      </c>
    </row>
    <row r="263" spans="1:34" x14ac:dyDescent="0.2">
      <c r="A263" s="347">
        <f t="shared" ca="1" si="122"/>
        <v>0.1</v>
      </c>
      <c r="B263" s="304">
        <f t="shared" ca="1" si="123"/>
        <v>16.899999999999974</v>
      </c>
      <c r="D263" s="306">
        <f t="shared" ca="1" si="124"/>
        <v>-0.76999061187875417</v>
      </c>
      <c r="E263" s="307">
        <f t="shared" ca="1" si="125"/>
        <v>-7.7155321035624498</v>
      </c>
      <c r="F263" s="304">
        <f t="shared" ca="1" si="126"/>
        <v>7.7538584706895586</v>
      </c>
      <c r="G263" s="306">
        <f t="shared" ca="1" si="127"/>
        <v>19.92502000579757</v>
      </c>
      <c r="H263" s="307">
        <f t="shared" ca="1" si="128"/>
        <v>-55.1794721556453</v>
      </c>
      <c r="I263" s="304">
        <f t="shared" ca="1" si="129"/>
        <v>58.666690460661478</v>
      </c>
      <c r="J263" s="306">
        <f t="shared" ca="1" si="130"/>
        <v>568.5223669216565</v>
      </c>
      <c r="K263" s="307">
        <f t="shared" ca="1" si="131"/>
        <v>1075.6118918217528</v>
      </c>
      <c r="L263" s="304">
        <f t="shared" ca="1" si="116"/>
        <v>1216.6176981774402</v>
      </c>
      <c r="M263" s="306">
        <f t="shared" ca="1" si="132"/>
        <v>-1.224271899240523</v>
      </c>
      <c r="N263" s="304">
        <f t="shared" ca="1" si="133"/>
        <v>-70.145612802947539</v>
      </c>
      <c r="P263" s="310">
        <f t="shared" ca="1" si="134"/>
        <v>23</v>
      </c>
      <c r="Q263" s="304">
        <f t="shared" ca="1" si="135"/>
        <v>0</v>
      </c>
      <c r="R263" s="306">
        <f t="shared" ca="1" si="136"/>
        <v>0</v>
      </c>
      <c r="S263" s="307">
        <f t="shared" ca="1" si="137"/>
        <v>5.083000000000002</v>
      </c>
      <c r="T263" s="304">
        <f t="shared" ca="1" si="117"/>
        <v>49.86423000000002</v>
      </c>
      <c r="U263" s="311">
        <f t="shared" ca="1" si="118"/>
        <v>0</v>
      </c>
      <c r="V263" s="306">
        <f t="shared" ca="1" si="119"/>
        <v>1.0999621530093802</v>
      </c>
      <c r="W263" s="304">
        <f t="shared" ca="1" si="120"/>
        <v>11.624234414036058</v>
      </c>
      <c r="Y263" s="314" t="str">
        <f t="shared" ca="1" si="138"/>
        <v/>
      </c>
      <c r="Z263" s="315" t="str">
        <f t="shared" ca="1" si="139"/>
        <v/>
      </c>
      <c r="AA263" s="316" t="str">
        <f t="shared" ca="1" si="140"/>
        <v/>
      </c>
      <c r="AC263" s="310" t="e">
        <f t="shared" ca="1" si="141"/>
        <v>#N/A</v>
      </c>
      <c r="AD263" s="323" t="e">
        <f t="shared" ca="1" si="142"/>
        <v>#N/A</v>
      </c>
      <c r="AE263" s="324" t="e">
        <f t="shared" ca="1" si="121"/>
        <v>#N/A</v>
      </c>
      <c r="AG263" s="306">
        <f t="shared" ca="1" si="143"/>
        <v>6.975984559052284</v>
      </c>
      <c r="AH263" s="304">
        <f t="shared" ca="1" si="144"/>
        <v>-2.2315199554538956</v>
      </c>
    </row>
    <row r="264" spans="1:34" x14ac:dyDescent="0.2">
      <c r="A264" s="347">
        <f t="shared" ca="1" si="122"/>
        <v>0.1</v>
      </c>
      <c r="B264" s="304">
        <f t="shared" ca="1" si="123"/>
        <v>16.999999999999975</v>
      </c>
      <c r="D264" s="306">
        <f t="shared" ca="1" si="124"/>
        <v>-0.77669664025227936</v>
      </c>
      <c r="E264" s="307">
        <f t="shared" ca="1" si="125"/>
        <v>-7.6590505594617415</v>
      </c>
      <c r="F264" s="304">
        <f t="shared" ca="1" si="126"/>
        <v>7.6983318415985673</v>
      </c>
      <c r="G264" s="306">
        <f t="shared" ca="1" si="127"/>
        <v>19.847350341772341</v>
      </c>
      <c r="H264" s="307">
        <f t="shared" ca="1" si="128"/>
        <v>-55.945377211591477</v>
      </c>
      <c r="I264" s="304">
        <f t="shared" ca="1" si="129"/>
        <v>59.361625204641335</v>
      </c>
      <c r="J264" s="306">
        <f t="shared" ca="1" si="130"/>
        <v>570.51098543903504</v>
      </c>
      <c r="K264" s="307">
        <f t="shared" ca="1" si="131"/>
        <v>1070.0556493533909</v>
      </c>
      <c r="L264" s="304">
        <f t="shared" ca="1" si="116"/>
        <v>1212.642518312683</v>
      </c>
      <c r="M264" s="306">
        <f t="shared" ca="1" si="132"/>
        <v>-1.2298846102544869</v>
      </c>
      <c r="N264" s="304">
        <f t="shared" ca="1" si="133"/>
        <v>-70.467197455674267</v>
      </c>
      <c r="P264" s="310">
        <f t="shared" ca="1" si="134"/>
        <v>23</v>
      </c>
      <c r="Q264" s="304">
        <f t="shared" ca="1" si="135"/>
        <v>0</v>
      </c>
      <c r="R264" s="306">
        <f t="shared" ca="1" si="136"/>
        <v>0</v>
      </c>
      <c r="S264" s="307">
        <f t="shared" ca="1" si="137"/>
        <v>5.083000000000002</v>
      </c>
      <c r="T264" s="304">
        <f t="shared" ca="1" si="117"/>
        <v>49.86423000000002</v>
      </c>
      <c r="U264" s="311">
        <f t="shared" ca="1" si="118"/>
        <v>0</v>
      </c>
      <c r="V264" s="306">
        <f t="shared" ca="1" si="119"/>
        <v>1.1005752531201187</v>
      </c>
      <c r="W264" s="304">
        <f t="shared" ca="1" si="120"/>
        <v>11.907888155434504</v>
      </c>
      <c r="Y264" s="314" t="str">
        <f t="shared" ca="1" si="138"/>
        <v/>
      </c>
      <c r="Z264" s="315" t="str">
        <f t="shared" ca="1" si="139"/>
        <v/>
      </c>
      <c r="AA264" s="316" t="str">
        <f t="shared" ca="1" si="140"/>
        <v/>
      </c>
      <c r="AC264" s="310">
        <f t="shared" ca="1" si="141"/>
        <v>16.999999999999975</v>
      </c>
      <c r="AD264" s="323">
        <f t="shared" ca="1" si="142"/>
        <v>570.51098543903504</v>
      </c>
      <c r="AE264" s="324" t="e">
        <f t="shared" ca="1" si="121"/>
        <v>#N/A</v>
      </c>
      <c r="AG264" s="306">
        <f t="shared" ca="1" si="143"/>
        <v>6.9399972589564349</v>
      </c>
      <c r="AH264" s="304">
        <f t="shared" ca="1" si="144"/>
        <v>-2.2868845984725663</v>
      </c>
    </row>
    <row r="265" spans="1:34" x14ac:dyDescent="0.2">
      <c r="A265" s="347">
        <f t="shared" ca="1" si="122"/>
        <v>0.1</v>
      </c>
      <c r="B265" s="304">
        <f t="shared" ca="1" si="123"/>
        <v>17.099999999999977</v>
      </c>
      <c r="D265" s="306">
        <f t="shared" ca="1" si="124"/>
        <v>-0.78326981515877658</v>
      </c>
      <c r="E265" s="307">
        <f t="shared" ca="1" si="125"/>
        <v>-7.6021322235500897</v>
      </c>
      <c r="F265" s="304">
        <f t="shared" ca="1" si="126"/>
        <v>7.6423769828291963</v>
      </c>
      <c r="G265" s="306">
        <f t="shared" ca="1" si="127"/>
        <v>19.769023360256462</v>
      </c>
      <c r="H265" s="307">
        <f t="shared" ca="1" si="128"/>
        <v>-56.705590433946483</v>
      </c>
      <c r="I265" s="304">
        <f t="shared" ca="1" si="129"/>
        <v>60.052795697459814</v>
      </c>
      <c r="J265" s="306">
        <f t="shared" ca="1" si="130"/>
        <v>572.49180412413648</v>
      </c>
      <c r="K265" s="307">
        <f t="shared" ca="1" si="131"/>
        <v>1064.4231009711141</v>
      </c>
      <c r="L265" s="304">
        <f t="shared" ca="1" si="116"/>
        <v>1208.6121808381179</v>
      </c>
      <c r="M265" s="306">
        <f t="shared" ca="1" si="132"/>
        <v>-1.2353463963759301</v>
      </c>
      <c r="N265" s="304">
        <f t="shared" ca="1" si="133"/>
        <v>-70.780134749036094</v>
      </c>
      <c r="P265" s="310">
        <f t="shared" ca="1" si="134"/>
        <v>23</v>
      </c>
      <c r="Q265" s="304">
        <f t="shared" ca="1" si="135"/>
        <v>0</v>
      </c>
      <c r="R265" s="306">
        <f t="shared" ca="1" si="136"/>
        <v>0</v>
      </c>
      <c r="S265" s="307">
        <f t="shared" ca="1" si="137"/>
        <v>5.083000000000002</v>
      </c>
      <c r="T265" s="304">
        <f t="shared" ca="1" si="117"/>
        <v>49.86423000000002</v>
      </c>
      <c r="U265" s="311">
        <f t="shared" ca="1" si="118"/>
        <v>0</v>
      </c>
      <c r="V265" s="306">
        <f t="shared" ca="1" si="119"/>
        <v>1.1011971032921855</v>
      </c>
      <c r="W265" s="304">
        <f t="shared" ca="1" si="120"/>
        <v>12.193684657408443</v>
      </c>
      <c r="Y265" s="314" t="str">
        <f t="shared" ca="1" si="138"/>
        <v/>
      </c>
      <c r="Z265" s="315" t="str">
        <f t="shared" ca="1" si="139"/>
        <v/>
      </c>
      <c r="AA265" s="316" t="str">
        <f t="shared" ca="1" si="140"/>
        <v/>
      </c>
      <c r="AC265" s="310" t="e">
        <f t="shared" ca="1" si="141"/>
        <v>#N/A</v>
      </c>
      <c r="AD265" s="323" t="e">
        <f t="shared" ca="1" si="142"/>
        <v>#N/A</v>
      </c>
      <c r="AE265" s="324" t="e">
        <f t="shared" ca="1" si="121"/>
        <v>#N/A</v>
      </c>
      <c r="AG265" s="306">
        <f t="shared" ca="1" si="143"/>
        <v>6.9027477433902025</v>
      </c>
      <c r="AH265" s="304">
        <f t="shared" ca="1" si="144"/>
        <v>-2.3426889937899862</v>
      </c>
    </row>
    <row r="266" spans="1:34" x14ac:dyDescent="0.2">
      <c r="A266" s="347">
        <f t="shared" ca="1" si="122"/>
        <v>0.1</v>
      </c>
      <c r="B266" s="304">
        <f t="shared" ca="1" si="123"/>
        <v>17.199999999999978</v>
      </c>
      <c r="D266" s="306">
        <f t="shared" ca="1" si="124"/>
        <v>-0.78970853904412175</v>
      </c>
      <c r="E266" s="307">
        <f t="shared" ca="1" si="125"/>
        <v>-7.5447950801022658</v>
      </c>
      <c r="F266" s="304">
        <f t="shared" ca="1" si="126"/>
        <v>7.5860116251805572</v>
      </c>
      <c r="G266" s="306">
        <f t="shared" ca="1" si="127"/>
        <v>19.69005250635205</v>
      </c>
      <c r="H266" s="307">
        <f t="shared" ca="1" si="128"/>
        <v>-57.460069941956711</v>
      </c>
      <c r="I266" s="304">
        <f t="shared" ca="1" si="129"/>
        <v>60.740084009140602</v>
      </c>
      <c r="J266" s="306">
        <f t="shared" ca="1" si="130"/>
        <v>574.46475791746695</v>
      </c>
      <c r="K266" s="307">
        <f t="shared" ca="1" si="131"/>
        <v>1058.714817952319</v>
      </c>
      <c r="L266" s="304">
        <f t="shared" ca="1" si="116"/>
        <v>1204.5276351503878</v>
      </c>
      <c r="M266" s="306">
        <f t="shared" ca="1" si="132"/>
        <v>-1.2406631636343655</v>
      </c>
      <c r="N266" s="304">
        <f t="shared" ca="1" si="133"/>
        <v>-71.084763073597784</v>
      </c>
      <c r="P266" s="310">
        <f t="shared" ca="1" si="134"/>
        <v>23</v>
      </c>
      <c r="Q266" s="304">
        <f t="shared" ca="1" si="135"/>
        <v>0</v>
      </c>
      <c r="R266" s="306">
        <f t="shared" ca="1" si="136"/>
        <v>0</v>
      </c>
      <c r="S266" s="307">
        <f t="shared" ca="1" si="137"/>
        <v>5.083000000000002</v>
      </c>
      <c r="T266" s="304">
        <f t="shared" ca="1" si="117"/>
        <v>49.86423000000002</v>
      </c>
      <c r="U266" s="311">
        <f t="shared" ca="1" si="118"/>
        <v>0</v>
      </c>
      <c r="V266" s="306">
        <f t="shared" ca="1" si="119"/>
        <v>1.101827654184673</v>
      </c>
      <c r="W266" s="304">
        <f t="shared" ca="1" si="120"/>
        <v>12.481531677149182</v>
      </c>
      <c r="Y266" s="314" t="str">
        <f t="shared" ca="1" si="138"/>
        <v/>
      </c>
      <c r="Z266" s="315" t="str">
        <f t="shared" ca="1" si="139"/>
        <v/>
      </c>
      <c r="AA266" s="316" t="str">
        <f t="shared" ca="1" si="140"/>
        <v/>
      </c>
      <c r="AC266" s="310" t="e">
        <f t="shared" ca="1" si="141"/>
        <v>#N/A</v>
      </c>
      <c r="AD266" s="323" t="e">
        <f t="shared" ca="1" si="142"/>
        <v>#N/A</v>
      </c>
      <c r="AE266" s="324" t="e">
        <f t="shared" ca="1" si="121"/>
        <v>#N/A</v>
      </c>
      <c r="AG266" s="306">
        <f t="shared" ca="1" si="143"/>
        <v>6.8642981292811447</v>
      </c>
      <c r="AH266" s="304">
        <f t="shared" ca="1" si="144"/>
        <v>-2.3989149434209009</v>
      </c>
    </row>
    <row r="267" spans="1:34" x14ac:dyDescent="0.2">
      <c r="A267" s="347">
        <f t="shared" ca="1" si="122"/>
        <v>0.1</v>
      </c>
      <c r="B267" s="304">
        <f t="shared" ca="1" si="123"/>
        <v>17.299999999999979</v>
      </c>
      <c r="D267" s="306">
        <f t="shared" ca="1" si="124"/>
        <v>-0.79601134882135993</v>
      </c>
      <c r="E267" s="307">
        <f t="shared" ca="1" si="125"/>
        <v>-7.4870570945348582</v>
      </c>
      <c r="F267" s="304">
        <f t="shared" ca="1" si="126"/>
        <v>7.5292534825357782</v>
      </c>
      <c r="G267" s="306">
        <f t="shared" ca="1" si="127"/>
        <v>19.610451371469914</v>
      </c>
      <c r="H267" s="307">
        <f t="shared" ca="1" si="128"/>
        <v>-58.2087756514102</v>
      </c>
      <c r="I267" s="304">
        <f t="shared" ca="1" si="129"/>
        <v>61.423378007310795</v>
      </c>
      <c r="J267" s="306">
        <f t="shared" ca="1" si="130"/>
        <v>576.42978311135801</v>
      </c>
      <c r="K267" s="307">
        <f t="shared" ca="1" si="131"/>
        <v>1052.9313756726506</v>
      </c>
      <c r="L267" s="304">
        <f t="shared" ca="1" si="116"/>
        <v>1200.3898436481823</v>
      </c>
      <c r="M267" s="306">
        <f t="shared" ca="1" si="132"/>
        <v>-1.2458405280757026</v>
      </c>
      <c r="N267" s="304">
        <f t="shared" ca="1" si="133"/>
        <v>-71.381404205087506</v>
      </c>
      <c r="P267" s="310">
        <f t="shared" ca="1" si="134"/>
        <v>23</v>
      </c>
      <c r="Q267" s="304">
        <f t="shared" ca="1" si="135"/>
        <v>0</v>
      </c>
      <c r="R267" s="306">
        <f t="shared" ca="1" si="136"/>
        <v>0</v>
      </c>
      <c r="S267" s="307">
        <f t="shared" ca="1" si="137"/>
        <v>5.083000000000002</v>
      </c>
      <c r="T267" s="304">
        <f t="shared" ca="1" si="117"/>
        <v>49.86423000000002</v>
      </c>
      <c r="U267" s="311">
        <f t="shared" ca="1" si="118"/>
        <v>0</v>
      </c>
      <c r="V267" s="306">
        <f t="shared" ca="1" si="119"/>
        <v>1.1024668560702715</v>
      </c>
      <c r="W267" s="304">
        <f t="shared" ca="1" si="120"/>
        <v>12.771337280503699</v>
      </c>
      <c r="Y267" s="314" t="str">
        <f t="shared" ca="1" si="138"/>
        <v/>
      </c>
      <c r="Z267" s="315" t="str">
        <f t="shared" ca="1" si="139"/>
        <v/>
      </c>
      <c r="AA267" s="316" t="str">
        <f t="shared" ca="1" si="140"/>
        <v/>
      </c>
      <c r="AC267" s="310" t="e">
        <f t="shared" ca="1" si="141"/>
        <v>#N/A</v>
      </c>
      <c r="AD267" s="323" t="e">
        <f t="shared" ca="1" si="142"/>
        <v>#N/A</v>
      </c>
      <c r="AE267" s="324" t="e">
        <f t="shared" ca="1" si="121"/>
        <v>#N/A</v>
      </c>
      <c r="AG267" s="306">
        <f t="shared" ca="1" si="143"/>
        <v>6.8247077003559866</v>
      </c>
      <c r="AH267" s="304">
        <f t="shared" ca="1" si="144"/>
        <v>-2.4555443000490218</v>
      </c>
    </row>
    <row r="268" spans="1:34" x14ac:dyDescent="0.2">
      <c r="A268" s="347">
        <f t="shared" ca="1" si="122"/>
        <v>0.1</v>
      </c>
      <c r="B268" s="304">
        <f t="shared" ca="1" si="123"/>
        <v>17.399999999999981</v>
      </c>
      <c r="D268" s="306">
        <f t="shared" ca="1" si="124"/>
        <v>-0.80217691107995293</v>
      </c>
      <c r="E268" s="307">
        <f t="shared" ca="1" si="125"/>
        <v>-7.4289362006360466</v>
      </c>
      <c r="F268" s="304">
        <f t="shared" ca="1" si="126"/>
        <v>7.4721202392487305</v>
      </c>
      <c r="G268" s="306">
        <f t="shared" ca="1" si="127"/>
        <v>19.530233680361917</v>
      </c>
      <c r="H268" s="307">
        <f t="shared" ca="1" si="128"/>
        <v>-58.951669271473804</v>
      </c>
      <c r="I268" s="304">
        <f t="shared" ca="1" si="129"/>
        <v>62.102571102191675</v>
      </c>
      <c r="J268" s="306">
        <f t="shared" ca="1" si="130"/>
        <v>578.3868173639496</v>
      </c>
      <c r="K268" s="307">
        <f t="shared" ca="1" si="131"/>
        <v>1047.0733534265064</v>
      </c>
      <c r="L268" s="304">
        <f t="shared" ca="1" si="116"/>
        <v>1196.1997817907461</v>
      </c>
      <c r="M268" s="306">
        <f t="shared" ca="1" si="132"/>
        <v>-1.2508838322297082</v>
      </c>
      <c r="N268" s="304">
        <f t="shared" ca="1" si="133"/>
        <v>-71.670364247912829</v>
      </c>
      <c r="P268" s="310">
        <f t="shared" ca="1" si="134"/>
        <v>23</v>
      </c>
      <c r="Q268" s="304">
        <f t="shared" ca="1" si="135"/>
        <v>0</v>
      </c>
      <c r="R268" s="306">
        <f t="shared" ca="1" si="136"/>
        <v>0</v>
      </c>
      <c r="S268" s="307">
        <f t="shared" ca="1" si="137"/>
        <v>5.083000000000002</v>
      </c>
      <c r="T268" s="304">
        <f t="shared" ca="1" si="117"/>
        <v>49.86423000000002</v>
      </c>
      <c r="U268" s="311">
        <f t="shared" ca="1" si="118"/>
        <v>0</v>
      </c>
      <c r="V268" s="306">
        <f t="shared" ca="1" si="119"/>
        <v>1.1031146588498351</v>
      </c>
      <c r="W268" s="304">
        <f t="shared" ca="1" si="120"/>
        <v>13.063009892054859</v>
      </c>
      <c r="Y268" s="314" t="str">
        <f t="shared" ca="1" si="138"/>
        <v/>
      </c>
      <c r="Z268" s="315" t="str">
        <f t="shared" ca="1" si="139"/>
        <v/>
      </c>
      <c r="AA268" s="316" t="str">
        <f t="shared" ca="1" si="140"/>
        <v/>
      </c>
      <c r="AC268" s="310" t="e">
        <f t="shared" ca="1" si="141"/>
        <v>#N/A</v>
      </c>
      <c r="AD268" s="323" t="e">
        <f t="shared" ca="1" si="142"/>
        <v>#N/A</v>
      </c>
      <c r="AE268" s="324" t="e">
        <f t="shared" ca="1" si="121"/>
        <v>#N/A</v>
      </c>
      <c r="AG268" s="306">
        <f t="shared" ca="1" si="143"/>
        <v>6.7840330969068035</v>
      </c>
      <c r="AH268" s="304">
        <f t="shared" ca="1" si="144"/>
        <v>-2.5125589770811909</v>
      </c>
    </row>
    <row r="269" spans="1:34" x14ac:dyDescent="0.2">
      <c r="A269" s="347">
        <f t="shared" ca="1" si="122"/>
        <v>0.1</v>
      </c>
      <c r="B269" s="304">
        <f t="shared" ca="1" si="123"/>
        <v>17.499999999999982</v>
      </c>
      <c r="D269" s="306">
        <f t="shared" ca="1" si="124"/>
        <v>-0.80820401753808369</v>
      </c>
      <c r="E269" s="307">
        <f t="shared" ca="1" si="125"/>
        <v>-7.3704502882272429</v>
      </c>
      <c r="F269" s="304">
        <f t="shared" ca="1" si="126"/>
        <v>7.4146295379603258</v>
      </c>
      <c r="G269" s="306">
        <f t="shared" ca="1" si="127"/>
        <v>19.449413278608109</v>
      </c>
      <c r="H269" s="307">
        <f t="shared" ca="1" si="128"/>
        <v>-59.688714300296532</v>
      </c>
      <c r="I269" s="304">
        <f t="shared" ca="1" si="129"/>
        <v>62.777562008288605</v>
      </c>
      <c r="J269" s="306">
        <f t="shared" ca="1" si="130"/>
        <v>580.33579971189806</v>
      </c>
      <c r="K269" s="307">
        <f t="shared" ca="1" si="131"/>
        <v>1041.1413342479179</v>
      </c>
      <c r="L269" s="304">
        <f t="shared" ca="1" si="116"/>
        <v>1191.9584381624986</v>
      </c>
      <c r="M269" s="306">
        <f t="shared" ca="1" si="132"/>
        <v>-1.2557981605603894</v>
      </c>
      <c r="N269" s="304">
        <f t="shared" ca="1" si="133"/>
        <v>-71.951934520402418</v>
      </c>
      <c r="P269" s="310">
        <f t="shared" ca="1" si="134"/>
        <v>23</v>
      </c>
      <c r="Q269" s="304">
        <f t="shared" ca="1" si="135"/>
        <v>0</v>
      </c>
      <c r="R269" s="306">
        <f t="shared" ca="1" si="136"/>
        <v>0</v>
      </c>
      <c r="S269" s="307">
        <f t="shared" ca="1" si="137"/>
        <v>5.083000000000002</v>
      </c>
      <c r="T269" s="304">
        <f t="shared" ca="1" si="117"/>
        <v>49.86423000000002</v>
      </c>
      <c r="U269" s="311">
        <f t="shared" ca="1" si="118"/>
        <v>0</v>
      </c>
      <c r="V269" s="306">
        <f t="shared" ca="1" si="119"/>
        <v>1.1037710120669377</v>
      </c>
      <c r="W269" s="304">
        <f t="shared" ca="1" si="120"/>
        <v>13.356458344134824</v>
      </c>
      <c r="Y269" s="314" t="str">
        <f t="shared" ca="1" si="138"/>
        <v/>
      </c>
      <c r="Z269" s="315" t="str">
        <f t="shared" ca="1" si="139"/>
        <v/>
      </c>
      <c r="AA269" s="316" t="str">
        <f t="shared" ca="1" si="140"/>
        <v/>
      </c>
      <c r="AC269" s="310" t="e">
        <f t="shared" ca="1" si="141"/>
        <v>#N/A</v>
      </c>
      <c r="AD269" s="323" t="e">
        <f t="shared" ca="1" si="142"/>
        <v>#N/A</v>
      </c>
      <c r="AE269" s="324" t="e">
        <f t="shared" ca="1" si="121"/>
        <v>#N/A</v>
      </c>
      <c r="AG269" s="306">
        <f t="shared" ca="1" si="143"/>
        <v>6.7423284900793439</v>
      </c>
      <c r="AH269" s="304">
        <f t="shared" ca="1" si="144"/>
        <v>-2.5699409584998731</v>
      </c>
    </row>
    <row r="270" spans="1:34" x14ac:dyDescent="0.2">
      <c r="A270" s="347">
        <f t="shared" ca="1" si="122"/>
        <v>0.1</v>
      </c>
      <c r="B270" s="304">
        <f t="shared" ca="1" si="123"/>
        <v>17.599999999999984</v>
      </c>
      <c r="D270" s="306">
        <f t="shared" ca="1" si="124"/>
        <v>-0.81409158071693244</v>
      </c>
      <c r="E270" s="307">
        <f t="shared" ca="1" si="125"/>
        <v>-7.3116171912427355</v>
      </c>
      <c r="F270" s="304">
        <f t="shared" ca="1" si="126"/>
        <v>7.3567989678304047</v>
      </c>
      <c r="G270" s="306">
        <f t="shared" ca="1" si="127"/>
        <v>19.368004120536416</v>
      </c>
      <c r="H270" s="307">
        <f t="shared" ca="1" si="128"/>
        <v>-60.419876019420805</v>
      </c>
      <c r="I270" s="304">
        <f t="shared" ca="1" si="129"/>
        <v>63.448254521423181</v>
      </c>
      <c r="J270" s="306">
        <f t="shared" ca="1" si="130"/>
        <v>582.27667058185534</v>
      </c>
      <c r="K270" s="307">
        <f t="shared" ca="1" si="131"/>
        <v>1035.135904731932</v>
      </c>
      <c r="L270" s="304">
        <f t="shared" ca="1" si="116"/>
        <v>1187.6668145439974</v>
      </c>
      <c r="M270" s="306">
        <f t="shared" ca="1" si="132"/>
        <v>-1.2605883539625486</v>
      </c>
      <c r="N270" s="304">
        <f t="shared" ca="1" si="133"/>
        <v>-72.22639238539756</v>
      </c>
      <c r="P270" s="310">
        <f t="shared" ca="1" si="134"/>
        <v>23</v>
      </c>
      <c r="Q270" s="304">
        <f t="shared" ca="1" si="135"/>
        <v>0</v>
      </c>
      <c r="R270" s="306">
        <f t="shared" ca="1" si="136"/>
        <v>0</v>
      </c>
      <c r="S270" s="307">
        <f t="shared" ca="1" si="137"/>
        <v>5.083000000000002</v>
      </c>
      <c r="T270" s="304">
        <f t="shared" ca="1" si="117"/>
        <v>49.86423000000002</v>
      </c>
      <c r="U270" s="311">
        <f t="shared" ca="1" si="118"/>
        <v>0</v>
      </c>
      <c r="V270" s="306">
        <f t="shared" ca="1" si="119"/>
        <v>1.104435864922426</v>
      </c>
      <c r="W270" s="304">
        <f t="shared" ca="1" si="120"/>
        <v>13.651591924733305</v>
      </c>
      <c r="Y270" s="314" t="str">
        <f t="shared" ca="1" si="138"/>
        <v/>
      </c>
      <c r="Z270" s="315" t="str">
        <f t="shared" ca="1" si="139"/>
        <v/>
      </c>
      <c r="AA270" s="316" t="str">
        <f t="shared" ca="1" si="140"/>
        <v/>
      </c>
      <c r="AC270" s="310" t="e">
        <f t="shared" ca="1" si="141"/>
        <v>#N/A</v>
      </c>
      <c r="AD270" s="323" t="e">
        <f t="shared" ca="1" si="142"/>
        <v>#N/A</v>
      </c>
      <c r="AE270" s="324" t="e">
        <f t="shared" ca="1" si="121"/>
        <v>#N/A</v>
      </c>
      <c r="AG270" s="306">
        <f t="shared" ca="1" si="143"/>
        <v>6.6996457419881095</v>
      </c>
      <c r="AH270" s="304">
        <f t="shared" ca="1" si="144"/>
        <v>-2.6276723085057681</v>
      </c>
    </row>
    <row r="271" spans="1:34" x14ac:dyDescent="0.2">
      <c r="A271" s="347">
        <f t="shared" ca="1" si="122"/>
        <v>0.1</v>
      </c>
      <c r="B271" s="304">
        <f t="shared" ca="1" si="123"/>
        <v>17.699999999999985</v>
      </c>
      <c r="D271" s="306">
        <f t="shared" ca="1" si="124"/>
        <v>-0.81983862981778666</v>
      </c>
      <c r="E271" s="307">
        <f t="shared" ca="1" si="125"/>
        <v>-7.2524546762152085</v>
      </c>
      <c r="F271" s="304">
        <f t="shared" ca="1" si="126"/>
        <v>7.298646053172968</v>
      </c>
      <c r="G271" s="306">
        <f t="shared" ca="1" si="127"/>
        <v>19.286020257554636</v>
      </c>
      <c r="H271" s="307">
        <f t="shared" ca="1" si="128"/>
        <v>-61.145121487042324</v>
      </c>
      <c r="I271" s="304">
        <f t="shared" ca="1" si="129"/>
        <v>64.114557309865077</v>
      </c>
      <c r="J271" s="306">
        <f t="shared" ca="1" si="130"/>
        <v>584.20937180075987</v>
      </c>
      <c r="K271" s="307">
        <f t="shared" ca="1" si="131"/>
        <v>1029.0576548566089</v>
      </c>
      <c r="L271" s="304">
        <f t="shared" ca="1" si="116"/>
        <v>1183.3259259894639</v>
      </c>
      <c r="M271" s="306">
        <f t="shared" ca="1" si="132"/>
        <v>-1.2652590233644292</v>
      </c>
      <c r="N271" s="304">
        <f t="shared" ca="1" si="133"/>
        <v>-72.494002029626216</v>
      </c>
      <c r="P271" s="310">
        <f t="shared" ca="1" si="134"/>
        <v>23</v>
      </c>
      <c r="Q271" s="304">
        <f t="shared" ca="1" si="135"/>
        <v>0</v>
      </c>
      <c r="R271" s="306">
        <f t="shared" ca="1" si="136"/>
        <v>0</v>
      </c>
      <c r="S271" s="307">
        <f t="shared" ca="1" si="137"/>
        <v>5.083000000000002</v>
      </c>
      <c r="T271" s="304">
        <f t="shared" ca="1" si="117"/>
        <v>49.86423000000002</v>
      </c>
      <c r="U271" s="311">
        <f t="shared" ca="1" si="118"/>
        <v>0</v>
      </c>
      <c r="V271" s="306">
        <f t="shared" ca="1" si="119"/>
        <v>1.1051091662889407</v>
      </c>
      <c r="W271" s="304">
        <f t="shared" ca="1" si="120"/>
        <v>13.948320424264573</v>
      </c>
      <c r="Y271" s="314" t="str">
        <f t="shared" ca="1" si="138"/>
        <v/>
      </c>
      <c r="Z271" s="315" t="str">
        <f t="shared" ca="1" si="139"/>
        <v/>
      </c>
      <c r="AA271" s="316" t="str">
        <f t="shared" ca="1" si="140"/>
        <v/>
      </c>
      <c r="AC271" s="310" t="e">
        <f t="shared" ca="1" si="141"/>
        <v>#N/A</v>
      </c>
      <c r="AD271" s="323" t="e">
        <f t="shared" ca="1" si="142"/>
        <v>#N/A</v>
      </c>
      <c r="AE271" s="324" t="e">
        <f t="shared" ca="1" si="121"/>
        <v>#N/A</v>
      </c>
      <c r="AG271" s="306">
        <f t="shared" ca="1" si="143"/>
        <v>6.6560345528545994</v>
      </c>
      <c r="AH271" s="304">
        <f t="shared" ca="1" si="144"/>
        <v>-2.6857351809430061</v>
      </c>
    </row>
    <row r="272" spans="1:34" x14ac:dyDescent="0.2">
      <c r="A272" s="347">
        <f t="shared" ca="1" si="122"/>
        <v>0.1</v>
      </c>
      <c r="B272" s="304">
        <f t="shared" ca="1" si="123"/>
        <v>17.799999999999986</v>
      </c>
      <c r="D272" s="306">
        <f t="shared" ca="1" si="124"/>
        <v>-0.82544430678459457</v>
      </c>
      <c r="E272" s="307">
        <f t="shared" ca="1" si="125"/>
        <v>-7.1929804311565597</v>
      </c>
      <c r="F272" s="304">
        <f t="shared" ca="1" si="126"/>
        <v>7.2401882424840522</v>
      </c>
      <c r="G272" s="306">
        <f t="shared" ca="1" si="127"/>
        <v>19.203475826876176</v>
      </c>
      <c r="H272" s="307">
        <f t="shared" ca="1" si="128"/>
        <v>-61.864419530157981</v>
      </c>
      <c r="I272" s="304">
        <f t="shared" ca="1" si="129"/>
        <v>64.776383718426345</v>
      </c>
      <c r="J272" s="306">
        <f t="shared" ca="1" si="130"/>
        <v>586.13384660498139</v>
      </c>
      <c r="K272" s="307">
        <f t="shared" ca="1" si="131"/>
        <v>1022.9071778057489</v>
      </c>
      <c r="L272" s="304">
        <f t="shared" ca="1" si="116"/>
        <v>1178.9368009110894</v>
      </c>
      <c r="M272" s="306">
        <f t="shared" ca="1" si="132"/>
        <v>-1.2698145624930668</v>
      </c>
      <c r="N272" s="304">
        <f t="shared" ca="1" si="133"/>
        <v>-72.755015195103852</v>
      </c>
      <c r="P272" s="310">
        <f t="shared" ca="1" si="134"/>
        <v>23</v>
      </c>
      <c r="Q272" s="304">
        <f t="shared" ca="1" si="135"/>
        <v>0</v>
      </c>
      <c r="R272" s="306">
        <f t="shared" ca="1" si="136"/>
        <v>0</v>
      </c>
      <c r="S272" s="307">
        <f t="shared" ca="1" si="137"/>
        <v>5.083000000000002</v>
      </c>
      <c r="T272" s="304">
        <f t="shared" ca="1" si="117"/>
        <v>49.86423000000002</v>
      </c>
      <c r="U272" s="311">
        <f t="shared" ca="1" si="118"/>
        <v>0</v>
      </c>
      <c r="V272" s="306">
        <f t="shared" ca="1" si="119"/>
        <v>1.1057908647254155</v>
      </c>
      <c r="W272" s="304">
        <f t="shared" ca="1" si="120"/>
        <v>14.246554181160475</v>
      </c>
      <c r="Y272" s="314" t="str">
        <f t="shared" ca="1" si="138"/>
        <v/>
      </c>
      <c r="Z272" s="315" t="str">
        <f t="shared" ca="1" si="139"/>
        <v/>
      </c>
      <c r="AA272" s="316" t="str">
        <f t="shared" ca="1" si="140"/>
        <v/>
      </c>
      <c r="AC272" s="310" t="e">
        <f t="shared" ca="1" si="141"/>
        <v>#N/A</v>
      </c>
      <c r="AD272" s="323" t="e">
        <f t="shared" ca="1" si="142"/>
        <v>#N/A</v>
      </c>
      <c r="AE272" s="324" t="e">
        <f t="shared" ca="1" si="121"/>
        <v>#N/A</v>
      </c>
      <c r="AG272" s="306">
        <f t="shared" ca="1" si="143"/>
        <v>6.6115425962651351</v>
      </c>
      <c r="AH272" s="304">
        <f t="shared" ca="1" si="144"/>
        <v>-2.7441118284998165</v>
      </c>
    </row>
    <row r="273" spans="1:34" x14ac:dyDescent="0.2">
      <c r="A273" s="347">
        <f t="shared" ca="1" si="122"/>
        <v>0.1</v>
      </c>
      <c r="B273" s="304">
        <f t="shared" ca="1" si="123"/>
        <v>17.899999999999988</v>
      </c>
      <c r="D273" s="306">
        <f t="shared" ca="1" si="124"/>
        <v>-0.83090786253621829</v>
      </c>
      <c r="E273" s="307">
        <f t="shared" ca="1" si="125"/>
        <v>-7.1332120548246998</v>
      </c>
      <c r="F273" s="304">
        <f t="shared" ca="1" si="126"/>
        <v>7.1814428978528353</v>
      </c>
      <c r="G273" s="306">
        <f t="shared" ca="1" si="127"/>
        <v>19.120385040622555</v>
      </c>
      <c r="H273" s="307">
        <f t="shared" ca="1" si="128"/>
        <v>-62.577740735640454</v>
      </c>
      <c r="I273" s="304">
        <f t="shared" ca="1" si="129"/>
        <v>65.433651584476749</v>
      </c>
      <c r="J273" s="306">
        <f t="shared" ca="1" si="130"/>
        <v>588.05003964835635</v>
      </c>
      <c r="K273" s="307">
        <f t="shared" ca="1" si="131"/>
        <v>1016.685069792459</v>
      </c>
      <c r="L273" s="304">
        <f t="shared" ca="1" si="116"/>
        <v>1174.5004811703275</v>
      </c>
      <c r="M273" s="306">
        <f t="shared" ca="1" si="132"/>
        <v>-1.2742591598557271</v>
      </c>
      <c r="N273" s="304">
        <f t="shared" ca="1" si="133"/>
        <v>-73.009671865619268</v>
      </c>
      <c r="P273" s="310">
        <f t="shared" ca="1" si="134"/>
        <v>23</v>
      </c>
      <c r="Q273" s="304">
        <f t="shared" ca="1" si="135"/>
        <v>0</v>
      </c>
      <c r="R273" s="306">
        <f t="shared" ca="1" si="136"/>
        <v>0</v>
      </c>
      <c r="S273" s="307">
        <f t="shared" ca="1" si="137"/>
        <v>5.083000000000002</v>
      </c>
      <c r="T273" s="304">
        <f t="shared" ca="1" si="117"/>
        <v>49.86423000000002</v>
      </c>
      <c r="U273" s="311">
        <f t="shared" ca="1" si="118"/>
        <v>0</v>
      </c>
      <c r="V273" s="306">
        <f t="shared" ca="1" si="119"/>
        <v>1.1064809084915253</v>
      </c>
      <c r="W273" s="304">
        <f t="shared" ca="1" si="120"/>
        <v>14.546204126258827</v>
      </c>
      <c r="Y273" s="314" t="str">
        <f t="shared" ca="1" si="138"/>
        <v/>
      </c>
      <c r="Z273" s="315" t="str">
        <f t="shared" ca="1" si="139"/>
        <v/>
      </c>
      <c r="AA273" s="316" t="str">
        <f t="shared" ca="1" si="140"/>
        <v/>
      </c>
      <c r="AC273" s="310" t="e">
        <f t="shared" ca="1" si="141"/>
        <v>#N/A</v>
      </c>
      <c r="AD273" s="323" t="e">
        <f t="shared" ca="1" si="142"/>
        <v>#N/A</v>
      </c>
      <c r="AE273" s="324" t="e">
        <f t="shared" ca="1" si="121"/>
        <v>#N/A</v>
      </c>
      <c r="AG273" s="306">
        <f t="shared" ca="1" si="143"/>
        <v>6.5662156435523356</v>
      </c>
      <c r="AH273" s="304">
        <f t="shared" ca="1" si="144"/>
        <v>-2.8027846116782351</v>
      </c>
    </row>
    <row r="274" spans="1:34" x14ac:dyDescent="0.2">
      <c r="A274" s="347">
        <f t="shared" ca="1" si="122"/>
        <v>0.1</v>
      </c>
      <c r="B274" s="304">
        <f t="shared" ca="1" si="123"/>
        <v>17.999999999999989</v>
      </c>
      <c r="D274" s="306">
        <f t="shared" ca="1" si="124"/>
        <v>-0.83622865335407481</v>
      </c>
      <c r="E274" s="307">
        <f t="shared" ca="1" si="125"/>
        <v>-7.0731670463681624</v>
      </c>
      <c r="F274" s="304">
        <f t="shared" ca="1" si="126"/>
        <v>7.1224272847477277</v>
      </c>
      <c r="G274" s="306">
        <f t="shared" ca="1" si="127"/>
        <v>19.036762175287148</v>
      </c>
      <c r="H274" s="307">
        <f t="shared" ca="1" si="128"/>
        <v>-63.285057440277271</v>
      </c>
      <c r="I274" s="304">
        <f t="shared" ca="1" si="129"/>
        <v>66.086283064926846</v>
      </c>
      <c r="J274" s="306">
        <f t="shared" ca="1" si="130"/>
        <v>589.95789700915179</v>
      </c>
      <c r="K274" s="307">
        <f t="shared" ca="1" si="131"/>
        <v>1010.3919298836631</v>
      </c>
      <c r="L274" s="304">
        <f t="shared" ca="1" si="116"/>
        <v>1170.0180221763655</v>
      </c>
      <c r="M274" s="306">
        <f t="shared" ca="1" si="132"/>
        <v>-1.2785968099876479</v>
      </c>
      <c r="N274" s="304">
        <f t="shared" ca="1" si="133"/>
        <v>-73.258200911182684</v>
      </c>
      <c r="P274" s="310">
        <f t="shared" ca="1" si="134"/>
        <v>23</v>
      </c>
      <c r="Q274" s="304">
        <f t="shared" ca="1" si="135"/>
        <v>0</v>
      </c>
      <c r="R274" s="306">
        <f t="shared" ca="1" si="136"/>
        <v>0</v>
      </c>
      <c r="S274" s="307">
        <f t="shared" ca="1" si="137"/>
        <v>5.083000000000002</v>
      </c>
      <c r="T274" s="304">
        <f t="shared" ca="1" si="117"/>
        <v>49.86423000000002</v>
      </c>
      <c r="U274" s="311">
        <f t="shared" ca="1" si="118"/>
        <v>0</v>
      </c>
      <c r="V274" s="306">
        <f t="shared" ca="1" si="119"/>
        <v>1.1071792455620946</v>
      </c>
      <c r="W274" s="304">
        <f t="shared" ca="1" si="120"/>
        <v>14.847181825959725</v>
      </c>
      <c r="Y274" s="314" t="str">
        <f t="shared" ca="1" si="138"/>
        <v/>
      </c>
      <c r="Z274" s="315" t="str">
        <f t="shared" ca="1" si="139"/>
        <v/>
      </c>
      <c r="AA274" s="316" t="str">
        <f t="shared" ca="1" si="140"/>
        <v/>
      </c>
      <c r="AC274" s="310">
        <f t="shared" ca="1" si="141"/>
        <v>17.999999999999989</v>
      </c>
      <c r="AD274" s="323">
        <f t="shared" ca="1" si="142"/>
        <v>589.95789700915179</v>
      </c>
      <c r="AE274" s="324" t="e">
        <f t="shared" ca="1" si="121"/>
        <v>#N/A</v>
      </c>
      <c r="AG274" s="306">
        <f t="shared" ca="1" si="143"/>
        <v>6.5200976782195124</v>
      </c>
      <c r="AH274" s="304">
        <f t="shared" ca="1" si="144"/>
        <v>-2.8617360075268192</v>
      </c>
    </row>
    <row r="275" spans="1:34" x14ac:dyDescent="0.2">
      <c r="A275" s="347">
        <f t="shared" ca="1" si="122"/>
        <v>0.1</v>
      </c>
      <c r="B275" s="304">
        <f t="shared" ca="1" si="123"/>
        <v>18.099999999999991</v>
      </c>
      <c r="D275" s="306">
        <f t="shared" ca="1" si="124"/>
        <v>-0.84140613741225334</v>
      </c>
      <c r="E275" s="307">
        <f t="shared" ca="1" si="125"/>
        <v>-7.0128627953412419</v>
      </c>
      <c r="F275" s="304">
        <f t="shared" ca="1" si="126"/>
        <v>7.063158562170071</v>
      </c>
      <c r="G275" s="306">
        <f t="shared" ca="1" si="127"/>
        <v>18.952621561545921</v>
      </c>
      <c r="H275" s="307">
        <f t="shared" ca="1" si="128"/>
        <v>-63.986343719811394</v>
      </c>
      <c r="I275" s="304">
        <f t="shared" ca="1" si="129"/>
        <v>66.73420447330605</v>
      </c>
      <c r="J275" s="306">
        <f t="shared" ca="1" si="130"/>
        <v>591.85736619599345</v>
      </c>
      <c r="K275" s="307">
        <f t="shared" ca="1" si="131"/>
        <v>1004.0283598256586</v>
      </c>
      <c r="L275" s="304">
        <f t="shared" ca="1" si="116"/>
        <v>1165.490492991968</v>
      </c>
      <c r="M275" s="306">
        <f t="shared" ca="1" si="132"/>
        <v>-1.2828313240132736</v>
      </c>
      <c r="N275" s="304">
        <f t="shared" ca="1" si="133"/>
        <v>-73.50082069314</v>
      </c>
      <c r="P275" s="310">
        <f t="shared" ca="1" si="134"/>
        <v>23</v>
      </c>
      <c r="Q275" s="304">
        <f t="shared" ca="1" si="135"/>
        <v>0</v>
      </c>
      <c r="R275" s="306">
        <f t="shared" ca="1" si="136"/>
        <v>0</v>
      </c>
      <c r="S275" s="307">
        <f t="shared" ca="1" si="137"/>
        <v>5.083000000000002</v>
      </c>
      <c r="T275" s="304">
        <f t="shared" ca="1" si="117"/>
        <v>49.86423000000002</v>
      </c>
      <c r="U275" s="311">
        <f t="shared" ca="1" si="118"/>
        <v>0</v>
      </c>
      <c r="V275" s="306">
        <f t="shared" ca="1" si="119"/>
        <v>1.107885823641438</v>
      </c>
      <c r="W275" s="304">
        <f t="shared" ca="1" si="120"/>
        <v>15.149399524124485</v>
      </c>
      <c r="Y275" s="314" t="str">
        <f t="shared" ca="1" si="138"/>
        <v/>
      </c>
      <c r="Z275" s="315" t="str">
        <f t="shared" ca="1" si="139"/>
        <v/>
      </c>
      <c r="AA275" s="316" t="str">
        <f t="shared" ca="1" si="140"/>
        <v/>
      </c>
      <c r="AC275" s="310" t="e">
        <f t="shared" ca="1" si="141"/>
        <v>#N/A</v>
      </c>
      <c r="AD275" s="323" t="e">
        <f t="shared" ca="1" si="142"/>
        <v>#N/A</v>
      </c>
      <c r="AE275" s="324" t="e">
        <f t="shared" ca="1" si="121"/>
        <v>#N/A</v>
      </c>
      <c r="AG275" s="306">
        <f t="shared" ca="1" si="143"/>
        <v>6.4732310012491308</v>
      </c>
      <c r="AH275" s="304">
        <f t="shared" ca="1" si="144"/>
        <v>-2.9209486181309696</v>
      </c>
    </row>
    <row r="276" spans="1:34" x14ac:dyDescent="0.2">
      <c r="A276" s="347">
        <f t="shared" ca="1" si="122"/>
        <v>0.1</v>
      </c>
      <c r="B276" s="304">
        <f t="shared" ca="1" si="123"/>
        <v>18.199999999999992</v>
      </c>
      <c r="D276" s="306">
        <f t="shared" ca="1" si="124"/>
        <v>-0.84643987143837218</v>
      </c>
      <c r="E276" s="307">
        <f t="shared" ca="1" si="125"/>
        <v>-6.9523165720831868</v>
      </c>
      <c r="F276" s="304">
        <f t="shared" ca="1" si="126"/>
        <v>7.003653773168911</v>
      </c>
      <c r="G276" s="306">
        <f t="shared" ca="1" si="127"/>
        <v>18.867977574402083</v>
      </c>
      <c r="H276" s="307">
        <f t="shared" ca="1" si="128"/>
        <v>-64.681575377019712</v>
      </c>
      <c r="I276" s="304">
        <f t="shared" ca="1" si="129"/>
        <v>67.377346126136658</v>
      </c>
      <c r="J276" s="306">
        <f t="shared" ca="1" si="130"/>
        <v>593.74839615279086</v>
      </c>
      <c r="K276" s="307">
        <f t="shared" ca="1" si="131"/>
        <v>997.59496387081708</v>
      </c>
      <c r="L276" s="304">
        <f t="shared" ca="1" si="116"/>
        <v>1160.9189764468613</v>
      </c>
      <c r="M276" s="306">
        <f t="shared" ca="1" si="132"/>
        <v>-1.2869663395652458</v>
      </c>
      <c r="N276" s="304">
        <f t="shared" ca="1" si="133"/>
        <v>-73.737739632488953</v>
      </c>
      <c r="P276" s="310">
        <f t="shared" ca="1" si="134"/>
        <v>23</v>
      </c>
      <c r="Q276" s="304">
        <f t="shared" ca="1" si="135"/>
        <v>0</v>
      </c>
      <c r="R276" s="306">
        <f t="shared" ca="1" si="136"/>
        <v>0</v>
      </c>
      <c r="S276" s="307">
        <f t="shared" ca="1" si="137"/>
        <v>5.083000000000002</v>
      </c>
      <c r="T276" s="304">
        <f t="shared" ca="1" si="117"/>
        <v>49.86423000000002</v>
      </c>
      <c r="U276" s="311">
        <f t="shared" ca="1" si="118"/>
        <v>0</v>
      </c>
      <c r="V276" s="306">
        <f t="shared" ca="1" si="119"/>
        <v>1.1086005901776408</v>
      </c>
      <c r="W276" s="304">
        <f t="shared" ca="1" si="120"/>
        <v>15.452770182695009</v>
      </c>
      <c r="Y276" s="314" t="str">
        <f t="shared" ca="1" si="138"/>
        <v/>
      </c>
      <c r="Z276" s="315" t="str">
        <f t="shared" ca="1" si="139"/>
        <v/>
      </c>
      <c r="AA276" s="316" t="str">
        <f t="shared" ca="1" si="140"/>
        <v/>
      </c>
      <c r="AC276" s="310" t="e">
        <f t="shared" ca="1" si="141"/>
        <v>#N/A</v>
      </c>
      <c r="AD276" s="323" t="e">
        <f t="shared" ca="1" si="142"/>
        <v>#N/A</v>
      </c>
      <c r="AE276" s="324" t="e">
        <f t="shared" ca="1" si="121"/>
        <v>#N/A</v>
      </c>
      <c r="AG276" s="306">
        <f t="shared" ca="1" si="143"/>
        <v>6.4256563280649708</v>
      </c>
      <c r="AH276" s="304">
        <f t="shared" ca="1" si="144"/>
        <v>-2.9804051788558881</v>
      </c>
    </row>
    <row r="277" spans="1:34" x14ac:dyDescent="0.2">
      <c r="A277" s="347">
        <f t="shared" ca="1" si="122"/>
        <v>0.1</v>
      </c>
      <c r="B277" s="304">
        <f t="shared" ca="1" si="123"/>
        <v>18.299999999999994</v>
      </c>
      <c r="D277" s="306">
        <f t="shared" ca="1" si="124"/>
        <v>-0.85132950749460823</v>
      </c>
      <c r="E277" s="307">
        <f t="shared" ca="1" si="125"/>
        <v>-6.8915455184555707</v>
      </c>
      <c r="F277" s="304">
        <f t="shared" ca="1" si="126"/>
        <v>6.9439298357109047</v>
      </c>
      <c r="G277" s="306">
        <f t="shared" ca="1" si="127"/>
        <v>18.782844623652622</v>
      </c>
      <c r="H277" s="307">
        <f t="shared" ca="1" si="128"/>
        <v>-65.370729928865273</v>
      </c>
      <c r="I277" s="304">
        <f t="shared" ca="1" si="129"/>
        <v>68.015642197871799</v>
      </c>
      <c r="J277" s="306">
        <f t="shared" ca="1" si="130"/>
        <v>595.63093726269358</v>
      </c>
      <c r="K277" s="307">
        <f t="shared" ca="1" si="131"/>
        <v>991.09234860552283</v>
      </c>
      <c r="L277" s="304">
        <f t="shared" ca="1" si="116"/>
        <v>1156.3045692588289</v>
      </c>
      <c r="M277" s="306">
        <f t="shared" ca="1" si="132"/>
        <v>-1.2910053301026305</v>
      </c>
      <c r="N277" s="304">
        <f t="shared" ca="1" si="133"/>
        <v>-73.969156743774377</v>
      </c>
      <c r="P277" s="310">
        <f t="shared" ca="1" si="134"/>
        <v>23</v>
      </c>
      <c r="Q277" s="304">
        <f t="shared" ca="1" si="135"/>
        <v>0</v>
      </c>
      <c r="R277" s="306">
        <f t="shared" ca="1" si="136"/>
        <v>0</v>
      </c>
      <c r="S277" s="307">
        <f t="shared" ca="1" si="137"/>
        <v>5.083000000000002</v>
      </c>
      <c r="T277" s="304">
        <f t="shared" ca="1" si="117"/>
        <v>49.86423000000002</v>
      </c>
      <c r="U277" s="311">
        <f t="shared" ca="1" si="118"/>
        <v>0</v>
      </c>
      <c r="V277" s="306">
        <f t="shared" ca="1" si="119"/>
        <v>1.1093234923767636</v>
      </c>
      <c r="W277" s="304">
        <f t="shared" ca="1" si="120"/>
        <v>15.757207521013237</v>
      </c>
      <c r="Y277" s="314" t="str">
        <f t="shared" ca="1" si="138"/>
        <v/>
      </c>
      <c r="Z277" s="315" t="str">
        <f t="shared" ca="1" si="139"/>
        <v/>
      </c>
      <c r="AA277" s="316" t="str">
        <f t="shared" ca="1" si="140"/>
        <v/>
      </c>
      <c r="AC277" s="310" t="e">
        <f t="shared" ca="1" si="141"/>
        <v>#N/A</v>
      </c>
      <c r="AD277" s="323" t="e">
        <f t="shared" ca="1" si="142"/>
        <v>#N/A</v>
      </c>
      <c r="AE277" s="324" t="e">
        <f t="shared" ca="1" si="121"/>
        <v>#N/A</v>
      </c>
      <c r="AG277" s="306">
        <f t="shared" ca="1" si="143"/>
        <v>6.3774128778519383</v>
      </c>
      <c r="AH277" s="304">
        <f t="shared" ca="1" si="144"/>
        <v>-3.040088566337793</v>
      </c>
    </row>
    <row r="278" spans="1:34" x14ac:dyDescent="0.2">
      <c r="A278" s="347">
        <f t="shared" ca="1" si="122"/>
        <v>0.1</v>
      </c>
      <c r="B278" s="304">
        <f t="shared" ca="1" si="123"/>
        <v>18.399999999999995</v>
      </c>
      <c r="D278" s="306">
        <f t="shared" ca="1" si="124"/>
        <v>-0.85607478986930718</v>
      </c>
      <c r="E278" s="307">
        <f t="shared" ca="1" si="125"/>
        <v>-6.8305666389325737</v>
      </c>
      <c r="F278" s="304">
        <f t="shared" ca="1" si="126"/>
        <v>6.8840035339000529</v>
      </c>
      <c r="G278" s="306">
        <f t="shared" ca="1" si="127"/>
        <v>18.697237144665692</v>
      </c>
      <c r="H278" s="307">
        <f t="shared" ca="1" si="128"/>
        <v>-66.053786592758527</v>
      </c>
      <c r="I278" s="304">
        <f t="shared" ca="1" si="129"/>
        <v>68.649030583727495</v>
      </c>
      <c r="J278" s="306">
        <f t="shared" ca="1" si="130"/>
        <v>597.50494135110944</v>
      </c>
      <c r="K278" s="307">
        <f t="shared" ca="1" si="131"/>
        <v>984.52112277944161</v>
      </c>
      <c r="L278" s="304">
        <f t="shared" ca="1" si="116"/>
        <v>1151.6483821626657</v>
      </c>
      <c r="M278" s="306">
        <f t="shared" ca="1" si="132"/>
        <v>-1.2949516136672135</v>
      </c>
      <c r="N278" s="304">
        <f t="shared" ca="1" si="133"/>
        <v>-74.195262136786823</v>
      </c>
      <c r="P278" s="310">
        <f t="shared" ca="1" si="134"/>
        <v>23</v>
      </c>
      <c r="Q278" s="304">
        <f t="shared" ca="1" si="135"/>
        <v>0</v>
      </c>
      <c r="R278" s="306">
        <f t="shared" ca="1" si="136"/>
        <v>0</v>
      </c>
      <c r="S278" s="307">
        <f t="shared" ca="1" si="137"/>
        <v>5.083000000000002</v>
      </c>
      <c r="T278" s="304">
        <f t="shared" ca="1" si="117"/>
        <v>49.86423000000002</v>
      </c>
      <c r="U278" s="311">
        <f t="shared" ca="1" si="118"/>
        <v>0</v>
      </c>
      <c r="V278" s="306">
        <f t="shared" ca="1" si="119"/>
        <v>1.1100544772169598</v>
      </c>
      <c r="W278" s="304">
        <f t="shared" ca="1" si="120"/>
        <v>16.062626053823383</v>
      </c>
      <c r="Y278" s="314" t="str">
        <f t="shared" ca="1" si="138"/>
        <v/>
      </c>
      <c r="Z278" s="315" t="str">
        <f t="shared" ca="1" si="139"/>
        <v/>
      </c>
      <c r="AA278" s="316" t="str">
        <f t="shared" ca="1" si="140"/>
        <v/>
      </c>
      <c r="AC278" s="310" t="e">
        <f t="shared" ca="1" si="141"/>
        <v>#N/A</v>
      </c>
      <c r="AD278" s="323" t="e">
        <f t="shared" ca="1" si="142"/>
        <v>#N/A</v>
      </c>
      <c r="AE278" s="324" t="e">
        <f t="shared" ca="1" si="121"/>
        <v>#N/A</v>
      </c>
      <c r="AG278" s="306">
        <f t="shared" ca="1" si="143"/>
        <v>6.3285384558775135</v>
      </c>
      <c r="AH278" s="304">
        <f t="shared" ca="1" si="144"/>
        <v>-3.0999818062194042</v>
      </c>
    </row>
    <row r="279" spans="1:34" x14ac:dyDescent="0.2">
      <c r="A279" s="347">
        <f t="shared" ca="1" si="122"/>
        <v>0.1</v>
      </c>
      <c r="B279" s="304">
        <f t="shared" ca="1" si="123"/>
        <v>18.499999999999996</v>
      </c>
      <c r="D279" s="306">
        <f t="shared" ca="1" si="124"/>
        <v>-0.86067555207055535</v>
      </c>
      <c r="E279" s="307">
        <f t="shared" ca="1" si="125"/>
        <v>-6.7693967920392675</v>
      </c>
      <c r="F279" s="304">
        <f t="shared" ca="1" si="126"/>
        <v>6.8238915095422996</v>
      </c>
      <c r="G279" s="306">
        <f t="shared" ca="1" si="127"/>
        <v>18.611169589458637</v>
      </c>
      <c r="H279" s="307">
        <f t="shared" ca="1" si="128"/>
        <v>-66.730726271962453</v>
      </c>
      <c r="I279" s="304">
        <f t="shared" ca="1" si="129"/>
        <v>69.277452769794948</v>
      </c>
      <c r="J279" s="306">
        <f t="shared" ca="1" si="130"/>
        <v>599.3703616878156</v>
      </c>
      <c r="K279" s="307">
        <f t="shared" ca="1" si="131"/>
        <v>977.88189713620557</v>
      </c>
      <c r="L279" s="304">
        <f t="shared" ca="1" si="116"/>
        <v>1146.9515400471319</v>
      </c>
      <c r="M279" s="306">
        <f t="shared" ca="1" si="132"/>
        <v>-1.2988083611141918</v>
      </c>
      <c r="N279" s="304">
        <f t="shared" ca="1" si="133"/>
        <v>-74.416237488146535</v>
      </c>
      <c r="P279" s="310">
        <f t="shared" ca="1" si="134"/>
        <v>23</v>
      </c>
      <c r="Q279" s="304">
        <f t="shared" ca="1" si="135"/>
        <v>0</v>
      </c>
      <c r="R279" s="306">
        <f t="shared" ca="1" si="136"/>
        <v>0</v>
      </c>
      <c r="S279" s="307">
        <f t="shared" ca="1" si="137"/>
        <v>5.083000000000002</v>
      </c>
      <c r="T279" s="304">
        <f t="shared" ca="1" si="117"/>
        <v>49.86423000000002</v>
      </c>
      <c r="U279" s="311">
        <f t="shared" ca="1" si="118"/>
        <v>0</v>
      </c>
      <c r="V279" s="306">
        <f t="shared" ca="1" si="119"/>
        <v>1.1107934914625119</v>
      </c>
      <c r="W279" s="304">
        <f t="shared" ca="1" si="120"/>
        <v>16.368941127941859</v>
      </c>
      <c r="Y279" s="314" t="str">
        <f t="shared" ca="1" si="138"/>
        <v/>
      </c>
      <c r="Z279" s="315" t="str">
        <f t="shared" ca="1" si="139"/>
        <v/>
      </c>
      <c r="AA279" s="316" t="str">
        <f t="shared" ca="1" si="140"/>
        <v/>
      </c>
      <c r="AC279" s="310" t="e">
        <f t="shared" ca="1" si="141"/>
        <v>#N/A</v>
      </c>
      <c r="AD279" s="323" t="e">
        <f t="shared" ca="1" si="142"/>
        <v>#N/A</v>
      </c>
      <c r="AE279" s="324" t="e">
        <f t="shared" ca="1" si="121"/>
        <v>#N/A</v>
      </c>
      <c r="AG279" s="306">
        <f t="shared" ca="1" si="143"/>
        <v>6.27906952940371</v>
      </c>
      <c r="AH279" s="304">
        <f t="shared" ca="1" si="144"/>
        <v>-3.1600680806262793</v>
      </c>
    </row>
    <row r="280" spans="1:34" x14ac:dyDescent="0.2">
      <c r="A280" s="347">
        <f t="shared" ca="1" si="122"/>
        <v>0.1</v>
      </c>
      <c r="B280" s="304">
        <f t="shared" ca="1" si="123"/>
        <v>18.599999999999998</v>
      </c>
      <c r="D280" s="306">
        <f t="shared" ca="1" si="124"/>
        <v>-0.86513171391391031</v>
      </c>
      <c r="E280" s="307">
        <f t="shared" ca="1" si="125"/>
        <v>-6.7080526821333351</v>
      </c>
      <c r="F280" s="304">
        <f t="shared" ca="1" si="126"/>
        <v>6.7636102540504099</v>
      </c>
      <c r="G280" s="306">
        <f t="shared" ca="1" si="127"/>
        <v>18.524656418067245</v>
      </c>
      <c r="H280" s="307">
        <f t="shared" ca="1" si="128"/>
        <v>-67.401531540175782</v>
      </c>
      <c r="I280" s="304">
        <f t="shared" ca="1" si="129"/>
        <v>69.900853709870745</v>
      </c>
      <c r="J280" s="306">
        <f t="shared" ca="1" si="130"/>
        <v>601.22715298819185</v>
      </c>
      <c r="K280" s="307">
        <f t="shared" ca="1" si="131"/>
        <v>971.17528424559862</v>
      </c>
      <c r="L280" s="304">
        <f t="shared" ca="1" si="116"/>
        <v>1142.2151821000305</v>
      </c>
      <c r="M280" s="306">
        <f t="shared" ca="1" si="132"/>
        <v>-1.3025786038512157</v>
      </c>
      <c r="N280" s="304">
        <f t="shared" ca="1" si="133"/>
        <v>-74.632256484717857</v>
      </c>
      <c r="P280" s="310">
        <f t="shared" ca="1" si="134"/>
        <v>23</v>
      </c>
      <c r="Q280" s="304">
        <f t="shared" ca="1" si="135"/>
        <v>0</v>
      </c>
      <c r="R280" s="306">
        <f t="shared" ca="1" si="136"/>
        <v>0</v>
      </c>
      <c r="S280" s="307">
        <f t="shared" ca="1" si="137"/>
        <v>5.083000000000002</v>
      </c>
      <c r="T280" s="304">
        <f t="shared" ca="1" si="117"/>
        <v>49.86423000000002</v>
      </c>
      <c r="U280" s="311">
        <f t="shared" ca="1" si="118"/>
        <v>0</v>
      </c>
      <c r="V280" s="306">
        <f t="shared" ca="1" si="119"/>
        <v>1.1115404816777628</v>
      </c>
      <c r="W280" s="304">
        <f t="shared" ca="1" si="120"/>
        <v>16.676068957581858</v>
      </c>
      <c r="Y280" s="314" t="str">
        <f t="shared" ca="1" si="138"/>
        <v/>
      </c>
      <c r="Z280" s="315" t="str">
        <f t="shared" ca="1" si="139"/>
        <v/>
      </c>
      <c r="AA280" s="316" t="str">
        <f t="shared" ca="1" si="140"/>
        <v/>
      </c>
      <c r="AC280" s="310" t="e">
        <f t="shared" ca="1" si="141"/>
        <v>#N/A</v>
      </c>
      <c r="AD280" s="323" t="e">
        <f t="shared" ca="1" si="142"/>
        <v>#N/A</v>
      </c>
      <c r="AE280" s="324" t="e">
        <f t="shared" ca="1" si="121"/>
        <v>#N/A</v>
      </c>
      <c r="AG280" s="306">
        <f t="shared" ca="1" si="143"/>
        <v>6.2290412977282674</v>
      </c>
      <c r="AH280" s="304">
        <f t="shared" ca="1" si="144"/>
        <v>-3.2203307353810451</v>
      </c>
    </row>
    <row r="281" spans="1:34" x14ac:dyDescent="0.2">
      <c r="A281" s="347">
        <f t="shared" ca="1" si="122"/>
        <v>0.1</v>
      </c>
      <c r="B281" s="304">
        <f t="shared" ca="1" si="123"/>
        <v>18.7</v>
      </c>
      <c r="D281" s="306">
        <f t="shared" ca="1" si="124"/>
        <v>-0.86944327869726901</v>
      </c>
      <c r="E281" s="307">
        <f t="shared" ca="1" si="125"/>
        <v>-6.6465508515260225</v>
      </c>
      <c r="F281" s="304">
        <f t="shared" ca="1" si="126"/>
        <v>6.7031761006848951</v>
      </c>
      <c r="G281" s="306">
        <f t="shared" ca="1" si="127"/>
        <v>18.437712090197518</v>
      </c>
      <c r="H281" s="307">
        <f t="shared" ca="1" si="128"/>
        <v>-68.066186625328385</v>
      </c>
      <c r="I281" s="304">
        <f t="shared" ca="1" si="129"/>
        <v>70.519181708490123</v>
      </c>
      <c r="J281" s="306">
        <f t="shared" ca="1" si="130"/>
        <v>603.07527141360504</v>
      </c>
      <c r="K281" s="307">
        <f t="shared" ca="1" si="131"/>
        <v>964.40189833732336</v>
      </c>
      <c r="L281" s="304">
        <f t="shared" ca="1" si="116"/>
        <v>1137.4404619615159</v>
      </c>
      <c r="M281" s="306">
        <f t="shared" ca="1" si="132"/>
        <v>-1.3062652411175069</v>
      </c>
      <c r="N281" s="304">
        <f t="shared" ca="1" si="133"/>
        <v>-74.843485240671995</v>
      </c>
      <c r="P281" s="310">
        <f t="shared" ca="1" si="134"/>
        <v>23</v>
      </c>
      <c r="Q281" s="304">
        <f t="shared" ca="1" si="135"/>
        <v>0</v>
      </c>
      <c r="R281" s="306">
        <f t="shared" ca="1" si="136"/>
        <v>0</v>
      </c>
      <c r="S281" s="307">
        <f t="shared" ca="1" si="137"/>
        <v>5.083000000000002</v>
      </c>
      <c r="T281" s="304">
        <f t="shared" ca="1" si="117"/>
        <v>49.86423000000002</v>
      </c>
      <c r="U281" s="311">
        <f t="shared" ca="1" si="118"/>
        <v>0</v>
      </c>
      <c r="V281" s="306">
        <f t="shared" ca="1" si="119"/>
        <v>1.1122953942409473</v>
      </c>
      <c r="W281" s="304">
        <f t="shared" ca="1" si="120"/>
        <v>16.983926658322449</v>
      </c>
      <c r="Y281" s="314" t="str">
        <f t="shared" ca="1" si="138"/>
        <v/>
      </c>
      <c r="Z281" s="315" t="str">
        <f t="shared" ca="1" si="139"/>
        <v/>
      </c>
      <c r="AA281" s="316" t="str">
        <f t="shared" ca="1" si="140"/>
        <v/>
      </c>
      <c r="AC281" s="310" t="e">
        <f t="shared" ca="1" si="141"/>
        <v>#N/A</v>
      </c>
      <c r="AD281" s="323" t="e">
        <f t="shared" ca="1" si="142"/>
        <v>#N/A</v>
      </c>
      <c r="AE281" s="324" t="e">
        <f t="shared" ca="1" si="121"/>
        <v>#N/A</v>
      </c>
      <c r="AG281" s="306">
        <f t="shared" ca="1" si="143"/>
        <v>6.1784877568478436</v>
      </c>
      <c r="AH281" s="304">
        <f t="shared" ca="1" si="144"/>
        <v>-3.2807532869529514</v>
      </c>
    </row>
    <row r="282" spans="1:34" x14ac:dyDescent="0.2">
      <c r="A282" s="347">
        <f t="shared" ca="1" si="122"/>
        <v>0.1</v>
      </c>
      <c r="B282" s="304">
        <f t="shared" ca="1" si="123"/>
        <v>18.8</v>
      </c>
      <c r="D282" s="306">
        <f t="shared" ca="1" si="124"/>
        <v>-0.87361033045656045</v>
      </c>
      <c r="E282" s="307">
        <f t="shared" ca="1" si="125"/>
        <v>-6.5849076729381748</v>
      </c>
      <c r="F282" s="304">
        <f t="shared" ca="1" si="126"/>
        <v>6.6426052171268219</v>
      </c>
      <c r="G282" s="306">
        <f t="shared" ca="1" si="127"/>
        <v>18.350351057151862</v>
      </c>
      <c r="H282" s="307">
        <f t="shared" ca="1" si="128"/>
        <v>-68.724677392622198</v>
      </c>
      <c r="I282" s="304">
        <f t="shared" ca="1" si="129"/>
        <v>71.132388309691322</v>
      </c>
      <c r="J282" s="306">
        <f t="shared" ca="1" si="130"/>
        <v>604.91467457097247</v>
      </c>
      <c r="K282" s="307">
        <f t="shared" ca="1" si="131"/>
        <v>957.56235513642582</v>
      </c>
      <c r="L282" s="304">
        <f t="shared" ca="1" si="116"/>
        <v>1132.6285478857242</v>
      </c>
      <c r="M282" s="306">
        <f t="shared" ca="1" si="132"/>
        <v>-1.3098710468326809</v>
      </c>
      <c r="N282" s="304">
        <f t="shared" ca="1" si="133"/>
        <v>-75.050082689895618</v>
      </c>
      <c r="P282" s="310">
        <f t="shared" ca="1" si="134"/>
        <v>23</v>
      </c>
      <c r="Q282" s="304">
        <f t="shared" ca="1" si="135"/>
        <v>0</v>
      </c>
      <c r="R282" s="306">
        <f t="shared" ca="1" si="136"/>
        <v>0</v>
      </c>
      <c r="S282" s="307">
        <f t="shared" ca="1" si="137"/>
        <v>5.083000000000002</v>
      </c>
      <c r="T282" s="304">
        <f t="shared" ca="1" si="117"/>
        <v>49.86423000000002</v>
      </c>
      <c r="U282" s="311">
        <f t="shared" ca="1" si="118"/>
        <v>0</v>
      </c>
      <c r="V282" s="306">
        <f t="shared" ca="1" si="119"/>
        <v>1.113058175357915</v>
      </c>
      <c r="W282" s="304">
        <f t="shared" ca="1" si="120"/>
        <v>17.292432279713722</v>
      </c>
      <c r="Y282" s="314" t="str">
        <f t="shared" ca="1" si="138"/>
        <v/>
      </c>
      <c r="Z282" s="315" t="str">
        <f t="shared" ca="1" si="139"/>
        <v/>
      </c>
      <c r="AA282" s="316" t="str">
        <f t="shared" ca="1" si="140"/>
        <v/>
      </c>
      <c r="AC282" s="310" t="e">
        <f t="shared" ca="1" si="141"/>
        <v>#N/A</v>
      </c>
      <c r="AD282" s="323" t="e">
        <f t="shared" ca="1" si="142"/>
        <v>#N/A</v>
      </c>
      <c r="AE282" s="324" t="e">
        <f t="shared" ca="1" si="121"/>
        <v>#N/A</v>
      </c>
      <c r="AG282" s="306">
        <f t="shared" ca="1" si="143"/>
        <v>6.1274417591939194</v>
      </c>
      <c r="AH282" s="304">
        <f t="shared" ca="1" si="144"/>
        <v>-3.3413194291407522</v>
      </c>
    </row>
    <row r="283" spans="1:34" x14ac:dyDescent="0.2">
      <c r="A283" s="347">
        <f t="shared" ca="1" si="122"/>
        <v>0.1</v>
      </c>
      <c r="B283" s="304">
        <f t="shared" ca="1" si="123"/>
        <v>18.900000000000002</v>
      </c>
      <c r="D283" s="306">
        <f t="shared" ca="1" si="124"/>
        <v>-0.87763303129657344</v>
      </c>
      <c r="E283" s="307">
        <f t="shared" ca="1" si="125"/>
        <v>-6.5231393422874628</v>
      </c>
      <c r="F283" s="304">
        <f t="shared" ca="1" si="126"/>
        <v>6.5819135983786143</v>
      </c>
      <c r="G283" s="306">
        <f t="shared" ca="1" si="127"/>
        <v>18.262587754022203</v>
      </c>
      <c r="H283" s="307">
        <f t="shared" ca="1" si="128"/>
        <v>-69.376991326850941</v>
      </c>
      <c r="I283" s="304">
        <f t="shared" ca="1" si="129"/>
        <v>71.740428191078649</v>
      </c>
      <c r="J283" s="306">
        <f t="shared" ca="1" si="130"/>
        <v>606.74532151153119</v>
      </c>
      <c r="K283" s="307">
        <f t="shared" ca="1" si="131"/>
        <v>950.65727170045216</v>
      </c>
      <c r="L283" s="304">
        <f t="shared" ca="1" si="116"/>
        <v>1127.780622910803</v>
      </c>
      <c r="M283" s="306">
        <f t="shared" ca="1" si="132"/>
        <v>-1.3133986760429304</v>
      </c>
      <c r="N283" s="304">
        <f t="shared" ca="1" si="133"/>
        <v>-75.252200955329982</v>
      </c>
      <c r="P283" s="310">
        <f t="shared" ca="1" si="134"/>
        <v>23</v>
      </c>
      <c r="Q283" s="304">
        <f t="shared" ca="1" si="135"/>
        <v>0</v>
      </c>
      <c r="R283" s="306">
        <f t="shared" ca="1" si="136"/>
        <v>0</v>
      </c>
      <c r="S283" s="307">
        <f t="shared" ca="1" si="137"/>
        <v>5.083000000000002</v>
      </c>
      <c r="T283" s="304">
        <f t="shared" ca="1" si="117"/>
        <v>49.86423000000002</v>
      </c>
      <c r="U283" s="311">
        <f t="shared" ca="1" si="118"/>
        <v>0</v>
      </c>
      <c r="V283" s="306">
        <f t="shared" ca="1" si="119"/>
        <v>1.1138287710757313</v>
      </c>
      <c r="W283" s="304">
        <f t="shared" ca="1" si="120"/>
        <v>17.601504836511999</v>
      </c>
      <c r="Y283" s="314" t="str">
        <f t="shared" ca="1" si="138"/>
        <v/>
      </c>
      <c r="Z283" s="315" t="str">
        <f t="shared" ca="1" si="139"/>
        <v/>
      </c>
      <c r="AA283" s="316" t="str">
        <f t="shared" ca="1" si="140"/>
        <v/>
      </c>
      <c r="AC283" s="310" t="e">
        <f t="shared" ca="1" si="141"/>
        <v>#N/A</v>
      </c>
      <c r="AD283" s="323" t="e">
        <f t="shared" ca="1" si="142"/>
        <v>#N/A</v>
      </c>
      <c r="AE283" s="324" t="e">
        <f t="shared" ca="1" si="121"/>
        <v>#N/A</v>
      </c>
      <c r="AG283" s="306">
        <f t="shared" ca="1" si="143"/>
        <v>6.07593506885385</v>
      </c>
      <c r="AH283" s="304">
        <f t="shared" ca="1" si="144"/>
        <v>-3.4020130394872545</v>
      </c>
    </row>
    <row r="284" spans="1:34" x14ac:dyDescent="0.2">
      <c r="A284" s="347">
        <f t="shared" ca="1" si="122"/>
        <v>0.1</v>
      </c>
      <c r="B284" s="304">
        <f t="shared" ca="1" si="123"/>
        <v>19.000000000000004</v>
      </c>
      <c r="D284" s="306">
        <f t="shared" ca="1" si="124"/>
        <v>-0.88151161879182205</v>
      </c>
      <c r="E284" s="307">
        <f t="shared" ca="1" si="125"/>
        <v>-6.4612618718029573</v>
      </c>
      <c r="F284" s="304">
        <f t="shared" ca="1" si="126"/>
        <v>6.5211170599890043</v>
      </c>
      <c r="G284" s="306">
        <f t="shared" ca="1" si="127"/>
        <v>18.174436592143021</v>
      </c>
      <c r="H284" s="307">
        <f t="shared" ca="1" si="128"/>
        <v>-70.023117514031242</v>
      </c>
      <c r="I284" s="304">
        <f t="shared" ca="1" si="129"/>
        <v>72.343259062787979</v>
      </c>
      <c r="J284" s="306">
        <f t="shared" ca="1" si="130"/>
        <v>608.56717272883941</v>
      </c>
      <c r="K284" s="307">
        <f t="shared" ca="1" si="131"/>
        <v>943.68726625840804</v>
      </c>
      <c r="L284" s="304">
        <f t="shared" ca="1" si="116"/>
        <v>1122.8978850373887</v>
      </c>
      <c r="M284" s="306">
        <f t="shared" ca="1" si="132"/>
        <v>-1.3168506709903829</v>
      </c>
      <c r="N284" s="304">
        <f t="shared" ca="1" si="133"/>
        <v>-75.449985696719494</v>
      </c>
      <c r="P284" s="310">
        <f t="shared" ca="1" si="134"/>
        <v>23</v>
      </c>
      <c r="Q284" s="304">
        <f t="shared" ca="1" si="135"/>
        <v>0</v>
      </c>
      <c r="R284" s="306">
        <f t="shared" ca="1" si="136"/>
        <v>0</v>
      </c>
      <c r="S284" s="307">
        <f t="shared" ca="1" si="137"/>
        <v>5.083000000000002</v>
      </c>
      <c r="T284" s="304">
        <f t="shared" ca="1" si="117"/>
        <v>49.86423000000002</v>
      </c>
      <c r="U284" s="311">
        <f t="shared" ca="1" si="118"/>
        <v>0</v>
      </c>
      <c r="V284" s="306">
        <f t="shared" ca="1" si="119"/>
        <v>1.1146071272961602</v>
      </c>
      <c r="W284" s="304">
        <f t="shared" ca="1" si="120"/>
        <v>17.911064338541223</v>
      </c>
      <c r="Y284" s="314" t="str">
        <f t="shared" ca="1" si="138"/>
        <v/>
      </c>
      <c r="Z284" s="315" t="str">
        <f t="shared" ca="1" si="139"/>
        <v/>
      </c>
      <c r="AA284" s="316" t="str">
        <f t="shared" ca="1" si="140"/>
        <v/>
      </c>
      <c r="AC284" s="310">
        <f t="shared" ca="1" si="141"/>
        <v>19.000000000000004</v>
      </c>
      <c r="AD284" s="323">
        <f t="shared" ca="1" si="142"/>
        <v>608.56717272883941</v>
      </c>
      <c r="AE284" s="324" t="e">
        <f t="shared" ca="1" si="121"/>
        <v>#N/A</v>
      </c>
      <c r="AG284" s="306">
        <f t="shared" ca="1" si="143"/>
        <v>6.0239984126544819</v>
      </c>
      <c r="AH284" s="304">
        <f t="shared" ca="1" si="144"/>
        <v>-3.462818185424354</v>
      </c>
    </row>
    <row r="285" spans="1:34" x14ac:dyDescent="0.2">
      <c r="A285" s="347">
        <f t="shared" ca="1" si="122"/>
        <v>0.1</v>
      </c>
      <c r="B285" s="304">
        <f t="shared" ca="1" si="123"/>
        <v>19.100000000000005</v>
      </c>
      <c r="D285" s="306">
        <f t="shared" ca="1" si="124"/>
        <v>-0.88524640345287098</v>
      </c>
      <c r="E285" s="307">
        <f t="shared" ca="1" si="125"/>
        <v>-6.3992910834632557</v>
      </c>
      <c r="F285" s="304">
        <f t="shared" ca="1" si="126"/>
        <v>6.4602312315983372</v>
      </c>
      <c r="G285" s="306">
        <f t="shared" ca="1" si="127"/>
        <v>18.085911951797733</v>
      </c>
      <c r="H285" s="307">
        <f t="shared" ca="1" si="128"/>
        <v>-70.663046622377564</v>
      </c>
      <c r="I285" s="304">
        <f t="shared" ca="1" si="129"/>
        <v>72.940841570991523</v>
      </c>
      <c r="J285" s="306">
        <f t="shared" ca="1" si="130"/>
        <v>610.38019015603641</v>
      </c>
      <c r="K285" s="307">
        <f t="shared" ca="1" si="131"/>
        <v>936.65295805158758</v>
      </c>
      <c r="L285" s="304">
        <f t="shared" ca="1" si="116"/>
        <v>1117.9815474155682</v>
      </c>
      <c r="M285" s="306">
        <f t="shared" ca="1" si="132"/>
        <v>-1.3202294668297179</v>
      </c>
      <c r="N285" s="304">
        <f t="shared" ca="1" si="133"/>
        <v>-75.643576438149751</v>
      </c>
      <c r="P285" s="310">
        <f t="shared" ca="1" si="134"/>
        <v>23</v>
      </c>
      <c r="Q285" s="304">
        <f t="shared" ca="1" si="135"/>
        <v>0</v>
      </c>
      <c r="R285" s="306">
        <f t="shared" ca="1" si="136"/>
        <v>0</v>
      </c>
      <c r="S285" s="307">
        <f t="shared" ca="1" si="137"/>
        <v>5.083000000000002</v>
      </c>
      <c r="T285" s="304">
        <f t="shared" ca="1" si="117"/>
        <v>49.86423000000002</v>
      </c>
      <c r="U285" s="311">
        <f t="shared" ca="1" si="118"/>
        <v>0</v>
      </c>
      <c r="V285" s="306">
        <f t="shared" ca="1" si="119"/>
        <v>1.1153931897890164</v>
      </c>
      <c r="W285" s="304">
        <f t="shared" ca="1" si="120"/>
        <v>18.221031819178556</v>
      </c>
      <c r="Y285" s="314" t="str">
        <f t="shared" ca="1" si="138"/>
        <v/>
      </c>
      <c r="Z285" s="315" t="str">
        <f t="shared" ca="1" si="139"/>
        <v/>
      </c>
      <c r="AA285" s="316" t="str">
        <f t="shared" ca="1" si="140"/>
        <v/>
      </c>
      <c r="AC285" s="310" t="e">
        <f t="shared" ca="1" si="141"/>
        <v>#N/A</v>
      </c>
      <c r="AD285" s="323" t="e">
        <f t="shared" ca="1" si="142"/>
        <v>#N/A</v>
      </c>
      <c r="AE285" s="324" t="e">
        <f t="shared" ca="1" si="121"/>
        <v>#N/A</v>
      </c>
      <c r="AG285" s="306">
        <f t="shared" ca="1" si="143"/>
        <v>5.97166152745364</v>
      </c>
      <c r="AH285" s="304">
        <f t="shared" ca="1" si="144"/>
        <v>-3.5237191301477901</v>
      </c>
    </row>
    <row r="286" spans="1:34" x14ac:dyDescent="0.2">
      <c r="A286" s="347">
        <f t="shared" ca="1" si="122"/>
        <v>0.1</v>
      </c>
      <c r="B286" s="304">
        <f t="shared" ca="1" si="123"/>
        <v>19.200000000000006</v>
      </c>
      <c r="D286" s="306">
        <f t="shared" ca="1" si="124"/>
        <v>-0.88883776625402555</v>
      </c>
      <c r="E286" s="307">
        <f t="shared" ca="1" si="125"/>
        <v>-6.3372426027544044</v>
      </c>
      <c r="F286" s="304">
        <f t="shared" ca="1" si="126"/>
        <v>6.3992715508005178</v>
      </c>
      <c r="G286" s="306">
        <f t="shared" ca="1" si="127"/>
        <v>17.997028175172332</v>
      </c>
      <c r="H286" s="307">
        <f t="shared" ca="1" si="128"/>
        <v>-71.296770882653007</v>
      </c>
      <c r="I286" s="304">
        <f t="shared" ca="1" si="129"/>
        <v>73.533139205608947</v>
      </c>
      <c r="J286" s="306">
        <f t="shared" ca="1" si="130"/>
        <v>612.18433716238496</v>
      </c>
      <c r="K286" s="307">
        <f t="shared" ca="1" si="131"/>
        <v>929.55496717633605</v>
      </c>
      <c r="L286" s="304">
        <f t="shared" ca="1" si="116"/>
        <v>1113.0328385403316</v>
      </c>
      <c r="M286" s="306">
        <f t="shared" ca="1" si="132"/>
        <v>-1.3235373970145163</v>
      </c>
      <c r="N286" s="304">
        <f t="shared" ca="1" si="133"/>
        <v>-75.833106876662626</v>
      </c>
      <c r="P286" s="310">
        <f t="shared" ca="1" si="134"/>
        <v>23</v>
      </c>
      <c r="Q286" s="304">
        <f t="shared" ca="1" si="135"/>
        <v>0</v>
      </c>
      <c r="R286" s="306">
        <f t="shared" ca="1" si="136"/>
        <v>0</v>
      </c>
      <c r="S286" s="307">
        <f t="shared" ca="1" si="137"/>
        <v>5.083000000000002</v>
      </c>
      <c r="T286" s="304">
        <f t="shared" ca="1" si="117"/>
        <v>49.86423000000002</v>
      </c>
      <c r="U286" s="311">
        <f t="shared" ca="1" si="118"/>
        <v>0</v>
      </c>
      <c r="V286" s="306">
        <f t="shared" ca="1" si="119"/>
        <v>1.1161869042053849</v>
      </c>
      <c r="W286" s="304">
        <f t="shared" ca="1" si="120"/>
        <v>18.531329362464412</v>
      </c>
      <c r="Y286" s="314" t="str">
        <f t="shared" ca="1" si="138"/>
        <v/>
      </c>
      <c r="Z286" s="315" t="str">
        <f t="shared" ca="1" si="139"/>
        <v/>
      </c>
      <c r="AA286" s="316" t="str">
        <f t="shared" ca="1" si="140"/>
        <v/>
      </c>
      <c r="AC286" s="310" t="e">
        <f t="shared" ca="1" si="141"/>
        <v>#N/A</v>
      </c>
      <c r="AD286" s="323" t="e">
        <f t="shared" ca="1" si="142"/>
        <v>#N/A</v>
      </c>
      <c r="AE286" s="324" t="e">
        <f t="shared" ca="1" si="121"/>
        <v>#N/A</v>
      </c>
      <c r="AG286" s="306">
        <f t="shared" ca="1" si="143"/>
        <v>5.9189532039557484</v>
      </c>
      <c r="AH286" s="304">
        <f t="shared" ca="1" si="144"/>
        <v>-3.5847003382212375</v>
      </c>
    </row>
    <row r="287" spans="1:34" x14ac:dyDescent="0.2">
      <c r="A287" s="347">
        <f t="shared" ca="1" si="122"/>
        <v>0.1</v>
      </c>
      <c r="B287" s="304">
        <f t="shared" ca="1" si="123"/>
        <v>19.300000000000008</v>
      </c>
      <c r="D287" s="306">
        <f t="shared" ca="1" si="124"/>
        <v>-0.89228615621871754</v>
      </c>
      <c r="E287" s="307">
        <f t="shared" ca="1" si="125"/>
        <v>-6.2751318527438027</v>
      </c>
      <c r="F287" s="304">
        <f t="shared" ca="1" si="126"/>
        <v>6.3382532573177794</v>
      </c>
      <c r="G287" s="306">
        <f t="shared" ca="1" si="127"/>
        <v>17.907799559550462</v>
      </c>
      <c r="H287" s="307">
        <f t="shared" ca="1" si="128"/>
        <v>-71.924284067927388</v>
      </c>
      <c r="I287" s="304">
        <f t="shared" ca="1" si="129"/>
        <v>74.120118211919689</v>
      </c>
      <c r="J287" s="306">
        <f t="shared" ca="1" si="130"/>
        <v>613.97957854912113</v>
      </c>
      <c r="K287" s="307">
        <f t="shared" ca="1" si="131"/>
        <v>922.39391442880708</v>
      </c>
      <c r="L287" s="304">
        <f t="shared" ca="1" si="116"/>
        <v>1108.0530024555026</v>
      </c>
      <c r="M287" s="306">
        <f t="shared" ca="1" si="132"/>
        <v>-1.3267766983743057</v>
      </c>
      <c r="N287" s="304">
        <f t="shared" ca="1" si="133"/>
        <v>-76.018705173149542</v>
      </c>
      <c r="P287" s="310">
        <f t="shared" ca="1" si="134"/>
        <v>23</v>
      </c>
      <c r="Q287" s="304">
        <f t="shared" ca="1" si="135"/>
        <v>0</v>
      </c>
      <c r="R287" s="306">
        <f t="shared" ca="1" si="136"/>
        <v>0</v>
      </c>
      <c r="S287" s="307">
        <f t="shared" ca="1" si="137"/>
        <v>5.083000000000002</v>
      </c>
      <c r="T287" s="304">
        <f t="shared" ca="1" si="117"/>
        <v>49.86423000000002</v>
      </c>
      <c r="U287" s="311">
        <f t="shared" ca="1" si="118"/>
        <v>0</v>
      </c>
      <c r="V287" s="306">
        <f t="shared" ca="1" si="119"/>
        <v>1.1169882160906981</v>
      </c>
      <c r="W287" s="304">
        <f t="shared" ca="1" si="120"/>
        <v>18.841880128838842</v>
      </c>
      <c r="Y287" s="314" t="str">
        <f t="shared" ca="1" si="138"/>
        <v/>
      </c>
      <c r="Z287" s="315" t="str">
        <f t="shared" ca="1" si="139"/>
        <v/>
      </c>
      <c r="AA287" s="316" t="str">
        <f t="shared" ca="1" si="140"/>
        <v/>
      </c>
      <c r="AC287" s="310" t="e">
        <f t="shared" ca="1" si="141"/>
        <v>#N/A</v>
      </c>
      <c r="AD287" s="323" t="e">
        <f t="shared" ca="1" si="142"/>
        <v>#N/A</v>
      </c>
      <c r="AE287" s="324" t="e">
        <f t="shared" ca="1" si="121"/>
        <v>#N/A</v>
      </c>
      <c r="AG287" s="306">
        <f t="shared" ca="1" si="143"/>
        <v>5.8659013273409482</v>
      </c>
      <c r="AH287" s="304">
        <f t="shared" ca="1" si="144"/>
        <v>-3.6457464809097786</v>
      </c>
    </row>
    <row r="288" spans="1:34" x14ac:dyDescent="0.2">
      <c r="A288" s="347">
        <f t="shared" ca="1" si="122"/>
        <v>0.1</v>
      </c>
      <c r="B288" s="304">
        <f t="shared" ca="1" si="123"/>
        <v>19.400000000000009</v>
      </c>
      <c r="D288" s="306">
        <f t="shared" ca="1" si="124"/>
        <v>-0.89559208805931834</v>
      </c>
      <c r="E288" s="307">
        <f t="shared" ca="1" si="125"/>
        <v>-6.2129740484663056</v>
      </c>
      <c r="F288" s="304">
        <f t="shared" ca="1" si="126"/>
        <v>6.2771913874845522</v>
      </c>
      <c r="G288" s="306">
        <f t="shared" ca="1" si="127"/>
        <v>17.818240350744531</v>
      </c>
      <c r="H288" s="307">
        <f t="shared" ca="1" si="128"/>
        <v>-72.545581472774018</v>
      </c>
      <c r="I288" s="304">
        <f t="shared" ca="1" si="129"/>
        <v>74.701747505796632</v>
      </c>
      <c r="J288" s="306">
        <f t="shared" ca="1" si="130"/>
        <v>615.76588054463593</v>
      </c>
      <c r="K288" s="307">
        <f t="shared" ca="1" si="131"/>
        <v>915.17042115177196</v>
      </c>
      <c r="L288" s="304">
        <f t="shared" ca="1" si="116"/>
        <v>1103.0432989661024</v>
      </c>
      <c r="M288" s="306">
        <f t="shared" ca="1" si="132"/>
        <v>-1.3299495159018551</v>
      </c>
      <c r="N288" s="304">
        <f t="shared" ca="1" si="133"/>
        <v>-76.200494226643258</v>
      </c>
      <c r="P288" s="310">
        <f t="shared" ca="1" si="134"/>
        <v>23</v>
      </c>
      <c r="Q288" s="304">
        <f t="shared" ca="1" si="135"/>
        <v>0</v>
      </c>
      <c r="R288" s="306">
        <f t="shared" ca="1" si="136"/>
        <v>0</v>
      </c>
      <c r="S288" s="307">
        <f t="shared" ca="1" si="137"/>
        <v>5.083000000000002</v>
      </c>
      <c r="T288" s="304">
        <f t="shared" ca="1" si="117"/>
        <v>49.86423000000002</v>
      </c>
      <c r="U288" s="311">
        <f t="shared" ca="1" si="118"/>
        <v>0</v>
      </c>
      <c r="V288" s="306">
        <f t="shared" ca="1" si="119"/>
        <v>1.1177970708976721</v>
      </c>
      <c r="W288" s="304">
        <f t="shared" ca="1" si="120"/>
        <v>19.152608379508301</v>
      </c>
      <c r="Y288" s="314" t="str">
        <f t="shared" ca="1" si="138"/>
        <v/>
      </c>
      <c r="Z288" s="315" t="str">
        <f t="shared" ca="1" si="139"/>
        <v/>
      </c>
      <c r="AA288" s="316" t="str">
        <f t="shared" ca="1" si="140"/>
        <v/>
      </c>
      <c r="AC288" s="310" t="e">
        <f t="shared" ca="1" si="141"/>
        <v>#N/A</v>
      </c>
      <c r="AD288" s="323" t="e">
        <f t="shared" ca="1" si="142"/>
        <v>#N/A</v>
      </c>
      <c r="AE288" s="324" t="e">
        <f t="shared" ca="1" si="121"/>
        <v>#N/A</v>
      </c>
      <c r="AG288" s="306">
        <f t="shared" ca="1" si="143"/>
        <v>5.8125329149729037</v>
      </c>
      <c r="AH288" s="304">
        <f t="shared" ca="1" si="144"/>
        <v>-3.7068424412431309</v>
      </c>
    </row>
    <row r="289" spans="1:34" x14ac:dyDescent="0.2">
      <c r="A289" s="347">
        <f t="shared" ca="1" si="122"/>
        <v>0.1</v>
      </c>
      <c r="B289" s="304">
        <f t="shared" ca="1" si="123"/>
        <v>19.500000000000011</v>
      </c>
      <c r="D289" s="306">
        <f t="shared" ca="1" si="124"/>
        <v>-0.89875613986846936</v>
      </c>
      <c r="E289" s="307">
        <f t="shared" ca="1" si="125"/>
        <v>-6.1507841916185892</v>
      </c>
      <c r="F289" s="304">
        <f t="shared" ca="1" si="126"/>
        <v>6.2161007690365198</v>
      </c>
      <c r="G289" s="306">
        <f t="shared" ca="1" si="127"/>
        <v>17.728364736757683</v>
      </c>
      <c r="H289" s="307">
        <f t="shared" ca="1" si="128"/>
        <v>-73.160659891935879</v>
      </c>
      <c r="I289" s="304">
        <f t="shared" ca="1" si="129"/>
        <v>75.277998592304698</v>
      </c>
      <c r="J289" s="306">
        <f t="shared" ca="1" si="130"/>
        <v>617.54321079901104</v>
      </c>
      <c r="K289" s="307">
        <f t="shared" ca="1" si="131"/>
        <v>907.88510908353646</v>
      </c>
      <c r="L289" s="304">
        <f t="shared" ca="1" si="116"/>
        <v>1098.0050038590794</v>
      </c>
      <c r="M289" s="306">
        <f t="shared" ca="1" si="132"/>
        <v>-1.3330579072689701</v>
      </c>
      <c r="N289" s="304">
        <f t="shared" ca="1" si="133"/>
        <v>-76.378591933053855</v>
      </c>
      <c r="P289" s="310">
        <f t="shared" ca="1" si="134"/>
        <v>23</v>
      </c>
      <c r="Q289" s="304">
        <f t="shared" ca="1" si="135"/>
        <v>0</v>
      </c>
      <c r="R289" s="306">
        <f t="shared" ca="1" si="136"/>
        <v>0</v>
      </c>
      <c r="S289" s="307">
        <f t="shared" ca="1" si="137"/>
        <v>5.083000000000002</v>
      </c>
      <c r="T289" s="304">
        <f t="shared" ca="1" si="117"/>
        <v>49.86423000000002</v>
      </c>
      <c r="U289" s="311">
        <f t="shared" ca="1" si="118"/>
        <v>0</v>
      </c>
      <c r="V289" s="306">
        <f t="shared" ca="1" si="119"/>
        <v>1.1186134139990898</v>
      </c>
      <c r="W289" s="304">
        <f t="shared" ca="1" si="120"/>
        <v>19.463439499448409</v>
      </c>
      <c r="Y289" s="314" t="str">
        <f t="shared" ca="1" si="138"/>
        <v/>
      </c>
      <c r="Z289" s="315" t="str">
        <f t="shared" ca="1" si="139"/>
        <v/>
      </c>
      <c r="AA289" s="316" t="str">
        <f t="shared" ca="1" si="140"/>
        <v/>
      </c>
      <c r="AC289" s="310" t="e">
        <f t="shared" ca="1" si="141"/>
        <v>#N/A</v>
      </c>
      <c r="AD289" s="323" t="e">
        <f t="shared" ca="1" si="142"/>
        <v>#N/A</v>
      </c>
      <c r="AE289" s="324" t="e">
        <f t="shared" ca="1" si="121"/>
        <v>#N/A</v>
      </c>
      <c r="AG289" s="306">
        <f t="shared" ca="1" si="143"/>
        <v>5.758874151427996</v>
      </c>
      <c r="AH289" s="304">
        <f t="shared" ca="1" si="144"/>
        <v>-3.7679733188094224</v>
      </c>
    </row>
    <row r="290" spans="1:34" x14ac:dyDescent="0.2">
      <c r="A290" s="347">
        <f t="shared" ca="1" si="122"/>
        <v>0.1</v>
      </c>
      <c r="B290" s="304">
        <f t="shared" ca="1" si="123"/>
        <v>19.600000000000012</v>
      </c>
      <c r="D290" s="306">
        <f t="shared" ca="1" si="124"/>
        <v>-0.90177895085931836</v>
      </c>
      <c r="E290" s="307">
        <f t="shared" ca="1" si="125"/>
        <v>-6.0885770655578586</v>
      </c>
      <c r="F290" s="304">
        <f t="shared" ca="1" si="126"/>
        <v>6.1549960162009913</v>
      </c>
      <c r="G290" s="306">
        <f t="shared" ca="1" si="127"/>
        <v>17.63818684167175</v>
      </c>
      <c r="H290" s="307">
        <f t="shared" ca="1" si="128"/>
        <v>-73.76951759849166</v>
      </c>
      <c r="I290" s="304">
        <f t="shared" ca="1" si="129"/>
        <v>75.848845487429102</v>
      </c>
      <c r="J290" s="306">
        <f t="shared" ca="1" si="130"/>
        <v>619.31153837793249</v>
      </c>
      <c r="K290" s="307">
        <f t="shared" ca="1" si="131"/>
        <v>900.53860020901504</v>
      </c>
      <c r="L290" s="304">
        <f t="shared" ca="1" si="116"/>
        <v>1092.9394091322965</v>
      </c>
      <c r="M290" s="306">
        <f t="shared" ca="1" si="132"/>
        <v>-1.3361038470878004</v>
      </c>
      <c r="N290" s="304">
        <f t="shared" ca="1" si="133"/>
        <v>-76.553111429323664</v>
      </c>
      <c r="P290" s="310">
        <f t="shared" ca="1" si="134"/>
        <v>23</v>
      </c>
      <c r="Q290" s="304">
        <f t="shared" ca="1" si="135"/>
        <v>0</v>
      </c>
      <c r="R290" s="306">
        <f t="shared" ca="1" si="136"/>
        <v>0</v>
      </c>
      <c r="S290" s="307">
        <f t="shared" ca="1" si="137"/>
        <v>5.083000000000002</v>
      </c>
      <c r="T290" s="304">
        <f t="shared" ca="1" si="117"/>
        <v>49.86423000000002</v>
      </c>
      <c r="U290" s="311">
        <f t="shared" ca="1" si="118"/>
        <v>0</v>
      </c>
      <c r="V290" s="306">
        <f t="shared" ca="1" si="119"/>
        <v>1.1194371907004337</v>
      </c>
      <c r="W290" s="304">
        <f t="shared" ca="1" si="120"/>
        <v>19.774300019050241</v>
      </c>
      <c r="Y290" s="314" t="str">
        <f t="shared" ca="1" si="138"/>
        <v/>
      </c>
      <c r="Z290" s="315" t="str">
        <f t="shared" ca="1" si="139"/>
        <v/>
      </c>
      <c r="AA290" s="316" t="str">
        <f t="shared" ca="1" si="140"/>
        <v/>
      </c>
      <c r="AC290" s="310" t="e">
        <f t="shared" ca="1" si="141"/>
        <v>#N/A</v>
      </c>
      <c r="AD290" s="323" t="e">
        <f t="shared" ca="1" si="142"/>
        <v>#N/A</v>
      </c>
      <c r="AE290" s="324" t="e">
        <f t="shared" ca="1" si="121"/>
        <v>#N/A</v>
      </c>
      <c r="AG290" s="306">
        <f t="shared" ca="1" si="143"/>
        <v>5.7049504210683946</v>
      </c>
      <c r="AH290" s="304">
        <f t="shared" ca="1" si="144"/>
        <v>-3.8291244342806219</v>
      </c>
    </row>
    <row r="291" spans="1:34" x14ac:dyDescent="0.2">
      <c r="A291" s="347">
        <f t="shared" ca="1" si="122"/>
        <v>0.1</v>
      </c>
      <c r="B291" s="304">
        <f t="shared" ca="1" si="123"/>
        <v>19.700000000000014</v>
      </c>
      <c r="D291" s="306">
        <f t="shared" ca="1" si="124"/>
        <v>-0.90466121915239117</v>
      </c>
      <c r="E291" s="307">
        <f t="shared" ca="1" si="125"/>
        <v>-6.0263672306007887</v>
      </c>
      <c r="F291" s="304">
        <f t="shared" ca="1" si="126"/>
        <v>6.0938915250845511</v>
      </c>
      <c r="G291" s="306">
        <f t="shared" ca="1" si="127"/>
        <v>17.547720719756512</v>
      </c>
      <c r="H291" s="307">
        <f t="shared" ca="1" si="128"/>
        <v>-74.372154321551733</v>
      </c>
      <c r="I291" s="304">
        <f t="shared" ca="1" si="129"/>
        <v>76.414264642717583</v>
      </c>
      <c r="J291" s="306">
        <f t="shared" ca="1" si="130"/>
        <v>621.07083375600394</v>
      </c>
      <c r="K291" s="307">
        <f t="shared" ca="1" si="131"/>
        <v>893.13151661301288</v>
      </c>
      <c r="L291" s="304">
        <f t="shared" ca="1" si="116"/>
        <v>1087.8478232316495</v>
      </c>
      <c r="M291" s="306">
        <f t="shared" ca="1" si="132"/>
        <v>-1.3390892309335485</v>
      </c>
      <c r="N291" s="304">
        <f t="shared" ca="1" si="133"/>
        <v>-76.724161323911574</v>
      </c>
      <c r="P291" s="310">
        <f t="shared" ca="1" si="134"/>
        <v>23</v>
      </c>
      <c r="Q291" s="304">
        <f t="shared" ca="1" si="135"/>
        <v>0</v>
      </c>
      <c r="R291" s="306">
        <f t="shared" ca="1" si="136"/>
        <v>0</v>
      </c>
      <c r="S291" s="307">
        <f t="shared" ca="1" si="137"/>
        <v>5.083000000000002</v>
      </c>
      <c r="T291" s="304">
        <f t="shared" ca="1" si="117"/>
        <v>49.86423000000002</v>
      </c>
      <c r="U291" s="311">
        <f t="shared" ca="1" si="118"/>
        <v>0</v>
      </c>
      <c r="V291" s="306">
        <f t="shared" ca="1" si="119"/>
        <v>1.1202683462523573</v>
      </c>
      <c r="W291" s="304">
        <f t="shared" ca="1" si="120"/>
        <v>20.085117634419078</v>
      </c>
      <c r="Y291" s="314" t="str">
        <f t="shared" ca="1" si="138"/>
        <v/>
      </c>
      <c r="Z291" s="315" t="str">
        <f t="shared" ca="1" si="139"/>
        <v/>
      </c>
      <c r="AA291" s="316" t="str">
        <f t="shared" ca="1" si="140"/>
        <v/>
      </c>
      <c r="AC291" s="310" t="e">
        <f t="shared" ca="1" si="141"/>
        <v>#N/A</v>
      </c>
      <c r="AD291" s="323" t="e">
        <f t="shared" ca="1" si="142"/>
        <v>#N/A</v>
      </c>
      <c r="AE291" s="324" t="e">
        <f t="shared" ca="1" si="121"/>
        <v>#N/A</v>
      </c>
      <c r="AG291" s="306">
        <f t="shared" ca="1" si="143"/>
        <v>5.6507863383627814</v>
      </c>
      <c r="AH291" s="304">
        <f t="shared" ca="1" si="144"/>
        <v>-3.8902813336711062</v>
      </c>
    </row>
    <row r="292" spans="1:34" x14ac:dyDescent="0.2">
      <c r="A292" s="347">
        <f t="shared" ca="1" si="122"/>
        <v>0.1</v>
      </c>
      <c r="B292" s="304">
        <f t="shared" ca="1" si="123"/>
        <v>19.800000000000015</v>
      </c>
      <c r="D292" s="306">
        <f t="shared" ca="1" si="124"/>
        <v>-0.90740369960702094</v>
      </c>
      <c r="E292" s="307">
        <f t="shared" ca="1" si="125"/>
        <v>-5.9641690196185912</v>
      </c>
      <c r="F292" s="304">
        <f t="shared" ca="1" si="126"/>
        <v>6.0328014693539105</v>
      </c>
      <c r="G292" s="306">
        <f t="shared" ca="1" si="127"/>
        <v>17.45698034979581</v>
      </c>
      <c r="H292" s="307">
        <f t="shared" ca="1" si="128"/>
        <v>-74.968571223513592</v>
      </c>
      <c r="I292" s="304">
        <f t="shared" ca="1" si="129"/>
        <v>76.974234872638959</v>
      </c>
      <c r="J292" s="306">
        <f t="shared" ca="1" si="130"/>
        <v>622.82106880948152</v>
      </c>
      <c r="K292" s="307">
        <f t="shared" ca="1" si="131"/>
        <v>885.66448033575966</v>
      </c>
      <c r="L292" s="304">
        <f t="shared" ca="1" si="116"/>
        <v>1082.7315712961345</v>
      </c>
      <c r="M292" s="306">
        <f t="shared" ca="1" si="132"/>
        <v>-1.3420158791433927</v>
      </c>
      <c r="N292" s="304">
        <f t="shared" ca="1" si="133"/>
        <v>-76.89184591445516</v>
      </c>
      <c r="P292" s="310">
        <f t="shared" ca="1" si="134"/>
        <v>23</v>
      </c>
      <c r="Q292" s="304">
        <f t="shared" ca="1" si="135"/>
        <v>0</v>
      </c>
      <c r="R292" s="306">
        <f t="shared" ca="1" si="136"/>
        <v>0</v>
      </c>
      <c r="S292" s="307">
        <f t="shared" ca="1" si="137"/>
        <v>5.083000000000002</v>
      </c>
      <c r="T292" s="304">
        <f t="shared" ca="1" si="117"/>
        <v>49.86423000000002</v>
      </c>
      <c r="U292" s="311">
        <f t="shared" ca="1" si="118"/>
        <v>0</v>
      </c>
      <c r="V292" s="306">
        <f t="shared" ca="1" si="119"/>
        <v>1.1211068258629937</v>
      </c>
      <c r="W292" s="304">
        <f t="shared" ca="1" si="120"/>
        <v>20.395821226336526</v>
      </c>
      <c r="Y292" s="314" t="str">
        <f t="shared" ca="1" si="138"/>
        <v/>
      </c>
      <c r="Z292" s="315" t="str">
        <f t="shared" ca="1" si="139"/>
        <v/>
      </c>
      <c r="AA292" s="316" t="str">
        <f t="shared" ca="1" si="140"/>
        <v/>
      </c>
      <c r="AC292" s="310" t="e">
        <f t="shared" ca="1" si="141"/>
        <v>#N/A</v>
      </c>
      <c r="AD292" s="323" t="e">
        <f t="shared" ca="1" si="142"/>
        <v>#N/A</v>
      </c>
      <c r="AE292" s="324" t="e">
        <f t="shared" ca="1" si="121"/>
        <v>#N/A</v>
      </c>
      <c r="AG292" s="306">
        <f t="shared" ca="1" si="143"/>
        <v>5.5964057761415535</v>
      </c>
      <c r="AH292" s="304">
        <f t="shared" ca="1" si="144"/>
        <v>-3.9514297923311172</v>
      </c>
    </row>
    <row r="293" spans="1:34" x14ac:dyDescent="0.2">
      <c r="A293" s="347">
        <f t="shared" ca="1" si="122"/>
        <v>0.1</v>
      </c>
      <c r="B293" s="304">
        <f t="shared" ca="1" si="123"/>
        <v>19.900000000000016</v>
      </c>
      <c r="D293" s="306">
        <f t="shared" ca="1" si="124"/>
        <v>-0.91000720169557037</v>
      </c>
      <c r="E293" s="307">
        <f t="shared" ca="1" si="125"/>
        <v>-5.9019965339238833</v>
      </c>
      <c r="F293" s="304">
        <f t="shared" ca="1" si="126"/>
        <v>5.9717397962057364</v>
      </c>
      <c r="G293" s="306">
        <f t="shared" ca="1" si="127"/>
        <v>17.365979629626253</v>
      </c>
      <c r="H293" s="307">
        <f t="shared" ca="1" si="128"/>
        <v>-75.558770876905982</v>
      </c>
      <c r="I293" s="304">
        <f t="shared" ca="1" si="129"/>
        <v>77.528737284476449</v>
      </c>
      <c r="J293" s="306">
        <f t="shared" ca="1" si="130"/>
        <v>624.5622168084526</v>
      </c>
      <c r="K293" s="307">
        <f t="shared" ca="1" si="131"/>
        <v>878.13811323073867</v>
      </c>
      <c r="L293" s="304">
        <f t="shared" ca="1" si="116"/>
        <v>1077.5919954106612</v>
      </c>
      <c r="M293" s="306">
        <f t="shared" ca="1" si="132"/>
        <v>-1.3448855404054598</v>
      </c>
      <c r="N293" s="304">
        <f t="shared" ca="1" si="133"/>
        <v>-77.056265393403791</v>
      </c>
      <c r="P293" s="310">
        <f t="shared" ca="1" si="134"/>
        <v>23</v>
      </c>
      <c r="Q293" s="304">
        <f t="shared" ca="1" si="135"/>
        <v>0</v>
      </c>
      <c r="R293" s="306">
        <f t="shared" ca="1" si="136"/>
        <v>0</v>
      </c>
      <c r="S293" s="307">
        <f t="shared" ca="1" si="137"/>
        <v>5.083000000000002</v>
      </c>
      <c r="T293" s="304">
        <f t="shared" ca="1" si="117"/>
        <v>49.86423000000002</v>
      </c>
      <c r="U293" s="311">
        <f t="shared" ca="1" si="118"/>
        <v>0</v>
      </c>
      <c r="V293" s="306">
        <f t="shared" ca="1" si="119"/>
        <v>1.1219525747101022</v>
      </c>
      <c r="W293" s="304">
        <f t="shared" ca="1" si="120"/>
        <v>20.70634087789804</v>
      </c>
      <c r="Y293" s="314" t="str">
        <f t="shared" ca="1" si="138"/>
        <v/>
      </c>
      <c r="Z293" s="315" t="str">
        <f t="shared" ca="1" si="139"/>
        <v/>
      </c>
      <c r="AA293" s="316" t="str">
        <f t="shared" ca="1" si="140"/>
        <v/>
      </c>
      <c r="AC293" s="310" t="e">
        <f t="shared" ca="1" si="141"/>
        <v>#N/A</v>
      </c>
      <c r="AD293" s="323" t="e">
        <f t="shared" ca="1" si="142"/>
        <v>#N/A</v>
      </c>
      <c r="AE293" s="324" t="e">
        <f t="shared" ca="1" si="121"/>
        <v>#N/A</v>
      </c>
      <c r="AG293" s="306">
        <f t="shared" ca="1" si="143"/>
        <v>5.5418318919576697</v>
      </c>
      <c r="AH293" s="304">
        <f t="shared" ca="1" si="144"/>
        <v>-4.012555818677261</v>
      </c>
    </row>
    <row r="294" spans="1:34" x14ac:dyDescent="0.2">
      <c r="A294" s="347">
        <f t="shared" ca="1" si="122"/>
        <v>0.1</v>
      </c>
      <c r="B294" s="304">
        <f t="shared" ca="1" si="123"/>
        <v>20.000000000000018</v>
      </c>
      <c r="D294" s="306">
        <f t="shared" ca="1" si="124"/>
        <v>-0.91247258741882942</v>
      </c>
      <c r="E294" s="307">
        <f t="shared" ca="1" si="125"/>
        <v>-5.8398636394449879</v>
      </c>
      <c r="F294" s="304">
        <f t="shared" ca="1" si="126"/>
        <v>5.9107202226211379</v>
      </c>
      <c r="G294" s="306">
        <f t="shared" ca="1" si="127"/>
        <v>17.274732370884369</v>
      </c>
      <c r="H294" s="307">
        <f t="shared" ca="1" si="128"/>
        <v>-76.142757240850486</v>
      </c>
      <c r="I294" s="304">
        <f t="shared" ca="1" si="129"/>
        <v>78.077755210589714</v>
      </c>
      <c r="J294" s="306">
        <f t="shared" ca="1" si="130"/>
        <v>626.29425240847809</v>
      </c>
      <c r="K294" s="307">
        <f t="shared" ca="1" si="131"/>
        <v>870.55303682485089</v>
      </c>
      <c r="L294" s="304">
        <f t="shared" ca="1" si="116"/>
        <v>1072.4304548663586</v>
      </c>
      <c r="M294" s="306">
        <f t="shared" ca="1" si="132"/>
        <v>-1.3476998951507542</v>
      </c>
      <c r="N294" s="304">
        <f t="shared" ca="1" si="133"/>
        <v>-77.21751604236178</v>
      </c>
      <c r="P294" s="310">
        <f t="shared" ca="1" si="134"/>
        <v>23</v>
      </c>
      <c r="Q294" s="304">
        <f t="shared" ca="1" si="135"/>
        <v>0</v>
      </c>
      <c r="R294" s="306">
        <f t="shared" ca="1" si="136"/>
        <v>0</v>
      </c>
      <c r="S294" s="307">
        <f t="shared" ca="1" si="137"/>
        <v>5.083000000000002</v>
      </c>
      <c r="T294" s="304">
        <f t="shared" ca="1" si="117"/>
        <v>49.86423000000002</v>
      </c>
      <c r="U294" s="311">
        <f t="shared" ca="1" si="118"/>
        <v>0</v>
      </c>
      <c r="V294" s="306">
        <f t="shared" ca="1" si="119"/>
        <v>1.1228055379530391</v>
      </c>
      <c r="W294" s="304">
        <f t="shared" ca="1" si="120"/>
        <v>21.016607890839584</v>
      </c>
      <c r="Y294" s="314" t="str">
        <f t="shared" ca="1" si="138"/>
        <v/>
      </c>
      <c r="Z294" s="315" t="str">
        <f t="shared" ca="1" si="139"/>
        <v/>
      </c>
      <c r="AA294" s="316" t="str">
        <f t="shared" ca="1" si="140"/>
        <v/>
      </c>
      <c r="AC294" s="310">
        <f t="shared" ca="1" si="141"/>
        <v>20.000000000000018</v>
      </c>
      <c r="AD294" s="323">
        <f t="shared" ca="1" si="142"/>
        <v>626.29425240847809</v>
      </c>
      <c r="AE294" s="324" t="e">
        <f t="shared" ca="1" si="121"/>
        <v>#N/A</v>
      </c>
      <c r="AG294" s="306">
        <f t="shared" ca="1" si="143"/>
        <v>5.4870871527101386</v>
      </c>
      <c r="AH294" s="304">
        <f t="shared" ca="1" si="144"/>
        <v>-4.0736456576624107</v>
      </c>
    </row>
    <row r="295" spans="1:34" x14ac:dyDescent="0.2">
      <c r="A295" s="347">
        <f t="shared" ca="1" si="122"/>
        <v>0.1</v>
      </c>
      <c r="B295" s="304">
        <f t="shared" ca="1" si="123"/>
        <v>20.100000000000019</v>
      </c>
      <c r="D295" s="306">
        <f t="shared" ca="1" si="124"/>
        <v>-0.91480076926120368</v>
      </c>
      <c r="E295" s="307">
        <f t="shared" ca="1" si="125"/>
        <v>-5.7777839631831522</v>
      </c>
      <c r="F295" s="304">
        <f t="shared" ca="1" si="126"/>
        <v>5.8497562319003773</v>
      </c>
      <c r="G295" s="306">
        <f t="shared" ca="1" si="127"/>
        <v>17.183252293958247</v>
      </c>
      <c r="H295" s="307">
        <f t="shared" ca="1" si="128"/>
        <v>-76.720535637168794</v>
      </c>
      <c r="I295" s="304">
        <f t="shared" ca="1" si="129"/>
        <v>78.62127414289283</v>
      </c>
      <c r="J295" s="306">
        <f t="shared" ca="1" si="130"/>
        <v>628.01715164172026</v>
      </c>
      <c r="K295" s="307">
        <f t="shared" ca="1" si="131"/>
        <v>862.90987218094995</v>
      </c>
      <c r="L295" s="304">
        <f t="shared" ca="1" si="116"/>
        <v>1067.2483264280731</v>
      </c>
      <c r="M295" s="306">
        <f t="shared" ca="1" si="132"/>
        <v>-1.3504605587600969</v>
      </c>
      <c r="N295" s="304">
        <f t="shared" ca="1" si="133"/>
        <v>-77.375690415832466</v>
      </c>
      <c r="P295" s="310">
        <f t="shared" ca="1" si="134"/>
        <v>23</v>
      </c>
      <c r="Q295" s="304">
        <f t="shared" ca="1" si="135"/>
        <v>0</v>
      </c>
      <c r="R295" s="306">
        <f t="shared" ca="1" si="136"/>
        <v>0</v>
      </c>
      <c r="S295" s="307">
        <f t="shared" ca="1" si="137"/>
        <v>5.083000000000002</v>
      </c>
      <c r="T295" s="304">
        <f t="shared" ca="1" si="117"/>
        <v>49.86423000000002</v>
      </c>
      <c r="U295" s="311">
        <f t="shared" ca="1" si="118"/>
        <v>0</v>
      </c>
      <c r="V295" s="306">
        <f t="shared" ca="1" si="119"/>
        <v>1.1236656607445565</v>
      </c>
      <c r="W295" s="304">
        <f t="shared" ca="1" si="120"/>
        <v>21.326554800568413</v>
      </c>
      <c r="Y295" s="314" t="str">
        <f t="shared" ca="1" si="138"/>
        <v/>
      </c>
      <c r="Z295" s="315" t="str">
        <f t="shared" ca="1" si="139"/>
        <v/>
      </c>
      <c r="AA295" s="316" t="str">
        <f t="shared" ca="1" si="140"/>
        <v/>
      </c>
      <c r="AC295" s="310" t="e">
        <f t="shared" ca="1" si="141"/>
        <v>#N/A</v>
      </c>
      <c r="AD295" s="323" t="e">
        <f t="shared" ca="1" si="142"/>
        <v>#N/A</v>
      </c>
      <c r="AE295" s="324" t="e">
        <f t="shared" ca="1" si="121"/>
        <v>#N/A</v>
      </c>
      <c r="AG295" s="306">
        <f t="shared" ca="1" si="143"/>
        <v>5.432193357674068</v>
      </c>
      <c r="AH295" s="304">
        <f t="shared" ca="1" si="144"/>
        <v>-4.1346857939877193</v>
      </c>
    </row>
    <row r="296" spans="1:34" x14ac:dyDescent="0.2">
      <c r="A296" s="347">
        <f t="shared" ca="1" si="122"/>
        <v>0.1</v>
      </c>
      <c r="B296" s="304">
        <f t="shared" ca="1" si="123"/>
        <v>20.200000000000021</v>
      </c>
      <c r="D296" s="306">
        <f t="shared" ca="1" si="124"/>
        <v>-0.91699270818447176</v>
      </c>
      <c r="E296" s="307">
        <f t="shared" ca="1" si="125"/>
        <v>-5.7157708899480575</v>
      </c>
      <c r="F296" s="304">
        <f t="shared" ca="1" si="126"/>
        <v>5.7888610704732848</v>
      </c>
      <c r="G296" s="306">
        <f t="shared" ca="1" si="127"/>
        <v>17.091553023139799</v>
      </c>
      <c r="H296" s="307">
        <f t="shared" ca="1" si="128"/>
        <v>-77.292112726163595</v>
      </c>
      <c r="I296" s="304">
        <f t="shared" ca="1" si="129"/>
        <v>79.159281669408671</v>
      </c>
      <c r="J296" s="306">
        <f t="shared" ca="1" si="130"/>
        <v>629.73089190757514</v>
      </c>
      <c r="K296" s="307">
        <f t="shared" ca="1" si="131"/>
        <v>855.20923976278334</v>
      </c>
      <c r="L296" s="304">
        <f t="shared" ca="1" si="116"/>
        <v>1062.0470046087169</v>
      </c>
      <c r="M296" s="306">
        <f t="shared" ca="1" si="132"/>
        <v>-1.353169084597333</v>
      </c>
      <c r="N296" s="304">
        <f t="shared" ca="1" si="133"/>
        <v>-77.530877515008228</v>
      </c>
      <c r="P296" s="310">
        <f t="shared" ca="1" si="134"/>
        <v>23</v>
      </c>
      <c r="Q296" s="304">
        <f t="shared" ca="1" si="135"/>
        <v>0</v>
      </c>
      <c r="R296" s="306">
        <f t="shared" ca="1" si="136"/>
        <v>0</v>
      </c>
      <c r="S296" s="307">
        <f t="shared" ca="1" si="137"/>
        <v>5.083000000000002</v>
      </c>
      <c r="T296" s="304">
        <f t="shared" ca="1" si="117"/>
        <v>49.86423000000002</v>
      </c>
      <c r="U296" s="311">
        <f t="shared" ca="1" si="118"/>
        <v>0</v>
      </c>
      <c r="V296" s="306">
        <f t="shared" ca="1" si="119"/>
        <v>1.124532888242427</v>
      </c>
      <c r="W296" s="304">
        <f t="shared" ca="1" si="120"/>
        <v>21.636115389914544</v>
      </c>
      <c r="Y296" s="314" t="str">
        <f t="shared" ca="1" si="138"/>
        <v/>
      </c>
      <c r="Z296" s="315" t="str">
        <f t="shared" ca="1" si="139"/>
        <v/>
      </c>
      <c r="AA296" s="316" t="str">
        <f t="shared" ca="1" si="140"/>
        <v/>
      </c>
      <c r="AC296" s="310" t="e">
        <f t="shared" ca="1" si="141"/>
        <v>#N/A</v>
      </c>
      <c r="AD296" s="323" t="e">
        <f t="shared" ca="1" si="142"/>
        <v>#N/A</v>
      </c>
      <c r="AE296" s="324" t="e">
        <f t="shared" ca="1" si="121"/>
        <v>#N/A</v>
      </c>
      <c r="AG296" s="306">
        <f t="shared" ca="1" si="143"/>
        <v>5.3771716600692443</v>
      </c>
      <c r="AH296" s="304">
        <f t="shared" ca="1" si="144"/>
        <v>-4.1956629550596904</v>
      </c>
    </row>
    <row r="297" spans="1:34" x14ac:dyDescent="0.2">
      <c r="A297" s="347">
        <f t="shared" ca="1" si="122"/>
        <v>0.1</v>
      </c>
      <c r="B297" s="304">
        <f t="shared" ca="1" si="123"/>
        <v>20.300000000000022</v>
      </c>
      <c r="D297" s="306">
        <f t="shared" ca="1" si="124"/>
        <v>-0.91904941165903287</v>
      </c>
      <c r="E297" s="307">
        <f t="shared" ca="1" si="125"/>
        <v>-5.6538375593668073</v>
      </c>
      <c r="F297" s="304">
        <f t="shared" ca="1" si="126"/>
        <v>5.7280477449806257</v>
      </c>
      <c r="G297" s="306">
        <f t="shared" ca="1" si="127"/>
        <v>16.999648081973895</v>
      </c>
      <c r="H297" s="307">
        <f t="shared" ca="1" si="128"/>
        <v>-77.857496482100274</v>
      </c>
      <c r="I297" s="304">
        <f t="shared" ca="1" si="129"/>
        <v>79.691767412771156</v>
      </c>
      <c r="J297" s="306">
        <f t="shared" ca="1" si="130"/>
        <v>631.43545196283083</v>
      </c>
      <c r="K297" s="307">
        <f t="shared" ca="1" si="131"/>
        <v>847.45175930237019</v>
      </c>
      <c r="L297" s="304">
        <f t="shared" ca="1" si="116"/>
        <v>1056.8279019500701</v>
      </c>
      <c r="M297" s="306">
        <f t="shared" ca="1" si="132"/>
        <v>-1.3558269668793181</v>
      </c>
      <c r="N297" s="304">
        <f t="shared" ca="1" si="133"/>
        <v>-77.683162952208576</v>
      </c>
      <c r="P297" s="310">
        <f t="shared" ca="1" si="134"/>
        <v>23</v>
      </c>
      <c r="Q297" s="304">
        <f t="shared" ca="1" si="135"/>
        <v>0</v>
      </c>
      <c r="R297" s="306">
        <f t="shared" ca="1" si="136"/>
        <v>0</v>
      </c>
      <c r="S297" s="307">
        <f t="shared" ca="1" si="137"/>
        <v>5.083000000000002</v>
      </c>
      <c r="T297" s="304">
        <f t="shared" ca="1" si="117"/>
        <v>49.86423000000002</v>
      </c>
      <c r="U297" s="311">
        <f t="shared" ca="1" si="118"/>
        <v>0</v>
      </c>
      <c r="V297" s="306">
        <f t="shared" ca="1" si="119"/>
        <v>1.1254071656208842</v>
      </c>
      <c r="W297" s="304">
        <f t="shared" ca="1" si="120"/>
        <v>21.945224701620202</v>
      </c>
      <c r="Y297" s="314" t="str">
        <f t="shared" ca="1" si="138"/>
        <v/>
      </c>
      <c r="Z297" s="315" t="str">
        <f t="shared" ca="1" si="139"/>
        <v/>
      </c>
      <c r="AA297" s="316" t="str">
        <f t="shared" ca="1" si="140"/>
        <v/>
      </c>
      <c r="AC297" s="310" t="e">
        <f t="shared" ca="1" si="141"/>
        <v>#N/A</v>
      </c>
      <c r="AD297" s="323" t="e">
        <f t="shared" ca="1" si="142"/>
        <v>#N/A</v>
      </c>
      <c r="AE297" s="324" t="e">
        <f t="shared" ca="1" si="121"/>
        <v>#N/A</v>
      </c>
      <c r="AG297" s="306">
        <f t="shared" ca="1" si="143"/>
        <v>5.3220425872882764</v>
      </c>
      <c r="AH297" s="304">
        <f t="shared" ca="1" si="144"/>
        <v>-4.2565641136955605</v>
      </c>
    </row>
    <row r="298" spans="1:34" x14ac:dyDescent="0.2">
      <c r="A298" s="347">
        <f t="shared" ca="1" si="122"/>
        <v>0.1</v>
      </c>
      <c r="B298" s="304">
        <f t="shared" ca="1" si="123"/>
        <v>20.400000000000023</v>
      </c>
      <c r="D298" s="306">
        <f t="shared" ca="1" si="124"/>
        <v>-0.9209719317317141</v>
      </c>
      <c r="E298" s="307">
        <f t="shared" ca="1" si="125"/>
        <v>-5.591996863161584</v>
      </c>
      <c r="F298" s="304">
        <f t="shared" ca="1" si="126"/>
        <v>5.6673290196217332</v>
      </c>
      <c r="G298" s="306">
        <f t="shared" ca="1" si="127"/>
        <v>16.907550888800724</v>
      </c>
      <c r="H298" s="307">
        <f t="shared" ca="1" si="128"/>
        <v>-78.416696168416436</v>
      </c>
      <c r="I298" s="304">
        <f t="shared" ca="1" si="129"/>
        <v>80.218722970557963</v>
      </c>
      <c r="J298" s="306">
        <f t="shared" ca="1" si="130"/>
        <v>633.13081191136951</v>
      </c>
      <c r="K298" s="307">
        <f t="shared" ca="1" si="131"/>
        <v>839.63804966984435</v>
      </c>
      <c r="L298" s="304">
        <f t="shared" ca="1" si="116"/>
        <v>1051.592449309584</v>
      </c>
      <c r="M298" s="306">
        <f t="shared" ca="1" si="132"/>
        <v>-1.3584356433925091</v>
      </c>
      <c r="N298" s="304">
        <f t="shared" ca="1" si="133"/>
        <v>-77.832629106529325</v>
      </c>
      <c r="P298" s="310">
        <f t="shared" ca="1" si="134"/>
        <v>23</v>
      </c>
      <c r="Q298" s="304">
        <f t="shared" ca="1" si="135"/>
        <v>0</v>
      </c>
      <c r="R298" s="306">
        <f t="shared" ca="1" si="136"/>
        <v>0</v>
      </c>
      <c r="S298" s="307">
        <f t="shared" ca="1" si="137"/>
        <v>5.083000000000002</v>
      </c>
      <c r="T298" s="304">
        <f t="shared" ca="1" si="117"/>
        <v>49.86423000000002</v>
      </c>
      <c r="U298" s="311">
        <f t="shared" ca="1" si="118"/>
        <v>0</v>
      </c>
      <c r="V298" s="306">
        <f t="shared" ca="1" si="119"/>
        <v>1.1262884380818838</v>
      </c>
      <c r="W298" s="304">
        <f t="shared" ca="1" si="120"/>
        <v>22.253819049586301</v>
      </c>
      <c r="Y298" s="314" t="str">
        <f t="shared" ca="1" si="138"/>
        <v/>
      </c>
      <c r="Z298" s="315" t="str">
        <f t="shared" ca="1" si="139"/>
        <v/>
      </c>
      <c r="AA298" s="316" t="str">
        <f t="shared" ca="1" si="140"/>
        <v/>
      </c>
      <c r="AC298" s="310" t="e">
        <f t="shared" ca="1" si="141"/>
        <v>#N/A</v>
      </c>
      <c r="AD298" s="323" t="e">
        <f t="shared" ca="1" si="142"/>
        <v>#N/A</v>
      </c>
      <c r="AE298" s="324" t="e">
        <f t="shared" ca="1" si="121"/>
        <v>#N/A</v>
      </c>
      <c r="AG298" s="306">
        <f t="shared" ca="1" si="143"/>
        <v>5.2668260598953722</v>
      </c>
      <c r="AH298" s="304">
        <f t="shared" ca="1" si="144"/>
        <v>-4.3173764905804042</v>
      </c>
    </row>
    <row r="299" spans="1:34" x14ac:dyDescent="0.2">
      <c r="A299" s="347">
        <f t="shared" ca="1" si="122"/>
        <v>0.1</v>
      </c>
      <c r="B299" s="304">
        <f t="shared" ca="1" si="123"/>
        <v>20.500000000000025</v>
      </c>
      <c r="D299" s="306">
        <f t="shared" ca="1" si="124"/>
        <v>-0.922761363129324</v>
      </c>
      <c r="E299" s="307">
        <f t="shared" ca="1" si="125"/>
        <v>-5.5302614426909136</v>
      </c>
      <c r="F299" s="304">
        <f t="shared" ca="1" si="126"/>
        <v>5.6067174137634295</v>
      </c>
      <c r="G299" s="306">
        <f t="shared" ca="1" si="127"/>
        <v>16.815274752487792</v>
      </c>
      <c r="H299" s="307">
        <f t="shared" ca="1" si="128"/>
        <v>-78.969722312685533</v>
      </c>
      <c r="I299" s="304">
        <f t="shared" ca="1" si="129"/>
        <v>80.740141857345762</v>
      </c>
      <c r="J299" s="306">
        <f t="shared" ca="1" si="130"/>
        <v>634.81695319343396</v>
      </c>
      <c r="K299" s="307">
        <f t="shared" ca="1" si="131"/>
        <v>831.7687287457893</v>
      </c>
      <c r="L299" s="304">
        <f t="shared" ca="1" si="116"/>
        <v>1046.3420961526786</v>
      </c>
      <c r="M299" s="306">
        <f t="shared" ca="1" si="132"/>
        <v>-1.3609964980653373</v>
      </c>
      <c r="N299" s="304">
        <f t="shared" ca="1" si="133"/>
        <v>-77.979355271228741</v>
      </c>
      <c r="P299" s="310">
        <f t="shared" ca="1" si="134"/>
        <v>23</v>
      </c>
      <c r="Q299" s="304">
        <f t="shared" ca="1" si="135"/>
        <v>0</v>
      </c>
      <c r="R299" s="306">
        <f t="shared" ca="1" si="136"/>
        <v>0</v>
      </c>
      <c r="S299" s="307">
        <f t="shared" ca="1" si="137"/>
        <v>5.083000000000002</v>
      </c>
      <c r="T299" s="304">
        <f t="shared" ca="1" si="117"/>
        <v>49.86423000000002</v>
      </c>
      <c r="U299" s="311">
        <f t="shared" ca="1" si="118"/>
        <v>0</v>
      </c>
      <c r="V299" s="306">
        <f t="shared" ca="1" si="119"/>
        <v>1.1271766508661758</v>
      </c>
      <c r="W299" s="304">
        <f t="shared" ca="1" si="120"/>
        <v>22.561836028895613</v>
      </c>
      <c r="Y299" s="314" t="str">
        <f t="shared" ca="1" si="138"/>
        <v/>
      </c>
      <c r="Z299" s="315" t="str">
        <f t="shared" ca="1" si="139"/>
        <v/>
      </c>
      <c r="AA299" s="316" t="str">
        <f t="shared" ca="1" si="140"/>
        <v/>
      </c>
      <c r="AC299" s="310" t="e">
        <f t="shared" ca="1" si="141"/>
        <v>#N/A</v>
      </c>
      <c r="AD299" s="323" t="e">
        <f t="shared" ca="1" si="142"/>
        <v>#N/A</v>
      </c>
      <c r="AE299" s="324" t="e">
        <f t="shared" ca="1" si="121"/>
        <v>#N/A</v>
      </c>
      <c r="AG299" s="306">
        <f t="shared" ca="1" si="143"/>
        <v>5.2115414094975288</v>
      </c>
      <c r="AH299" s="304">
        <f t="shared" ca="1" si="144"/>
        <v>-4.3780875564796959</v>
      </c>
    </row>
    <row r="300" spans="1:34" x14ac:dyDescent="0.2">
      <c r="A300" s="347">
        <f t="shared" ca="1" si="122"/>
        <v>0.1</v>
      </c>
      <c r="B300" s="304">
        <f t="shared" ca="1" si="123"/>
        <v>20.600000000000026</v>
      </c>
      <c r="D300" s="306">
        <f t="shared" ca="1" si="124"/>
        <v>-0.92441884139725061</v>
      </c>
      <c r="E300" s="307">
        <f t="shared" ca="1" si="125"/>
        <v>-5.4686436867494539</v>
      </c>
      <c r="F300" s="304">
        <f t="shared" ca="1" si="126"/>
        <v>5.5462251998052601</v>
      </c>
      <c r="G300" s="306">
        <f t="shared" ca="1" si="127"/>
        <v>16.722832868348068</v>
      </c>
      <c r="H300" s="307">
        <f t="shared" ca="1" si="128"/>
        <v>-79.516586681360479</v>
      </c>
      <c r="I300" s="304">
        <f t="shared" ca="1" si="129"/>
        <v>81.256019448389281</v>
      </c>
      <c r="J300" s="306">
        <f t="shared" ca="1" si="130"/>
        <v>636.49385857447578</v>
      </c>
      <c r="K300" s="307">
        <f t="shared" ca="1" si="131"/>
        <v>823.84441329608705</v>
      </c>
      <c r="L300" s="304">
        <f t="shared" ca="1" si="116"/>
        <v>1041.0783108499566</v>
      </c>
      <c r="M300" s="306">
        <f t="shared" ca="1" si="132"/>
        <v>-1.3635108634049455</v>
      </c>
      <c r="N300" s="304">
        <f t="shared" ca="1" si="133"/>
        <v>-78.12341779334227</v>
      </c>
      <c r="P300" s="310">
        <f t="shared" ca="1" si="134"/>
        <v>23</v>
      </c>
      <c r="Q300" s="304">
        <f t="shared" ca="1" si="135"/>
        <v>0</v>
      </c>
      <c r="R300" s="306">
        <f t="shared" ca="1" si="136"/>
        <v>0</v>
      </c>
      <c r="S300" s="307">
        <f t="shared" ca="1" si="137"/>
        <v>5.083000000000002</v>
      </c>
      <c r="T300" s="304">
        <f t="shared" ca="1" si="117"/>
        <v>49.86423000000002</v>
      </c>
      <c r="U300" s="311">
        <f t="shared" ca="1" si="118"/>
        <v>0</v>
      </c>
      <c r="V300" s="306">
        <f t="shared" ca="1" si="119"/>
        <v>1.1280717492641923</v>
      </c>
      <c r="W300" s="304">
        <f t="shared" ca="1" si="120"/>
        <v>22.869214524633808</v>
      </c>
      <c r="Y300" s="314" t="str">
        <f t="shared" ca="1" si="138"/>
        <v/>
      </c>
      <c r="Z300" s="315" t="str">
        <f t="shared" ca="1" si="139"/>
        <v/>
      </c>
      <c r="AA300" s="316" t="str">
        <f t="shared" ca="1" si="140"/>
        <v/>
      </c>
      <c r="AC300" s="310" t="e">
        <f t="shared" ca="1" si="141"/>
        <v>#N/A</v>
      </c>
      <c r="AD300" s="323" t="e">
        <f t="shared" ca="1" si="142"/>
        <v>#N/A</v>
      </c>
      <c r="AE300" s="324" t="e">
        <f t="shared" ca="1" si="121"/>
        <v>#N/A</v>
      </c>
      <c r="AG300" s="306">
        <f t="shared" ca="1" si="143"/>
        <v>5.156207395581605</v>
      </c>
      <c r="AH300" s="304">
        <f t="shared" ca="1" si="144"/>
        <v>-4.4386850342112147</v>
      </c>
    </row>
    <row r="301" spans="1:34" x14ac:dyDescent="0.2">
      <c r="A301" s="347">
        <f t="shared" ca="1" si="122"/>
        <v>0.1</v>
      </c>
      <c r="B301" s="304">
        <f t="shared" ca="1" si="123"/>
        <v>20.700000000000028</v>
      </c>
      <c r="D301" s="306">
        <f t="shared" ca="1" si="124"/>
        <v>-0.92594554107250926</v>
      </c>
      <c r="E301" s="307">
        <f t="shared" ca="1" si="125"/>
        <v>-5.4071557296210333</v>
      </c>
      <c r="F301" s="304">
        <f t="shared" ca="1" si="126"/>
        <v>5.4858644012959008</v>
      </c>
      <c r="G301" s="306">
        <f t="shared" ca="1" si="127"/>
        <v>16.630238314240817</v>
      </c>
      <c r="H301" s="307">
        <f t="shared" ca="1" si="128"/>
        <v>-80.057302254322579</v>
      </c>
      <c r="I301" s="304">
        <f t="shared" ca="1" si="129"/>
        <v>81.76635292483337</v>
      </c>
      <c r="J301" s="306">
        <f t="shared" ca="1" si="130"/>
        <v>638.16151213360524</v>
      </c>
      <c r="K301" s="307">
        <f t="shared" ca="1" si="131"/>
        <v>815.86571884930288</v>
      </c>
      <c r="L301" s="304">
        <f t="shared" ca="1" si="116"/>
        <v>1035.8025809787016</v>
      </c>
      <c r="M301" s="306">
        <f t="shared" ca="1" si="132"/>
        <v>-1.365980022806317</v>
      </c>
      <c r="N301" s="304">
        <f t="shared" ca="1" si="133"/>
        <v>-78.264890205985907</v>
      </c>
      <c r="P301" s="310">
        <f t="shared" ca="1" si="134"/>
        <v>23</v>
      </c>
      <c r="Q301" s="304">
        <f t="shared" ca="1" si="135"/>
        <v>0</v>
      </c>
      <c r="R301" s="306">
        <f t="shared" ca="1" si="136"/>
        <v>0</v>
      </c>
      <c r="S301" s="307">
        <f t="shared" ca="1" si="137"/>
        <v>5.083000000000002</v>
      </c>
      <c r="T301" s="304">
        <f t="shared" ca="1" si="117"/>
        <v>49.86423000000002</v>
      </c>
      <c r="U301" s="311">
        <f t="shared" ca="1" si="118"/>
        <v>0</v>
      </c>
      <c r="V301" s="306">
        <f t="shared" ca="1" si="119"/>
        <v>1.1289736786267428</v>
      </c>
      <c r="W301" s="304">
        <f t="shared" ca="1" si="120"/>
        <v>23.175894719529989</v>
      </c>
      <c r="Y301" s="314" t="str">
        <f t="shared" ca="1" si="138"/>
        <v/>
      </c>
      <c r="Z301" s="315" t="str">
        <f t="shared" ca="1" si="139"/>
        <v/>
      </c>
      <c r="AA301" s="316" t="str">
        <f t="shared" ca="1" si="140"/>
        <v/>
      </c>
      <c r="AC301" s="310" t="e">
        <f t="shared" ca="1" si="141"/>
        <v>#N/A</v>
      </c>
      <c r="AD301" s="323" t="e">
        <f t="shared" ca="1" si="142"/>
        <v>#N/A</v>
      </c>
      <c r="AE301" s="324" t="e">
        <f t="shared" ca="1" si="121"/>
        <v>#N/A</v>
      </c>
      <c r="AG301" s="306">
        <f t="shared" ca="1" si="143"/>
        <v>5.1008422214028846</v>
      </c>
      <c r="AH301" s="304">
        <f t="shared" ca="1" si="144"/>
        <v>-4.4991569003804441</v>
      </c>
    </row>
    <row r="302" spans="1:34" x14ac:dyDescent="0.2">
      <c r="A302" s="347">
        <f t="shared" ca="1" si="122"/>
        <v>0.1</v>
      </c>
      <c r="B302" s="304">
        <f t="shared" ca="1" si="123"/>
        <v>20.800000000000029</v>
      </c>
      <c r="D302" s="306">
        <f t="shared" ca="1" si="124"/>
        <v>-0.92734267389068947</v>
      </c>
      <c r="E302" s="307">
        <f t="shared" ca="1" si="125"/>
        <v>-5.3458094493796358</v>
      </c>
      <c r="F302" s="304">
        <f t="shared" ca="1" si="126"/>
        <v>5.4256467912955166</v>
      </c>
      <c r="G302" s="306">
        <f t="shared" ca="1" si="127"/>
        <v>16.537504046851748</v>
      </c>
      <c r="H302" s="307">
        <f t="shared" ca="1" si="128"/>
        <v>-80.591883199260536</v>
      </c>
      <c r="I302" s="304">
        <f t="shared" ca="1" si="129"/>
        <v>82.271141220375029</v>
      </c>
      <c r="J302" s="306">
        <f t="shared" ca="1" si="130"/>
        <v>639.81989925165988</v>
      </c>
      <c r="K302" s="307">
        <f t="shared" ca="1" si="131"/>
        <v>807.83325957662373</v>
      </c>
      <c r="L302" s="304">
        <f t="shared" ca="1" si="116"/>
        <v>1030.5164136279427</v>
      </c>
      <c r="M302" s="306">
        <f t="shared" ca="1" si="132"/>
        <v>-1.3684052127412953</v>
      </c>
      <c r="N302" s="304">
        <f t="shared" ca="1" si="133"/>
        <v>-78.403843353777773</v>
      </c>
      <c r="P302" s="310">
        <f t="shared" ca="1" si="134"/>
        <v>23</v>
      </c>
      <c r="Q302" s="304">
        <f t="shared" ca="1" si="135"/>
        <v>0</v>
      </c>
      <c r="R302" s="306">
        <f t="shared" ca="1" si="136"/>
        <v>0</v>
      </c>
      <c r="S302" s="307">
        <f t="shared" ca="1" si="137"/>
        <v>5.083000000000002</v>
      </c>
      <c r="T302" s="304">
        <f t="shared" ca="1" si="117"/>
        <v>49.86423000000002</v>
      </c>
      <c r="U302" s="311">
        <f t="shared" ca="1" si="118"/>
        <v>0</v>
      </c>
      <c r="V302" s="306">
        <f t="shared" ca="1" si="119"/>
        <v>1.1298823843755179</v>
      </c>
      <c r="W302" s="304">
        <f t="shared" ca="1" si="120"/>
        <v>23.481818100439643</v>
      </c>
      <c r="Y302" s="314" t="str">
        <f t="shared" ca="1" si="138"/>
        <v/>
      </c>
      <c r="Z302" s="315" t="str">
        <f t="shared" ca="1" si="139"/>
        <v/>
      </c>
      <c r="AA302" s="316" t="str">
        <f t="shared" ca="1" si="140"/>
        <v/>
      </c>
      <c r="AC302" s="310" t="e">
        <f t="shared" ca="1" si="141"/>
        <v>#N/A</v>
      </c>
      <c r="AD302" s="323" t="e">
        <f t="shared" ca="1" si="142"/>
        <v>#N/A</v>
      </c>
      <c r="AE302" s="324" t="e">
        <f t="shared" ca="1" si="121"/>
        <v>#N/A</v>
      </c>
      <c r="AG302" s="306">
        <f t="shared" ca="1" si="143"/>
        <v>5.0454635490038591</v>
      </c>
      <c r="AH302" s="304">
        <f t="shared" ca="1" si="144"/>
        <v>-4.5594913868837263</v>
      </c>
    </row>
    <row r="303" spans="1:34" x14ac:dyDescent="0.2">
      <c r="A303" s="347">
        <f t="shared" ca="1" si="122"/>
        <v>0.1</v>
      </c>
      <c r="B303" s="304">
        <f t="shared" ca="1" si="123"/>
        <v>20.900000000000031</v>
      </c>
      <c r="D303" s="306">
        <f t="shared" ca="1" si="124"/>
        <v>-0.92861148702638874</v>
      </c>
      <c r="E303" s="307">
        <f t="shared" ca="1" si="125"/>
        <v>-5.2846164664328921</v>
      </c>
      <c r="F303" s="304">
        <f t="shared" ca="1" si="126"/>
        <v>5.3655838909787841</v>
      </c>
      <c r="G303" s="306">
        <f t="shared" ca="1" si="127"/>
        <v>16.444642898149109</v>
      </c>
      <c r="H303" s="307">
        <f t="shared" ca="1" si="128"/>
        <v>-81.12034484590383</v>
      </c>
      <c r="I303" s="304">
        <f t="shared" ca="1" si="129"/>
        <v>82.770384969299272</v>
      </c>
      <c r="J303" s="306">
        <f t="shared" ca="1" si="130"/>
        <v>641.46900659890991</v>
      </c>
      <c r="K303" s="307">
        <f t="shared" ca="1" si="131"/>
        <v>799.74764817436551</v>
      </c>
      <c r="L303" s="304">
        <f t="shared" ca="1" si="116"/>
        <v>1025.2213357063056</v>
      </c>
      <c r="M303" s="306">
        <f t="shared" ca="1" si="132"/>
        <v>-1.3707876248345245</v>
      </c>
      <c r="N303" s="304">
        <f t="shared" ca="1" si="133"/>
        <v>-78.540345511780728</v>
      </c>
      <c r="P303" s="310">
        <f t="shared" ca="1" si="134"/>
        <v>23</v>
      </c>
      <c r="Q303" s="304">
        <f t="shared" ca="1" si="135"/>
        <v>0</v>
      </c>
      <c r="R303" s="306">
        <f t="shared" ca="1" si="136"/>
        <v>0</v>
      </c>
      <c r="S303" s="307">
        <f t="shared" ca="1" si="137"/>
        <v>5.083000000000002</v>
      </c>
      <c r="T303" s="304">
        <f t="shared" ca="1" si="117"/>
        <v>49.86423000000002</v>
      </c>
      <c r="U303" s="311">
        <f t="shared" ca="1" si="118"/>
        <v>0</v>
      </c>
      <c r="V303" s="306">
        <f t="shared" ca="1" si="119"/>
        <v>1.1307978120133986</v>
      </c>
      <c r="W303" s="304">
        <f t="shared" ca="1" si="120"/>
        <v>23.786927463693658</v>
      </c>
      <c r="Y303" s="314" t="str">
        <f t="shared" ca="1" si="138"/>
        <v/>
      </c>
      <c r="Z303" s="315" t="str">
        <f t="shared" ca="1" si="139"/>
        <v/>
      </c>
      <c r="AA303" s="316" t="str">
        <f t="shared" ca="1" si="140"/>
        <v/>
      </c>
      <c r="AC303" s="310" t="e">
        <f t="shared" ca="1" si="141"/>
        <v>#N/A</v>
      </c>
      <c r="AD303" s="323" t="e">
        <f t="shared" ca="1" si="142"/>
        <v>#N/A</v>
      </c>
      <c r="AE303" s="324" t="e">
        <f t="shared" ca="1" si="121"/>
        <v>#N/A</v>
      </c>
      <c r="AG303" s="306">
        <f t="shared" ca="1" si="143"/>
        <v>4.9900885134351762</v>
      </c>
      <c r="AH303" s="304">
        <f t="shared" ca="1" si="144"/>
        <v>-4.6196769821836776</v>
      </c>
    </row>
    <row r="304" spans="1:34" x14ac:dyDescent="0.2">
      <c r="A304" s="347">
        <f t="shared" ca="1" si="122"/>
        <v>0.1</v>
      </c>
      <c r="B304" s="304">
        <f t="shared" ca="1" si="123"/>
        <v>21.000000000000032</v>
      </c>
      <c r="D304" s="306">
        <f t="shared" ca="1" si="124"/>
        <v>-0.92975326136672265</v>
      </c>
      <c r="E304" s="307">
        <f t="shared" ca="1" si="125"/>
        <v>-5.2235881423024875</v>
      </c>
      <c r="F304" s="304">
        <f t="shared" ca="1" si="126"/>
        <v>5.3056869684730943</v>
      </c>
      <c r="G304" s="306">
        <f t="shared" ca="1" si="127"/>
        <v>16.351667572012438</v>
      </c>
      <c r="H304" s="307">
        <f t="shared" ca="1" si="128"/>
        <v>-81.642703660134075</v>
      </c>
      <c r="I304" s="304">
        <f t="shared" ca="1" si="129"/>
        <v>83.264086455818827</v>
      </c>
      <c r="J304" s="306">
        <f t="shared" ca="1" si="130"/>
        <v>643.10882212241802</v>
      </c>
      <c r="K304" s="307">
        <f t="shared" ca="1" si="131"/>
        <v>791.60949574906363</v>
      </c>
      <c r="L304" s="304">
        <f t="shared" ca="1" si="116"/>
        <v>1019.9188942517786</v>
      </c>
      <c r="M304" s="306">
        <f t="shared" ca="1" si="132"/>
        <v>-1.373128407832878</v>
      </c>
      <c r="N304" s="304">
        <f t="shared" ca="1" si="133"/>
        <v>-78.674462498342365</v>
      </c>
      <c r="P304" s="310">
        <f t="shared" ca="1" si="134"/>
        <v>23</v>
      </c>
      <c r="Q304" s="304">
        <f t="shared" ca="1" si="135"/>
        <v>0</v>
      </c>
      <c r="R304" s="306">
        <f t="shared" ca="1" si="136"/>
        <v>0</v>
      </c>
      <c r="S304" s="307">
        <f t="shared" ca="1" si="137"/>
        <v>5.083000000000002</v>
      </c>
      <c r="T304" s="304">
        <f t="shared" ca="1" si="117"/>
        <v>49.86423000000002</v>
      </c>
      <c r="U304" s="311">
        <f t="shared" ca="1" si="118"/>
        <v>0</v>
      </c>
      <c r="V304" s="306">
        <f t="shared" ca="1" si="119"/>
        <v>1.1317199071345712</v>
      </c>
      <c r="W304" s="304">
        <f t="shared" ca="1" si="120"/>
        <v>24.091166919337649</v>
      </c>
      <c r="Y304" s="314" t="str">
        <f t="shared" ca="1" si="138"/>
        <v/>
      </c>
      <c r="Z304" s="315" t="str">
        <f t="shared" ca="1" si="139"/>
        <v/>
      </c>
      <c r="AA304" s="316" t="str">
        <f t="shared" ca="1" si="140"/>
        <v/>
      </c>
      <c r="AC304" s="310">
        <f t="shared" ca="1" si="141"/>
        <v>21.000000000000032</v>
      </c>
      <c r="AD304" s="323">
        <f t="shared" ca="1" si="142"/>
        <v>643.10882212241802</v>
      </c>
      <c r="AE304" s="324" t="e">
        <f t="shared" ca="1" si="121"/>
        <v>#N/A</v>
      </c>
      <c r="AG304" s="306">
        <f t="shared" ca="1" si="143"/>
        <v>4.9347337362449935</v>
      </c>
      <c r="AH304" s="304">
        <f t="shared" ca="1" si="144"/>
        <v>-4.6797024323615286</v>
      </c>
    </row>
    <row r="305" spans="1:34" x14ac:dyDescent="0.2">
      <c r="A305" s="347">
        <f t="shared" ca="1" si="122"/>
        <v>0.1</v>
      </c>
      <c r="B305" s="304">
        <f t="shared" ca="1" si="123"/>
        <v>21.100000000000033</v>
      </c>
      <c r="D305" s="306">
        <f t="shared" ca="1" si="124"/>
        <v>-0.93076930981759898</v>
      </c>
      <c r="E305" s="307">
        <f t="shared" ca="1" si="125"/>
        <v>-5.1627355786359477</v>
      </c>
      <c r="F305" s="304">
        <f t="shared" ca="1" si="126"/>
        <v>5.2459670379265431</v>
      </c>
      <c r="G305" s="306">
        <f t="shared" ca="1" si="127"/>
        <v>16.258590641030679</v>
      </c>
      <c r="H305" s="307">
        <f t="shared" ca="1" si="128"/>
        <v>-82.158977217997673</v>
      </c>
      <c r="I305" s="304">
        <f t="shared" ca="1" si="129"/>
        <v>83.752249564653908</v>
      </c>
      <c r="J305" s="306">
        <f t="shared" ca="1" si="130"/>
        <v>644.73933503307012</v>
      </c>
      <c r="K305" s="307">
        <f t="shared" ca="1" si="131"/>
        <v>783.41941170515702</v>
      </c>
      <c r="L305" s="304">
        <f t="shared" ca="1" si="116"/>
        <v>1014.6106567424471</v>
      </c>
      <c r="M305" s="306">
        <f t="shared" ca="1" si="132"/>
        <v>-1.3754286694745321</v>
      </c>
      <c r="N305" s="304">
        <f t="shared" ca="1" si="133"/>
        <v>-78.806257782184971</v>
      </c>
      <c r="P305" s="310">
        <f t="shared" ca="1" si="134"/>
        <v>23</v>
      </c>
      <c r="Q305" s="304">
        <f t="shared" ca="1" si="135"/>
        <v>0</v>
      </c>
      <c r="R305" s="306">
        <f t="shared" ca="1" si="136"/>
        <v>0</v>
      </c>
      <c r="S305" s="307">
        <f t="shared" ca="1" si="137"/>
        <v>5.083000000000002</v>
      </c>
      <c r="T305" s="304">
        <f t="shared" ca="1" si="117"/>
        <v>49.86423000000002</v>
      </c>
      <c r="U305" s="311">
        <f t="shared" ca="1" si="118"/>
        <v>0</v>
      </c>
      <c r="V305" s="306">
        <f t="shared" ca="1" si="119"/>
        <v>1.1326486154344437</v>
      </c>
      <c r="W305" s="304">
        <f t="shared" ca="1" si="120"/>
        <v>24.394481894286866</v>
      </c>
      <c r="Y305" s="314" t="str">
        <f t="shared" ca="1" si="138"/>
        <v/>
      </c>
      <c r="Z305" s="315" t="str">
        <f t="shared" ca="1" si="139"/>
        <v/>
      </c>
      <c r="AA305" s="316" t="str">
        <f t="shared" ca="1" si="140"/>
        <v/>
      </c>
      <c r="AC305" s="310" t="e">
        <f t="shared" ca="1" si="141"/>
        <v>#N/A</v>
      </c>
      <c r="AD305" s="323" t="e">
        <f t="shared" ca="1" si="142"/>
        <v>#N/A</v>
      </c>
      <c r="AE305" s="324" t="e">
        <f t="shared" ca="1" si="121"/>
        <v>#N/A</v>
      </c>
      <c r="AG305" s="306">
        <f t="shared" ca="1" si="143"/>
        <v>4.8794153382973207</v>
      </c>
      <c r="AH305" s="304">
        <f t="shared" ca="1" si="144"/>
        <v>-4.7395567419511391</v>
      </c>
    </row>
    <row r="306" spans="1:34" x14ac:dyDescent="0.2">
      <c r="A306" s="347">
        <f t="shared" ca="1" si="122"/>
        <v>0.1</v>
      </c>
      <c r="B306" s="304">
        <f t="shared" ca="1" si="123"/>
        <v>21.200000000000035</v>
      </c>
      <c r="D306" s="306">
        <f t="shared" ca="1" si="124"/>
        <v>-0.93166097564247341</v>
      </c>
      <c r="E306" s="307">
        <f t="shared" ca="1" si="125"/>
        <v>-5.1020696164440045</v>
      </c>
      <c r="F306" s="304">
        <f t="shared" ca="1" si="126"/>
        <v>5.1864348588000366</v>
      </c>
      <c r="G306" s="306">
        <f t="shared" ca="1" si="127"/>
        <v>16.165424543466433</v>
      </c>
      <c r="H306" s="307">
        <f t="shared" ca="1" si="128"/>
        <v>-82.669184179642073</v>
      </c>
      <c r="I306" s="304">
        <f t="shared" ca="1" si="129"/>
        <v>84.234879732792933</v>
      </c>
      <c r="J306" s="306">
        <f t="shared" ca="1" si="130"/>
        <v>646.36053579229497</v>
      </c>
      <c r="K306" s="307">
        <f t="shared" ca="1" si="131"/>
        <v>775.17800363527499</v>
      </c>
      <c r="L306" s="304">
        <f t="shared" ca="1" si="116"/>
        <v>1009.2982114071505</v>
      </c>
      <c r="M306" s="306">
        <f t="shared" ca="1" si="132"/>
        <v>-1.3776894782634457</v>
      </c>
      <c r="N306" s="304">
        <f t="shared" ca="1" si="133"/>
        <v>-78.935792584075799</v>
      </c>
      <c r="P306" s="310">
        <f t="shared" ca="1" si="134"/>
        <v>23</v>
      </c>
      <c r="Q306" s="304">
        <f t="shared" ca="1" si="135"/>
        <v>0</v>
      </c>
      <c r="R306" s="306">
        <f t="shared" ca="1" si="136"/>
        <v>0</v>
      </c>
      <c r="S306" s="307">
        <f t="shared" ca="1" si="137"/>
        <v>5.083000000000002</v>
      </c>
      <c r="T306" s="304">
        <f t="shared" ca="1" si="117"/>
        <v>49.86423000000002</v>
      </c>
      <c r="U306" s="311">
        <f t="shared" ca="1" si="118"/>
        <v>0</v>
      </c>
      <c r="V306" s="306">
        <f t="shared" ca="1" si="119"/>
        <v>1.1335838827193634</v>
      </c>
      <c r="W306" s="304">
        <f t="shared" ca="1" si="120"/>
        <v>24.696819134422228</v>
      </c>
      <c r="Y306" s="314" t="str">
        <f t="shared" ca="1" si="138"/>
        <v/>
      </c>
      <c r="Z306" s="315" t="str">
        <f t="shared" ca="1" si="139"/>
        <v/>
      </c>
      <c r="AA306" s="316" t="str">
        <f t="shared" ca="1" si="140"/>
        <v/>
      </c>
      <c r="AC306" s="310" t="e">
        <f t="shared" ca="1" si="141"/>
        <v>#N/A</v>
      </c>
      <c r="AD306" s="323" t="e">
        <f t="shared" ca="1" si="142"/>
        <v>#N/A</v>
      </c>
      <c r="AE306" s="324" t="e">
        <f t="shared" ca="1" si="121"/>
        <v>#N/A</v>
      </c>
      <c r="AG306" s="306">
        <f t="shared" ca="1" si="143"/>
        <v>4.8241489519749159</v>
      </c>
      <c r="AH306" s="304">
        <f t="shared" ca="1" si="144"/>
        <v>-4.7992291745596809</v>
      </c>
    </row>
    <row r="307" spans="1:34" x14ac:dyDescent="0.2">
      <c r="A307" s="347">
        <f t="shared" ca="1" si="122"/>
        <v>0.1</v>
      </c>
      <c r="B307" s="304">
        <f t="shared" ca="1" si="123"/>
        <v>21.300000000000036</v>
      </c>
      <c r="D307" s="306">
        <f t="shared" ca="1" si="124"/>
        <v>-0.93242963083335184</v>
      </c>
      <c r="E307" s="307">
        <f t="shared" ca="1" si="125"/>
        <v>-5.0416008355578468</v>
      </c>
      <c r="F307" s="304">
        <f t="shared" ca="1" si="126"/>
        <v>5.1271009353779649</v>
      </c>
      <c r="G307" s="306">
        <f t="shared" ca="1" si="127"/>
        <v>16.072181580383099</v>
      </c>
      <c r="H307" s="307">
        <f t="shared" ca="1" si="128"/>
        <v>-83.173344263197862</v>
      </c>
      <c r="I307" s="304">
        <f t="shared" ca="1" si="129"/>
        <v>84.711983902380865</v>
      </c>
      <c r="J307" s="306">
        <f t="shared" ca="1" si="130"/>
        <v>647.97241609848743</v>
      </c>
      <c r="K307" s="307">
        <f t="shared" ca="1" si="131"/>
        <v>766.88587721313297</v>
      </c>
      <c r="L307" s="304">
        <f t="shared" ca="1" si="116"/>
        <v>1003.9831675349283</v>
      </c>
      <c r="M307" s="306">
        <f t="shared" ca="1" si="132"/>
        <v>-1.3799118651546489</v>
      </c>
      <c r="N307" s="304">
        <f t="shared" ca="1" si="133"/>
        <v>-79.063125973386946</v>
      </c>
      <c r="P307" s="310">
        <f t="shared" ca="1" si="134"/>
        <v>23</v>
      </c>
      <c r="Q307" s="304">
        <f t="shared" ca="1" si="135"/>
        <v>0</v>
      </c>
      <c r="R307" s="306">
        <f t="shared" ca="1" si="136"/>
        <v>0</v>
      </c>
      <c r="S307" s="307">
        <f t="shared" ca="1" si="137"/>
        <v>5.083000000000002</v>
      </c>
      <c r="T307" s="304">
        <f t="shared" ca="1" si="117"/>
        <v>49.86423000000002</v>
      </c>
      <c r="U307" s="311">
        <f t="shared" ca="1" si="118"/>
        <v>0</v>
      </c>
      <c r="V307" s="306">
        <f t="shared" ca="1" si="119"/>
        <v>1.1345256549161375</v>
      </c>
      <c r="W307" s="304">
        <f t="shared" ca="1" si="120"/>
        <v>24.998126705653952</v>
      </c>
      <c r="Y307" s="314" t="str">
        <f t="shared" ca="1" si="138"/>
        <v/>
      </c>
      <c r="Z307" s="315" t="str">
        <f t="shared" ca="1" si="139"/>
        <v/>
      </c>
      <c r="AA307" s="316" t="str">
        <f t="shared" ca="1" si="140"/>
        <v/>
      </c>
      <c r="AC307" s="310" t="e">
        <f t="shared" ca="1" si="141"/>
        <v>#N/A</v>
      </c>
      <c r="AD307" s="323" t="e">
        <f t="shared" ca="1" si="142"/>
        <v>#N/A</v>
      </c>
      <c r="AE307" s="324" t="e">
        <f t="shared" ca="1" si="121"/>
        <v>#N/A</v>
      </c>
      <c r="AG307" s="306">
        <f t="shared" ca="1" si="143"/>
        <v>4.7689497328177737</v>
      </c>
      <c r="AH307" s="304">
        <f t="shared" ca="1" si="144"/>
        <v>-4.8587092532799954</v>
      </c>
    </row>
    <row r="308" spans="1:34" x14ac:dyDescent="0.2">
      <c r="A308" s="347">
        <f t="shared" ca="1" si="122"/>
        <v>0.1</v>
      </c>
      <c r="B308" s="304">
        <f t="shared" ca="1" si="123"/>
        <v>21.400000000000038</v>
      </c>
      <c r="D308" s="306">
        <f t="shared" ca="1" si="124"/>
        <v>-0.9330766745138287</v>
      </c>
      <c r="E308" s="307">
        <f t="shared" ca="1" si="125"/>
        <v>-4.9813395543003427</v>
      </c>
      <c r="F308" s="304">
        <f t="shared" ca="1" si="126"/>
        <v>5.0679755164916616</v>
      </c>
      <c r="G308" s="306">
        <f t="shared" ca="1" si="127"/>
        <v>15.978873912931716</v>
      </c>
      <c r="H308" s="307">
        <f t="shared" ca="1" si="128"/>
        <v>-83.671478218627897</v>
      </c>
      <c r="I308" s="304">
        <f t="shared" ca="1" si="129"/>
        <v>85.183570474685382</v>
      </c>
      <c r="J308" s="306">
        <f t="shared" ca="1" si="130"/>
        <v>649.57496887315313</v>
      </c>
      <c r="K308" s="307">
        <f t="shared" ca="1" si="131"/>
        <v>758.54363608904168</v>
      </c>
      <c r="L308" s="304">
        <f t="shared" ca="1" si="116"/>
        <v>998.66715578201649</v>
      </c>
      <c r="M308" s="306">
        <f t="shared" ca="1" si="132"/>
        <v>-1.3820968251553964</v>
      </c>
      <c r="N308" s="304">
        <f t="shared" ca="1" si="133"/>
        <v>-79.188314959834685</v>
      </c>
      <c r="P308" s="310">
        <f t="shared" ca="1" si="134"/>
        <v>23</v>
      </c>
      <c r="Q308" s="304">
        <f t="shared" ca="1" si="135"/>
        <v>0</v>
      </c>
      <c r="R308" s="306">
        <f t="shared" ca="1" si="136"/>
        <v>0</v>
      </c>
      <c r="S308" s="307">
        <f t="shared" ca="1" si="137"/>
        <v>5.083000000000002</v>
      </c>
      <c r="T308" s="304">
        <f t="shared" ca="1" si="117"/>
        <v>49.86423000000002</v>
      </c>
      <c r="U308" s="311">
        <f t="shared" ca="1" si="118"/>
        <v>0</v>
      </c>
      <c r="V308" s="306">
        <f t="shared" ca="1" si="119"/>
        <v>1.1354738780813487</v>
      </c>
      <c r="W308" s="304">
        <f t="shared" ca="1" si="120"/>
        <v>25.298353993979418</v>
      </c>
      <c r="Y308" s="314" t="str">
        <f t="shared" ca="1" si="138"/>
        <v/>
      </c>
      <c r="Z308" s="315" t="str">
        <f t="shared" ca="1" si="139"/>
        <v/>
      </c>
      <c r="AA308" s="316" t="str">
        <f t="shared" ca="1" si="140"/>
        <v/>
      </c>
      <c r="AC308" s="310" t="e">
        <f t="shared" ca="1" si="141"/>
        <v>#N/A</v>
      </c>
      <c r="AD308" s="323" t="e">
        <f t="shared" ca="1" si="142"/>
        <v>#N/A</v>
      </c>
      <c r="AE308" s="324" t="e">
        <f t="shared" ca="1" si="121"/>
        <v>#N/A</v>
      </c>
      <c r="AG308" s="306">
        <f t="shared" ca="1" si="143"/>
        <v>4.7138323706438143</v>
      </c>
      <c r="AH308" s="304">
        <f t="shared" ca="1" si="144"/>
        <v>-4.9179867608998507</v>
      </c>
    </row>
    <row r="309" spans="1:34" x14ac:dyDescent="0.2">
      <c r="A309" s="347">
        <f t="shared" ca="1" si="122"/>
        <v>0.1</v>
      </c>
      <c r="B309" s="304">
        <f t="shared" ca="1" si="123"/>
        <v>21.500000000000039</v>
      </c>
      <c r="D309" s="306">
        <f t="shared" ca="1" si="124"/>
        <v>-0.93360353137400121</v>
      </c>
      <c r="E309" s="307">
        <f t="shared" ca="1" si="125"/>
        <v>-4.921295829365393</v>
      </c>
      <c r="F309" s="304">
        <f t="shared" ca="1" si="126"/>
        <v>5.0090685954499783</v>
      </c>
      <c r="G309" s="306">
        <f t="shared" ca="1" si="127"/>
        <v>15.885513559794315</v>
      </c>
      <c r="H309" s="307">
        <f t="shared" ca="1" si="128"/>
        <v>-84.163607801564439</v>
      </c>
      <c r="I309" s="304">
        <f t="shared" ca="1" si="129"/>
        <v>85.649649265096045</v>
      </c>
      <c r="J309" s="306">
        <f t="shared" ca="1" si="130"/>
        <v>651.16818824678944</v>
      </c>
      <c r="K309" s="307">
        <f t="shared" ca="1" si="131"/>
        <v>750.15188178803203</v>
      </c>
      <c r="L309" s="304">
        <f t="shared" ca="1" si="116"/>
        <v>993.35182847505337</v>
      </c>
      <c r="M309" s="306">
        <f t="shared" ca="1" si="132"/>
        <v>-1.3842453188469337</v>
      </c>
      <c r="N309" s="304">
        <f t="shared" ca="1" si="133"/>
        <v>-79.311414580670245</v>
      </c>
      <c r="P309" s="310">
        <f t="shared" ca="1" si="134"/>
        <v>23</v>
      </c>
      <c r="Q309" s="304">
        <f t="shared" ca="1" si="135"/>
        <v>0</v>
      </c>
      <c r="R309" s="306">
        <f t="shared" ca="1" si="136"/>
        <v>0</v>
      </c>
      <c r="S309" s="307">
        <f t="shared" ca="1" si="137"/>
        <v>5.083000000000002</v>
      </c>
      <c r="T309" s="304">
        <f t="shared" ca="1" si="117"/>
        <v>49.86423000000002</v>
      </c>
      <c r="U309" s="311">
        <f t="shared" ca="1" si="118"/>
        <v>0</v>
      </c>
      <c r="V309" s="306">
        <f t="shared" ca="1" si="119"/>
        <v>1.1364284984104749</v>
      </c>
      <c r="W309" s="304">
        <f t="shared" ca="1" si="120"/>
        <v>25.597451704562786</v>
      </c>
      <c r="Y309" s="314" t="str">
        <f t="shared" ca="1" si="138"/>
        <v/>
      </c>
      <c r="Z309" s="315" t="str">
        <f t="shared" ca="1" si="139"/>
        <v/>
      </c>
      <c r="AA309" s="316" t="str">
        <f t="shared" ca="1" si="140"/>
        <v/>
      </c>
      <c r="AC309" s="310" t="e">
        <f t="shared" ca="1" si="141"/>
        <v>#N/A</v>
      </c>
      <c r="AD309" s="323" t="e">
        <f t="shared" ca="1" si="142"/>
        <v>#N/A</v>
      </c>
      <c r="AE309" s="324" t="e">
        <f t="shared" ca="1" si="121"/>
        <v>#N/A</v>
      </c>
      <c r="AG309" s="306">
        <f t="shared" ca="1" si="143"/>
        <v>4.6588111001946517</v>
      </c>
      <c r="AH309" s="304">
        <f t="shared" ca="1" si="144"/>
        <v>-4.9770517399133203</v>
      </c>
    </row>
    <row r="310" spans="1:34" x14ac:dyDescent="0.2">
      <c r="A310" s="347">
        <f t="shared" ca="1" si="122"/>
        <v>0.1</v>
      </c>
      <c r="B310" s="304">
        <f t="shared" ca="1" si="123"/>
        <v>21.600000000000041</v>
      </c>
      <c r="D310" s="306">
        <f t="shared" ca="1" si="124"/>
        <v>-0.93401165013709819</v>
      </c>
      <c r="E310" s="307">
        <f t="shared" ca="1" si="125"/>
        <v>-4.8614794558994037</v>
      </c>
      <c r="F310" s="304">
        <f t="shared" ca="1" si="126"/>
        <v>4.9503899101710953</v>
      </c>
      <c r="G310" s="306">
        <f t="shared" ca="1" si="127"/>
        <v>15.792112394780606</v>
      </c>
      <c r="H310" s="307">
        <f t="shared" ca="1" si="128"/>
        <v>-84.649755747154373</v>
      </c>
      <c r="I310" s="304">
        <f t="shared" ca="1" si="129"/>
        <v>86.11023145911453</v>
      </c>
      <c r="J310" s="306">
        <f t="shared" ca="1" si="130"/>
        <v>652.75206954451824</v>
      </c>
      <c r="K310" s="307">
        <f t="shared" ca="1" si="131"/>
        <v>741.71121361059613</v>
      </c>
      <c r="L310" s="304">
        <f t="shared" ca="1" si="116"/>
        <v>988.03885990903962</v>
      </c>
      <c r="M310" s="306">
        <f t="shared" ca="1" si="132"/>
        <v>-1.386358273831322</v>
      </c>
      <c r="N310" s="304">
        <f t="shared" ca="1" si="133"/>
        <v>-79.432477983576831</v>
      </c>
      <c r="P310" s="310">
        <f t="shared" ca="1" si="134"/>
        <v>23</v>
      </c>
      <c r="Q310" s="304">
        <f t="shared" ca="1" si="135"/>
        <v>0</v>
      </c>
      <c r="R310" s="306">
        <f t="shared" ca="1" si="136"/>
        <v>0</v>
      </c>
      <c r="S310" s="307">
        <f t="shared" ca="1" si="137"/>
        <v>5.083000000000002</v>
      </c>
      <c r="T310" s="304">
        <f t="shared" ca="1" si="117"/>
        <v>49.86423000000002</v>
      </c>
      <c r="U310" s="311">
        <f t="shared" ca="1" si="118"/>
        <v>0</v>
      </c>
      <c r="V310" s="306">
        <f t="shared" ca="1" si="119"/>
        <v>1.1373894622468019</v>
      </c>
      <c r="W310" s="304">
        <f t="shared" ca="1" si="120"/>
        <v>25.895371859863676</v>
      </c>
      <c r="Y310" s="314" t="str">
        <f t="shared" ca="1" si="138"/>
        <v/>
      </c>
      <c r="Z310" s="315" t="str">
        <f t="shared" ca="1" si="139"/>
        <v/>
      </c>
      <c r="AA310" s="316" t="str">
        <f t="shared" ca="1" si="140"/>
        <v/>
      </c>
      <c r="AC310" s="310" t="e">
        <f t="shared" ca="1" si="141"/>
        <v>#N/A</v>
      </c>
      <c r="AD310" s="323" t="e">
        <f t="shared" ca="1" si="142"/>
        <v>#N/A</v>
      </c>
      <c r="AE310" s="324" t="e">
        <f t="shared" ca="1" si="121"/>
        <v>#N/A</v>
      </c>
      <c r="AG310" s="306">
        <f t="shared" ca="1" si="143"/>
        <v>4.6038997113455302</v>
      </c>
      <c r="AH310" s="304">
        <f t="shared" ca="1" si="144"/>
        <v>-5.0358944923397164</v>
      </c>
    </row>
    <row r="311" spans="1:34" x14ac:dyDescent="0.2">
      <c r="A311" s="347">
        <f t="shared" ca="1" si="122"/>
        <v>0.1</v>
      </c>
      <c r="B311" s="304">
        <f t="shared" ca="1" si="123"/>
        <v>21.700000000000042</v>
      </c>
      <c r="D311" s="306">
        <f t="shared" ca="1" si="124"/>
        <v>-0.93430250205769361</v>
      </c>
      <c r="E311" s="307">
        <f t="shared" ca="1" si="125"/>
        <v>-4.8018999677789616</v>
      </c>
      <c r="F311" s="304">
        <f t="shared" ca="1" si="126"/>
        <v>4.8919489435098216</v>
      </c>
      <c r="G311" s="306">
        <f t="shared" ca="1" si="127"/>
        <v>15.698682144574837</v>
      </c>
      <c r="H311" s="307">
        <f t="shared" ca="1" si="128"/>
        <v>-85.129945743932268</v>
      </c>
      <c r="I311" s="304">
        <f t="shared" ca="1" si="129"/>
        <v>86.56532956929837</v>
      </c>
      <c r="J311" s="306">
        <f t="shared" ca="1" si="130"/>
        <v>654.32660927148606</v>
      </c>
      <c r="K311" s="307">
        <f t="shared" ca="1" si="131"/>
        <v>733.22222853604183</v>
      </c>
      <c r="L311" s="304">
        <f t="shared" ca="1" si="116"/>
        <v>982.72994663848499</v>
      </c>
      <c r="M311" s="306">
        <f t="shared" ca="1" si="132"/>
        <v>-1.3884365861074994</v>
      </c>
      <c r="N311" s="304">
        <f t="shared" ca="1" si="133"/>
        <v>-79.551556505512025</v>
      </c>
      <c r="P311" s="310">
        <f t="shared" ca="1" si="134"/>
        <v>23</v>
      </c>
      <c r="Q311" s="304">
        <f t="shared" ca="1" si="135"/>
        <v>0</v>
      </c>
      <c r="R311" s="306">
        <f t="shared" ca="1" si="136"/>
        <v>0</v>
      </c>
      <c r="S311" s="307">
        <f t="shared" ca="1" si="137"/>
        <v>5.083000000000002</v>
      </c>
      <c r="T311" s="304">
        <f t="shared" ca="1" si="117"/>
        <v>49.86423000000002</v>
      </c>
      <c r="U311" s="311">
        <f t="shared" ca="1" si="118"/>
        <v>0</v>
      </c>
      <c r="V311" s="306">
        <f t="shared" ca="1" si="119"/>
        <v>1.1383567160901387</v>
      </c>
      <c r="W311" s="304">
        <f t="shared" ca="1" si="120"/>
        <v>26.19206779684335</v>
      </c>
      <c r="Y311" s="314" t="str">
        <f t="shared" ca="1" si="138"/>
        <v/>
      </c>
      <c r="Z311" s="315" t="str">
        <f t="shared" ca="1" si="139"/>
        <v/>
      </c>
      <c r="AA311" s="316" t="str">
        <f t="shared" ca="1" si="140"/>
        <v/>
      </c>
      <c r="AC311" s="310" t="e">
        <f t="shared" ca="1" si="141"/>
        <v>#N/A</v>
      </c>
      <c r="AD311" s="323" t="e">
        <f t="shared" ca="1" si="142"/>
        <v>#N/A</v>
      </c>
      <c r="AE311" s="324" t="e">
        <f t="shared" ca="1" si="121"/>
        <v>#N/A</v>
      </c>
      <c r="AG311" s="306">
        <f t="shared" ca="1" si="143"/>
        <v>4.5491115589153921</v>
      </c>
      <c r="AH311" s="304">
        <f t="shared" ca="1" si="144"/>
        <v>-5.0945055793554328</v>
      </c>
    </row>
    <row r="312" spans="1:34" x14ac:dyDescent="0.2">
      <c r="A312" s="347">
        <f t="shared" ca="1" si="122"/>
        <v>0.1</v>
      </c>
      <c r="B312" s="304">
        <f t="shared" ca="1" si="123"/>
        <v>21.800000000000043</v>
      </c>
      <c r="D312" s="306">
        <f t="shared" ca="1" si="124"/>
        <v>-0.9344775794513942</v>
      </c>
      <c r="E312" s="307">
        <f t="shared" ca="1" si="125"/>
        <v>-4.7425666380785989</v>
      </c>
      <c r="F312" s="304">
        <f t="shared" ca="1" si="126"/>
        <v>4.8337549237744231</v>
      </c>
      <c r="G312" s="306">
        <f t="shared" ca="1" si="127"/>
        <v>15.605234386629698</v>
      </c>
      <c r="H312" s="307">
        <f t="shared" ca="1" si="128"/>
        <v>-85.604202407740132</v>
      </c>
      <c r="I312" s="304">
        <f t="shared" ca="1" si="129"/>
        <v>87.014957393122884</v>
      </c>
      <c r="J312" s="306">
        <f t="shared" ca="1" si="130"/>
        <v>655.89180509804623</v>
      </c>
      <c r="K312" s="307">
        <f t="shared" ca="1" si="131"/>
        <v>724.68552112845816</v>
      </c>
      <c r="L312" s="304">
        <f t="shared" ca="1" si="116"/>
        <v>977.42680776004829</v>
      </c>
      <c r="M312" s="306">
        <f t="shared" ca="1" si="132"/>
        <v>-1.3904811213804922</v>
      </c>
      <c r="N312" s="304">
        <f t="shared" ca="1" si="133"/>
        <v>-79.66869974772014</v>
      </c>
      <c r="P312" s="310">
        <f t="shared" ca="1" si="134"/>
        <v>23</v>
      </c>
      <c r="Q312" s="304">
        <f t="shared" ca="1" si="135"/>
        <v>0</v>
      </c>
      <c r="R312" s="306">
        <f t="shared" ca="1" si="136"/>
        <v>0</v>
      </c>
      <c r="S312" s="307">
        <f t="shared" ca="1" si="137"/>
        <v>5.083000000000002</v>
      </c>
      <c r="T312" s="304">
        <f t="shared" ca="1" si="117"/>
        <v>49.86423000000002</v>
      </c>
      <c r="U312" s="311">
        <f t="shared" ca="1" si="118"/>
        <v>0</v>
      </c>
      <c r="V312" s="306">
        <f t="shared" ca="1" si="119"/>
        <v>1.1393302066053237</v>
      </c>
      <c r="W312" s="304">
        <f t="shared" ca="1" si="120"/>
        <v>26.487494163276256</v>
      </c>
      <c r="Y312" s="314" t="str">
        <f t="shared" ca="1" si="138"/>
        <v/>
      </c>
      <c r="Z312" s="315" t="str">
        <f t="shared" ca="1" si="139"/>
        <v/>
      </c>
      <c r="AA312" s="316" t="str">
        <f t="shared" ca="1" si="140"/>
        <v/>
      </c>
      <c r="AC312" s="310" t="e">
        <f t="shared" ca="1" si="141"/>
        <v>#N/A</v>
      </c>
      <c r="AD312" s="323" t="e">
        <f t="shared" ca="1" si="142"/>
        <v>#N/A</v>
      </c>
      <c r="AE312" s="324" t="e">
        <f t="shared" ca="1" si="121"/>
        <v>#N/A</v>
      </c>
      <c r="AG312" s="306">
        <f t="shared" ca="1" si="143"/>
        <v>4.4944595721098315</v>
      </c>
      <c r="AH312" s="304">
        <f t="shared" ca="1" si="144"/>
        <v>-5.1528758207443124</v>
      </c>
    </row>
    <row r="313" spans="1:34" x14ac:dyDescent="0.2">
      <c r="A313" s="347">
        <f t="shared" ca="1" si="122"/>
        <v>0.1</v>
      </c>
      <c r="B313" s="304">
        <f t="shared" ca="1" si="123"/>
        <v>21.900000000000045</v>
      </c>
      <c r="D313" s="306">
        <f t="shared" ca="1" si="124"/>
        <v>-0.93453839425587815</v>
      </c>
      <c r="E313" s="307">
        <f t="shared" ca="1" si="125"/>
        <v>-4.6834884797226977</v>
      </c>
      <c r="F313" s="304">
        <f t="shared" ca="1" si="126"/>
        <v>4.7758168254272046</v>
      </c>
      <c r="G313" s="306">
        <f t="shared" ca="1" si="127"/>
        <v>15.511780547204111</v>
      </c>
      <c r="H313" s="307">
        <f t="shared" ca="1" si="128"/>
        <v>-86.072551255712398</v>
      </c>
      <c r="I313" s="304">
        <f t="shared" ca="1" si="129"/>
        <v>87.459129971729411</v>
      </c>
      <c r="J313" s="306">
        <f t="shared" ca="1" si="130"/>
        <v>657.44765584473794</v>
      </c>
      <c r="K313" s="307">
        <f t="shared" ca="1" si="131"/>
        <v>716.10168344528552</v>
      </c>
      <c r="L313" s="304">
        <f t="shared" ca="1" si="116"/>
        <v>972.13118518485601</v>
      </c>
      <c r="M313" s="306">
        <f t="shared" ca="1" si="132"/>
        <v>-1.3924927163074543</v>
      </c>
      <c r="N313" s="304">
        <f t="shared" ca="1" si="133"/>
        <v>-79.783955647124998</v>
      </c>
      <c r="P313" s="310">
        <f t="shared" ca="1" si="134"/>
        <v>23</v>
      </c>
      <c r="Q313" s="304">
        <f t="shared" ca="1" si="135"/>
        <v>0</v>
      </c>
      <c r="R313" s="306">
        <f t="shared" ca="1" si="136"/>
        <v>0</v>
      </c>
      <c r="S313" s="307">
        <f t="shared" ca="1" si="137"/>
        <v>5.083000000000002</v>
      </c>
      <c r="T313" s="304">
        <f t="shared" ca="1" si="117"/>
        <v>49.86423000000002</v>
      </c>
      <c r="U313" s="311">
        <f t="shared" ca="1" si="118"/>
        <v>0</v>
      </c>
      <c r="V313" s="306">
        <f t="shared" ca="1" si="119"/>
        <v>1.1403098806305354</v>
      </c>
      <c r="W313" s="304">
        <f t="shared" ca="1" si="120"/>
        <v>26.78160691319578</v>
      </c>
      <c r="Y313" s="314" t="str">
        <f t="shared" ca="1" si="138"/>
        <v/>
      </c>
      <c r="Z313" s="315" t="str">
        <f t="shared" ca="1" si="139"/>
        <v/>
      </c>
      <c r="AA313" s="316" t="str">
        <f t="shared" ca="1" si="140"/>
        <v/>
      </c>
      <c r="AC313" s="310" t="e">
        <f t="shared" ca="1" si="141"/>
        <v>#N/A</v>
      </c>
      <c r="AD313" s="323" t="e">
        <f t="shared" ca="1" si="142"/>
        <v>#N/A</v>
      </c>
      <c r="AE313" s="324" t="e">
        <f t="shared" ca="1" si="121"/>
        <v>#N/A</v>
      </c>
      <c r="AG313" s="306">
        <f t="shared" ca="1" si="143"/>
        <v>4.4399562636270113</v>
      </c>
      <c r="AH313" s="304">
        <f t="shared" ca="1" si="144"/>
        <v>-5.2109962941719941</v>
      </c>
    </row>
    <row r="314" spans="1:34" x14ac:dyDescent="0.2">
      <c r="A314" s="347">
        <f t="shared" ca="1" si="122"/>
        <v>0.1</v>
      </c>
      <c r="B314" s="304">
        <f t="shared" ca="1" si="123"/>
        <v>22.000000000000046</v>
      </c>
      <c r="D314" s="306">
        <f t="shared" ca="1" si="124"/>
        <v>-0.93448647662321183</v>
      </c>
      <c r="E314" s="307">
        <f t="shared" ca="1" si="125"/>
        <v>-4.6246742463153865</v>
      </c>
      <c r="F314" s="304">
        <f t="shared" ca="1" si="126"/>
        <v>4.7181433699628554</v>
      </c>
      <c r="G314" s="306">
        <f t="shared" ca="1" si="127"/>
        <v>15.418331899541791</v>
      </c>
      <c r="H314" s="307">
        <f t="shared" ca="1" si="128"/>
        <v>-86.535018680343939</v>
      </c>
      <c r="I314" s="304">
        <f t="shared" ca="1" si="129"/>
        <v>87.897863549530612</v>
      </c>
      <c r="J314" s="306">
        <f t="shared" ca="1" si="130"/>
        <v>658.99416146707529</v>
      </c>
      <c r="K314" s="307">
        <f t="shared" ca="1" si="131"/>
        <v>707.47130494848273</v>
      </c>
      <c r="L314" s="304">
        <f t="shared" ca="1" si="116"/>
        <v>966.84484389854549</v>
      </c>
      <c r="M314" s="306">
        <f t="shared" ca="1" si="132"/>
        <v>-1.3944721796839912</v>
      </c>
      <c r="N314" s="304">
        <f t="shared" ca="1" si="133"/>
        <v>-79.897370544301268</v>
      </c>
      <c r="P314" s="310">
        <f t="shared" ca="1" si="134"/>
        <v>23</v>
      </c>
      <c r="Q314" s="304">
        <f t="shared" ca="1" si="135"/>
        <v>0</v>
      </c>
      <c r="R314" s="306">
        <f t="shared" ca="1" si="136"/>
        <v>0</v>
      </c>
      <c r="S314" s="307">
        <f t="shared" ca="1" si="137"/>
        <v>5.083000000000002</v>
      </c>
      <c r="T314" s="304">
        <f t="shared" ca="1" si="117"/>
        <v>49.86423000000002</v>
      </c>
      <c r="U314" s="311">
        <f t="shared" ca="1" si="118"/>
        <v>0</v>
      </c>
      <c r="V314" s="306">
        <f t="shared" ca="1" si="119"/>
        <v>1.1412956851853964</v>
      </c>
      <c r="W314" s="304">
        <f t="shared" ca="1" si="120"/>
        <v>27.074363301502789</v>
      </c>
      <c r="Y314" s="314" t="str">
        <f t="shared" ca="1" si="138"/>
        <v/>
      </c>
      <c r="Z314" s="315" t="str">
        <f t="shared" ca="1" si="139"/>
        <v/>
      </c>
      <c r="AA314" s="316" t="str">
        <f t="shared" ca="1" si="140"/>
        <v/>
      </c>
      <c r="AC314" s="310">
        <f t="shared" ca="1" si="141"/>
        <v>22.000000000000046</v>
      </c>
      <c r="AD314" s="323">
        <f t="shared" ca="1" si="142"/>
        <v>658.99416146707529</v>
      </c>
      <c r="AE314" s="324" t="e">
        <f t="shared" ca="1" si="121"/>
        <v>#N/A</v>
      </c>
      <c r="AG314" s="306">
        <f t="shared" ca="1" si="143"/>
        <v>4.3856137384539355</v>
      </c>
      <c r="AH314" s="304">
        <f t="shared" ca="1" si="144"/>
        <v>-5.2688583342899413</v>
      </c>
    </row>
    <row r="315" spans="1:34" x14ac:dyDescent="0.2">
      <c r="A315" s="347">
        <f t="shared" ca="1" si="122"/>
        <v>0.1</v>
      </c>
      <c r="B315" s="304">
        <f t="shared" ca="1" si="123"/>
        <v>22.100000000000048</v>
      </c>
      <c r="D315" s="306">
        <f t="shared" ca="1" si="124"/>
        <v>-0.93432337354332007</v>
      </c>
      <c r="E315" s="307">
        <f t="shared" ca="1" si="125"/>
        <v>-4.5661324331423954</v>
      </c>
      <c r="F315" s="304">
        <f t="shared" ca="1" si="126"/>
        <v>4.6607430269587118</v>
      </c>
      <c r="G315" s="306">
        <f t="shared" ca="1" si="127"/>
        <v>15.324899562187458</v>
      </c>
      <c r="H315" s="307">
        <f t="shared" ca="1" si="128"/>
        <v>-86.991631923658176</v>
      </c>
      <c r="I315" s="304">
        <f t="shared" ca="1" si="129"/>
        <v>88.33117553464551</v>
      </c>
      <c r="J315" s="306">
        <f t="shared" ca="1" si="130"/>
        <v>660.53132304016174</v>
      </c>
      <c r="K315" s="307">
        <f t="shared" ca="1" si="131"/>
        <v>698.79497241828267</v>
      </c>
      <c r="L315" s="304">
        <f t="shared" ca="1" si="116"/>
        <v>961.56957220694903</v>
      </c>
      <c r="M315" s="306">
        <f t="shared" ca="1" si="132"/>
        <v>-1.3964202935740089</v>
      </c>
      <c r="N315" s="304">
        <f t="shared" ca="1" si="133"/>
        <v>-80.008989248210099</v>
      </c>
      <c r="P315" s="310">
        <f t="shared" ca="1" si="134"/>
        <v>23</v>
      </c>
      <c r="Q315" s="304">
        <f t="shared" ca="1" si="135"/>
        <v>0</v>
      </c>
      <c r="R315" s="306">
        <f t="shared" ca="1" si="136"/>
        <v>0</v>
      </c>
      <c r="S315" s="307">
        <f t="shared" ca="1" si="137"/>
        <v>5.083000000000002</v>
      </c>
      <c r="T315" s="304">
        <f t="shared" ca="1" si="117"/>
        <v>49.86423000000002</v>
      </c>
      <c r="U315" s="311">
        <f t="shared" ca="1" si="118"/>
        <v>0</v>
      </c>
      <c r="V315" s="306">
        <f t="shared" ca="1" si="119"/>
        <v>1.1422875674788728</v>
      </c>
      <c r="W315" s="304">
        <f t="shared" ca="1" si="120"/>
        <v>27.365721877765672</v>
      </c>
      <c r="Y315" s="314" t="str">
        <f t="shared" ca="1" si="138"/>
        <v/>
      </c>
      <c r="Z315" s="315" t="str">
        <f t="shared" ca="1" si="139"/>
        <v/>
      </c>
      <c r="AA315" s="316" t="str">
        <f t="shared" ca="1" si="140"/>
        <v/>
      </c>
      <c r="AC315" s="310" t="e">
        <f t="shared" ca="1" si="141"/>
        <v>#N/A</v>
      </c>
      <c r="AD315" s="323" t="e">
        <f t="shared" ca="1" si="142"/>
        <v>#N/A</v>
      </c>
      <c r="AE315" s="324" t="e">
        <f t="shared" ca="1" si="121"/>
        <v>#N/A</v>
      </c>
      <c r="AG315" s="306">
        <f t="shared" ca="1" si="143"/>
        <v>4.3314437023781807</v>
      </c>
      <c r="AH315" s="304">
        <f t="shared" ca="1" si="144"/>
        <v>-5.3264535316747548</v>
      </c>
    </row>
    <row r="316" spans="1:34" x14ac:dyDescent="0.2">
      <c r="A316" s="347">
        <f t="shared" ca="1" si="122"/>
        <v>0.1</v>
      </c>
      <c r="B316" s="304">
        <f t="shared" ca="1" si="123"/>
        <v>22.200000000000049</v>
      </c>
      <c r="D316" s="306">
        <f t="shared" ca="1" si="124"/>
        <v>-0.93405064749853517</v>
      </c>
      <c r="E316" s="307">
        <f t="shared" ca="1" si="125"/>
        <v>-4.5078712783388086</v>
      </c>
      <c r="F316" s="304">
        <f t="shared" ca="1" si="126"/>
        <v>4.6036240152910395</v>
      </c>
      <c r="G316" s="306">
        <f t="shared" ca="1" si="127"/>
        <v>15.231494497437604</v>
      </c>
      <c r="H316" s="307">
        <f t="shared" ca="1" si="128"/>
        <v>-87.442419051492053</v>
      </c>
      <c r="I316" s="304">
        <f t="shared" ca="1" si="129"/>
        <v>88.759084460139704</v>
      </c>
      <c r="J316" s="306">
        <f t="shared" ca="1" si="130"/>
        <v>662.05914274314296</v>
      </c>
      <c r="K316" s="307">
        <f t="shared" ca="1" si="131"/>
        <v>690.07326986952512</v>
      </c>
      <c r="L316" s="304">
        <f t="shared" ca="1" si="116"/>
        <v>956.30718196519035</v>
      </c>
      <c r="M316" s="306">
        <f t="shared" ca="1" si="132"/>
        <v>-1.3983378143861414</v>
      </c>
      <c r="N316" s="304">
        <f t="shared" ca="1" si="133"/>
        <v>-80.118855097873791</v>
      </c>
      <c r="P316" s="310">
        <f t="shared" ca="1" si="134"/>
        <v>23</v>
      </c>
      <c r="Q316" s="304">
        <f t="shared" ca="1" si="135"/>
        <v>0</v>
      </c>
      <c r="R316" s="306">
        <f t="shared" ca="1" si="136"/>
        <v>0</v>
      </c>
      <c r="S316" s="307">
        <f t="shared" ca="1" si="137"/>
        <v>5.083000000000002</v>
      </c>
      <c r="T316" s="304">
        <f t="shared" ca="1" si="117"/>
        <v>49.86423000000002</v>
      </c>
      <c r="U316" s="311">
        <f t="shared" ca="1" si="118"/>
        <v>0</v>
      </c>
      <c r="V316" s="306">
        <f t="shared" ca="1" si="119"/>
        <v>1.1432854749169772</v>
      </c>
      <c r="W316" s="304">
        <f t="shared" ca="1" si="120"/>
        <v>27.655642479241024</v>
      </c>
      <c r="Y316" s="314" t="str">
        <f t="shared" ca="1" si="138"/>
        <v/>
      </c>
      <c r="Z316" s="315" t="str">
        <f t="shared" ca="1" si="139"/>
        <v/>
      </c>
      <c r="AA316" s="316" t="str">
        <f t="shared" ca="1" si="140"/>
        <v/>
      </c>
      <c r="AC316" s="310" t="e">
        <f t="shared" ca="1" si="141"/>
        <v>#N/A</v>
      </c>
      <c r="AD316" s="323" t="e">
        <f t="shared" ca="1" si="142"/>
        <v>#N/A</v>
      </c>
      <c r="AE316" s="324" t="e">
        <f t="shared" ca="1" si="121"/>
        <v>#N/A</v>
      </c>
      <c r="AG316" s="306">
        <f t="shared" ca="1" si="143"/>
        <v>4.2774574702379464</v>
      </c>
      <c r="AH316" s="304">
        <f t="shared" ca="1" si="144"/>
        <v>-5.3837737316084322</v>
      </c>
    </row>
    <row r="317" spans="1:34" x14ac:dyDescent="0.2">
      <c r="A317" s="347">
        <f t="shared" ca="1" si="122"/>
        <v>0.1</v>
      </c>
      <c r="B317" s="304">
        <f t="shared" ca="1" si="123"/>
        <v>22.30000000000005</v>
      </c>
      <c r="D317" s="306">
        <f t="shared" ca="1" si="124"/>
        <v>-0.93366987514911581</v>
      </c>
      <c r="E317" s="307">
        <f t="shared" ca="1" si="125"/>
        <v>-4.4498987642166039</v>
      </c>
      <c r="F317" s="304">
        <f t="shared" ca="1" si="126"/>
        <v>4.5467943045114128</v>
      </c>
      <c r="G317" s="306">
        <f t="shared" ca="1" si="127"/>
        <v>15.138127509922692</v>
      </c>
      <c r="H317" s="307">
        <f t="shared" ca="1" si="128"/>
        <v>-87.887408927913711</v>
      </c>
      <c r="I317" s="304">
        <f t="shared" ca="1" si="129"/>
        <v>89.181609946047757</v>
      </c>
      <c r="J317" s="306">
        <f t="shared" ca="1" si="130"/>
        <v>663.57762384351099</v>
      </c>
      <c r="K317" s="307">
        <f t="shared" ca="1" si="131"/>
        <v>681.30677847055483</v>
      </c>
      <c r="L317" s="304">
        <f t="shared" ca="1" si="116"/>
        <v>951.05950878781812</v>
      </c>
      <c r="M317" s="306">
        <f t="shared" ca="1" si="132"/>
        <v>-1.4002254738996187</v>
      </c>
      <c r="N317" s="304">
        <f t="shared" ca="1" si="133"/>
        <v>-80.22701002115376</v>
      </c>
      <c r="P317" s="310">
        <f t="shared" ca="1" si="134"/>
        <v>23</v>
      </c>
      <c r="Q317" s="304">
        <f t="shared" ca="1" si="135"/>
        <v>0</v>
      </c>
      <c r="R317" s="306">
        <f t="shared" ca="1" si="136"/>
        <v>0</v>
      </c>
      <c r="S317" s="307">
        <f t="shared" ca="1" si="137"/>
        <v>5.083000000000002</v>
      </c>
      <c r="T317" s="304">
        <f t="shared" ca="1" si="117"/>
        <v>49.86423000000002</v>
      </c>
      <c r="U317" s="311">
        <f t="shared" ca="1" si="118"/>
        <v>0</v>
      </c>
      <c r="V317" s="306">
        <f t="shared" ca="1" si="119"/>
        <v>1.1442893551102624</v>
      </c>
      <c r="W317" s="304">
        <f t="shared" ca="1" si="120"/>
        <v>27.944086223143628</v>
      </c>
      <c r="Y317" s="314" t="str">
        <f t="shared" ca="1" si="138"/>
        <v/>
      </c>
      <c r="Z317" s="315" t="str">
        <f t="shared" ca="1" si="139"/>
        <v/>
      </c>
      <c r="AA317" s="316" t="str">
        <f t="shared" ca="1" si="140"/>
        <v/>
      </c>
      <c r="AC317" s="310" t="e">
        <f t="shared" ca="1" si="141"/>
        <v>#N/A</v>
      </c>
      <c r="AD317" s="323" t="e">
        <f t="shared" ca="1" si="142"/>
        <v>#N/A</v>
      </c>
      <c r="AE317" s="324" t="e">
        <f t="shared" ca="1" si="121"/>
        <v>#N/A</v>
      </c>
      <c r="AG317" s="306">
        <f t="shared" ca="1" si="143"/>
        <v>4.2236659739313165</v>
      </c>
      <c r="AH317" s="304">
        <f t="shared" ca="1" si="144"/>
        <v>-5.4408110327052945</v>
      </c>
    </row>
    <row r="318" spans="1:34" x14ac:dyDescent="0.2">
      <c r="A318" s="347">
        <f t="shared" ca="1" si="122"/>
        <v>0.1</v>
      </c>
      <c r="B318" s="304">
        <f t="shared" ca="1" si="123"/>
        <v>22.400000000000052</v>
      </c>
      <c r="D318" s="306">
        <f t="shared" ca="1" si="124"/>
        <v>-0.93318264604964951</v>
      </c>
      <c r="E318" s="307">
        <f t="shared" ca="1" si="125"/>
        <v>-4.392222618745997</v>
      </c>
      <c r="F318" s="304">
        <f t="shared" ca="1" si="126"/>
        <v>4.4902616163773983</v>
      </c>
      <c r="G318" s="306">
        <f t="shared" ca="1" si="127"/>
        <v>15.044809245317726</v>
      </c>
      <c r="H318" s="307">
        <f t="shared" ca="1" si="128"/>
        <v>-88.326631189788316</v>
      </c>
      <c r="I318" s="304">
        <f t="shared" ca="1" si="129"/>
        <v>89.598772662156946</v>
      </c>
      <c r="J318" s="306">
        <f t="shared" ca="1" si="130"/>
        <v>665.08677068127304</v>
      </c>
      <c r="K318" s="307">
        <f t="shared" ca="1" si="131"/>
        <v>672.49607646466973</v>
      </c>
      <c r="L318" s="304">
        <f t="shared" ca="1" si="116"/>
        <v>945.82841223745186</v>
      </c>
      <c r="M318" s="306">
        <f t="shared" ca="1" si="132"/>
        <v>-1.4020839802422769</v>
      </c>
      <c r="N318" s="304">
        <f t="shared" ca="1" si="133"/>
        <v>-80.333494590786373</v>
      </c>
      <c r="P318" s="310">
        <f t="shared" ca="1" si="134"/>
        <v>23</v>
      </c>
      <c r="Q318" s="304">
        <f t="shared" ca="1" si="135"/>
        <v>0</v>
      </c>
      <c r="R318" s="306">
        <f t="shared" ca="1" si="136"/>
        <v>0</v>
      </c>
      <c r="S318" s="307">
        <f t="shared" ca="1" si="137"/>
        <v>5.083000000000002</v>
      </c>
      <c r="T318" s="304">
        <f t="shared" ca="1" si="117"/>
        <v>49.86423000000002</v>
      </c>
      <c r="U318" s="311">
        <f t="shared" ca="1" si="118"/>
        <v>0</v>
      </c>
      <c r="V318" s="306">
        <f t="shared" ca="1" si="119"/>
        <v>1.1452991558811214</v>
      </c>
      <c r="W318" s="304">
        <f t="shared" ca="1" si="120"/>
        <v>28.231015498194985</v>
      </c>
      <c r="Y318" s="314" t="str">
        <f t="shared" ca="1" si="138"/>
        <v/>
      </c>
      <c r="Z318" s="315" t="str">
        <f t="shared" ca="1" si="139"/>
        <v/>
      </c>
      <c r="AA318" s="316" t="str">
        <f t="shared" ca="1" si="140"/>
        <v/>
      </c>
      <c r="AC318" s="310" t="e">
        <f t="shared" ca="1" si="141"/>
        <v>#N/A</v>
      </c>
      <c r="AD318" s="323" t="e">
        <f t="shared" ca="1" si="142"/>
        <v>#N/A</v>
      </c>
      <c r="AE318" s="324" t="e">
        <f t="shared" ca="1" si="121"/>
        <v>#N/A</v>
      </c>
      <c r="AG318" s="306">
        <f t="shared" ca="1" si="143"/>
        <v>4.1700797702037447</v>
      </c>
      <c r="AH318" s="304">
        <f t="shared" ca="1" si="144"/>
        <v>-5.497557785391229</v>
      </c>
    </row>
    <row r="319" spans="1:34" x14ac:dyDescent="0.2">
      <c r="A319" s="347">
        <f t="shared" ca="1" si="122"/>
        <v>0.1</v>
      </c>
      <c r="B319" s="304">
        <f t="shared" ca="1" si="123"/>
        <v>22.500000000000053</v>
      </c>
      <c r="D319" s="306">
        <f t="shared" ca="1" si="124"/>
        <v>-0.93259056139622076</v>
      </c>
      <c r="E319" s="307">
        <f t="shared" ca="1" si="125"/>
        <v>-4.334850317184463</v>
      </c>
      <c r="F319" s="304">
        <f t="shared" ca="1" si="126"/>
        <v>4.4340334265315997</v>
      </c>
      <c r="G319" s="306">
        <f t="shared" ca="1" si="127"/>
        <v>14.951550189178104</v>
      </c>
      <c r="H319" s="307">
        <f t="shared" ca="1" si="128"/>
        <v>-88.760116221506763</v>
      </c>
      <c r="I319" s="304">
        <f t="shared" ca="1" si="129"/>
        <v>90.010594291532712</v>
      </c>
      <c r="J319" s="306">
        <f t="shared" ca="1" si="130"/>
        <v>666.58658865299788</v>
      </c>
      <c r="K319" s="307">
        <f t="shared" ca="1" si="131"/>
        <v>663.64173909410499</v>
      </c>
      <c r="L319" s="304">
        <f t="shared" ca="1" si="116"/>
        <v>940.61577598926613</v>
      </c>
      <c r="M319" s="306">
        <f t="shared" ca="1" si="132"/>
        <v>-1.403914018823242</v>
      </c>
      <c r="N319" s="304">
        <f t="shared" ca="1" si="133"/>
        <v>-80.438348077821772</v>
      </c>
      <c r="P319" s="310">
        <f t="shared" ca="1" si="134"/>
        <v>23</v>
      </c>
      <c r="Q319" s="304">
        <f t="shared" ca="1" si="135"/>
        <v>0</v>
      </c>
      <c r="R319" s="306">
        <f t="shared" ca="1" si="136"/>
        <v>0</v>
      </c>
      <c r="S319" s="307">
        <f t="shared" ca="1" si="137"/>
        <v>5.083000000000002</v>
      </c>
      <c r="T319" s="304">
        <f t="shared" ca="1" si="117"/>
        <v>49.86423000000002</v>
      </c>
      <c r="U319" s="311">
        <f t="shared" ca="1" si="118"/>
        <v>0</v>
      </c>
      <c r="V319" s="306">
        <f t="shared" ca="1" si="119"/>
        <v>1.1463148252708799</v>
      </c>
      <c r="W319" s="304">
        <f t="shared" ca="1" si="120"/>
        <v>28.516393955478858</v>
      </c>
      <c r="Y319" s="314" t="str">
        <f t="shared" ca="1" si="138"/>
        <v/>
      </c>
      <c r="Z319" s="315" t="str">
        <f t="shared" ca="1" si="139"/>
        <v/>
      </c>
      <c r="AA319" s="316" t="str">
        <f t="shared" ca="1" si="140"/>
        <v/>
      </c>
      <c r="AC319" s="310" t="e">
        <f t="shared" ca="1" si="141"/>
        <v>#N/A</v>
      </c>
      <c r="AD319" s="323" t="e">
        <f t="shared" ca="1" si="142"/>
        <v>#N/A</v>
      </c>
      <c r="AE319" s="324" t="e">
        <f t="shared" ca="1" si="121"/>
        <v>#N/A</v>
      </c>
      <c r="AG319" s="306">
        <f t="shared" ca="1" si="143"/>
        <v>4.1167090482310575</v>
      </c>
      <c r="AH319" s="304">
        <f t="shared" ca="1" si="144"/>
        <v>-5.5540065902409941</v>
      </c>
    </row>
    <row r="320" spans="1:34" x14ac:dyDescent="0.2">
      <c r="A320" s="347">
        <f t="shared" ca="1" si="122"/>
        <v>0.1</v>
      </c>
      <c r="B320" s="304">
        <f t="shared" ca="1" si="123"/>
        <v>22.600000000000055</v>
      </c>
      <c r="D320" s="306">
        <f t="shared" ca="1" si="124"/>
        <v>-0.93189523280423781</v>
      </c>
      <c r="E320" s="307">
        <f t="shared" ca="1" si="125"/>
        <v>-4.2777890838475585</v>
      </c>
      <c r="F320" s="304">
        <f t="shared" ca="1" si="126"/>
        <v>4.3781169663233763</v>
      </c>
      <c r="G320" s="306">
        <f t="shared" ca="1" si="127"/>
        <v>14.858360665897679</v>
      </c>
      <c r="H320" s="307">
        <f t="shared" ca="1" si="128"/>
        <v>-89.187895129891515</v>
      </c>
      <c r="I320" s="304">
        <f t="shared" ca="1" si="129"/>
        <v>90.417097494768228</v>
      </c>
      <c r="J320" s="306">
        <f t="shared" ca="1" si="130"/>
        <v>668.0770841957517</v>
      </c>
      <c r="K320" s="307">
        <f t="shared" ca="1" si="131"/>
        <v>654.7443385265351</v>
      </c>
      <c r="L320" s="304">
        <f t="shared" ca="1" si="116"/>
        <v>935.42350796847495</v>
      </c>
      <c r="M320" s="306">
        <f t="shared" ca="1" si="132"/>
        <v>-1.405716253222677</v>
      </c>
      <c r="N320" s="304">
        <f t="shared" ca="1" si="133"/>
        <v>-80.541608502602699</v>
      </c>
      <c r="P320" s="310">
        <f t="shared" ca="1" si="134"/>
        <v>23</v>
      </c>
      <c r="Q320" s="304">
        <f t="shared" ca="1" si="135"/>
        <v>0</v>
      </c>
      <c r="R320" s="306">
        <f t="shared" ca="1" si="136"/>
        <v>0</v>
      </c>
      <c r="S320" s="307">
        <f t="shared" ca="1" si="137"/>
        <v>5.083000000000002</v>
      </c>
      <c r="T320" s="304">
        <f t="shared" ca="1" si="117"/>
        <v>49.86423000000002</v>
      </c>
      <c r="U320" s="311">
        <f t="shared" ca="1" si="118"/>
        <v>0</v>
      </c>
      <c r="V320" s="306">
        <f t="shared" ca="1" si="119"/>
        <v>1.1473363115466941</v>
      </c>
      <c r="W320" s="304">
        <f t="shared" ca="1" si="120"/>
        <v>28.800186498632964</v>
      </c>
      <c r="Y320" s="314" t="str">
        <f t="shared" ca="1" si="138"/>
        <v/>
      </c>
      <c r="Z320" s="315" t="str">
        <f t="shared" ca="1" si="139"/>
        <v/>
      </c>
      <c r="AA320" s="316" t="str">
        <f t="shared" ca="1" si="140"/>
        <v/>
      </c>
      <c r="AC320" s="310" t="e">
        <f t="shared" ca="1" si="141"/>
        <v>#N/A</v>
      </c>
      <c r="AD320" s="323" t="e">
        <f t="shared" ca="1" si="142"/>
        <v>#N/A</v>
      </c>
      <c r="AE320" s="324" t="e">
        <f t="shared" ca="1" si="121"/>
        <v>#N/A</v>
      </c>
      <c r="AG320" s="306">
        <f t="shared" ca="1" si="143"/>
        <v>4.0635636370137957</v>
      </c>
      <c r="AH320" s="304">
        <f t="shared" ca="1" si="144"/>
        <v>-5.6101502961791949</v>
      </c>
    </row>
    <row r="321" spans="1:34" x14ac:dyDescent="0.2">
      <c r="A321" s="347">
        <f t="shared" ca="1" si="122"/>
        <v>0.1</v>
      </c>
      <c r="B321" s="304">
        <f t="shared" ca="1" si="123"/>
        <v>22.700000000000056</v>
      </c>
      <c r="D321" s="306">
        <f t="shared" ca="1" si="124"/>
        <v>-0.9310982811168047</v>
      </c>
      <c r="E321" s="307">
        <f t="shared" ca="1" si="125"/>
        <v>-4.2210458940154698</v>
      </c>
      <c r="F321" s="304">
        <f t="shared" ca="1" si="126"/>
        <v>4.3225192247673716</v>
      </c>
      <c r="G321" s="306">
        <f t="shared" ca="1" si="127"/>
        <v>14.765250837785999</v>
      </c>
      <c r="H321" s="307">
        <f t="shared" ca="1" si="128"/>
        <v>-89.609999719293057</v>
      </c>
      <c r="I321" s="304">
        <f t="shared" ca="1" si="129"/>
        <v>90.818305874941544</v>
      </c>
      <c r="J321" s="306">
        <f t="shared" ca="1" si="130"/>
        <v>669.55826477093592</v>
      </c>
      <c r="K321" s="307">
        <f t="shared" ca="1" si="131"/>
        <v>645.80444378407583</v>
      </c>
      <c r="L321" s="304">
        <f t="shared" ca="1" si="116"/>
        <v>930.25354045782933</v>
      </c>
      <c r="M321" s="306">
        <f t="shared" ca="1" si="132"/>
        <v>-1.407491326040839</v>
      </c>
      <c r="N321" s="304">
        <f t="shared" ca="1" si="133"/>
        <v>-80.643312683411779</v>
      </c>
      <c r="P321" s="310">
        <f t="shared" ca="1" si="134"/>
        <v>23</v>
      </c>
      <c r="Q321" s="304">
        <f t="shared" ca="1" si="135"/>
        <v>0</v>
      </c>
      <c r="R321" s="306">
        <f t="shared" ca="1" si="136"/>
        <v>0</v>
      </c>
      <c r="S321" s="307">
        <f t="shared" ca="1" si="137"/>
        <v>5.083000000000002</v>
      </c>
      <c r="T321" s="304">
        <f t="shared" ca="1" si="117"/>
        <v>49.86423000000002</v>
      </c>
      <c r="U321" s="311">
        <f t="shared" ca="1" si="118"/>
        <v>0</v>
      </c>
      <c r="V321" s="306">
        <f t="shared" ca="1" si="119"/>
        <v>1.1483635632082454</v>
      </c>
      <c r="W321" s="304">
        <f t="shared" ca="1" si="120"/>
        <v>29.082359273405238</v>
      </c>
      <c r="Y321" s="314" t="str">
        <f t="shared" ca="1" si="138"/>
        <v/>
      </c>
      <c r="Z321" s="315" t="str">
        <f t="shared" ca="1" si="139"/>
        <v/>
      </c>
      <c r="AA321" s="316" t="str">
        <f t="shared" ca="1" si="140"/>
        <v/>
      </c>
      <c r="AC321" s="310" t="e">
        <f t="shared" ca="1" si="141"/>
        <v>#N/A</v>
      </c>
      <c r="AD321" s="323" t="e">
        <f t="shared" ca="1" si="142"/>
        <v>#N/A</v>
      </c>
      <c r="AE321" s="324" t="e">
        <f t="shared" ca="1" si="121"/>
        <v>#N/A</v>
      </c>
      <c r="AG321" s="306">
        <f t="shared" ca="1" si="143"/>
        <v>4.010653012597122</v>
      </c>
      <c r="AH321" s="304">
        <f t="shared" ca="1" si="144"/>
        <v>-5.6659819985506497</v>
      </c>
    </row>
    <row r="322" spans="1:34" x14ac:dyDescent="0.2">
      <c r="A322" s="347">
        <f t="shared" ca="1" si="122"/>
        <v>0.1</v>
      </c>
      <c r="B322" s="304">
        <f t="shared" ca="1" si="123"/>
        <v>22.800000000000058</v>
      </c>
      <c r="D322" s="306">
        <f t="shared" ca="1" si="124"/>
        <v>-0.93020133524350368</v>
      </c>
      <c r="E322" s="307">
        <f t="shared" ca="1" si="125"/>
        <v>-4.1646274759694331</v>
      </c>
      <c r="F322" s="304">
        <f t="shared" ca="1" si="126"/>
        <v>4.267246950633198</v>
      </c>
      <c r="G322" s="306">
        <f t="shared" ca="1" si="127"/>
        <v>14.672230704261649</v>
      </c>
      <c r="H322" s="307">
        <f t="shared" ca="1" si="128"/>
        <v>-90.026462466889996</v>
      </c>
      <c r="I322" s="304">
        <f t="shared" ca="1" si="129"/>
        <v>91.214243943264862</v>
      </c>
      <c r="J322" s="306">
        <f t="shared" ca="1" si="130"/>
        <v>671.03013884803829</v>
      </c>
      <c r="K322" s="307">
        <f t="shared" ca="1" si="131"/>
        <v>636.82262067476665</v>
      </c>
      <c r="L322" s="304">
        <f t="shared" ca="1" si="116"/>
        <v>925.10783017197264</v>
      </c>
      <c r="M322" s="306">
        <f t="shared" ca="1" si="132"/>
        <v>-1.4092398597085647</v>
      </c>
      <c r="N322" s="304">
        <f t="shared" ca="1" si="133"/>
        <v>-80.743496282908993</v>
      </c>
      <c r="P322" s="310">
        <f t="shared" ca="1" si="134"/>
        <v>23</v>
      </c>
      <c r="Q322" s="304">
        <f t="shared" ca="1" si="135"/>
        <v>0</v>
      </c>
      <c r="R322" s="306">
        <f t="shared" ca="1" si="136"/>
        <v>0</v>
      </c>
      <c r="S322" s="307">
        <f t="shared" ca="1" si="137"/>
        <v>5.083000000000002</v>
      </c>
      <c r="T322" s="304">
        <f t="shared" ca="1" si="117"/>
        <v>49.86423000000002</v>
      </c>
      <c r="U322" s="311">
        <f t="shared" ca="1" si="118"/>
        <v>0</v>
      </c>
      <c r="V322" s="306">
        <f t="shared" ca="1" si="119"/>
        <v>1.1493965289942409</v>
      </c>
      <c r="W322" s="304">
        <f t="shared" ca="1" si="120"/>
        <v>29.362879656603159</v>
      </c>
      <c r="Y322" s="314" t="str">
        <f t="shared" ca="1" si="138"/>
        <v/>
      </c>
      <c r="Z322" s="315" t="str">
        <f t="shared" ca="1" si="139"/>
        <v/>
      </c>
      <c r="AA322" s="316" t="str">
        <f t="shared" ca="1" si="140"/>
        <v/>
      </c>
      <c r="AC322" s="310" t="e">
        <f t="shared" ca="1" si="141"/>
        <v>#N/A</v>
      </c>
      <c r="AD322" s="323" t="e">
        <f t="shared" ca="1" si="142"/>
        <v>#N/A</v>
      </c>
      <c r="AE322" s="324" t="e">
        <f t="shared" ca="1" si="121"/>
        <v>#N/A</v>
      </c>
      <c r="AG322" s="306">
        <f t="shared" ca="1" si="143"/>
        <v>3.9579863051293529</v>
      </c>
      <c r="AH322" s="304">
        <f t="shared" ca="1" si="144"/>
        <v>-5.721495037065754</v>
      </c>
    </row>
    <row r="323" spans="1:34" x14ac:dyDescent="0.2">
      <c r="A323" s="347">
        <f t="shared" ca="1" si="122"/>
        <v>0.1</v>
      </c>
      <c r="B323" s="304">
        <f t="shared" ca="1" si="123"/>
        <v>22.900000000000059</v>
      </c>
      <c r="D323" s="306">
        <f t="shared" ca="1" si="124"/>
        <v>-0.92920603102943444</v>
      </c>
      <c r="E323" s="307">
        <f t="shared" ca="1" si="125"/>
        <v>-4.1085403131521359</v>
      </c>
      <c r="F323" s="304">
        <f t="shared" ca="1" si="126"/>
        <v>4.2123066546605701</v>
      </c>
      <c r="G323" s="306">
        <f t="shared" ca="1" si="127"/>
        <v>14.579310101158706</v>
      </c>
      <c r="H323" s="307">
        <f t="shared" ca="1" si="128"/>
        <v>-90.437316498205206</v>
      </c>
      <c r="I323" s="304">
        <f t="shared" ca="1" si="129"/>
        <v>91.604937085411976</v>
      </c>
      <c r="J323" s="306">
        <f t="shared" ca="1" si="130"/>
        <v>672.49271588830936</v>
      </c>
      <c r="K323" s="307">
        <f t="shared" ca="1" si="131"/>
        <v>627.7994317265119</v>
      </c>
      <c r="L323" s="304">
        <f t="shared" ca="1" si="116"/>
        <v>919.98835829534585</v>
      </c>
      <c r="M323" s="306">
        <f t="shared" ca="1" si="132"/>
        <v>-1.4109624572611736</v>
      </c>
      <c r="N323" s="304">
        <f t="shared" ca="1" si="133"/>
        <v>-80.842193852473045</v>
      </c>
      <c r="P323" s="310">
        <f t="shared" ca="1" si="134"/>
        <v>23</v>
      </c>
      <c r="Q323" s="304">
        <f t="shared" ca="1" si="135"/>
        <v>0</v>
      </c>
      <c r="R323" s="306">
        <f t="shared" ca="1" si="136"/>
        <v>0</v>
      </c>
      <c r="S323" s="307">
        <f t="shared" ca="1" si="137"/>
        <v>5.083000000000002</v>
      </c>
      <c r="T323" s="304">
        <f t="shared" ca="1" si="117"/>
        <v>49.86423000000002</v>
      </c>
      <c r="U323" s="311">
        <f t="shared" ca="1" si="118"/>
        <v>0</v>
      </c>
      <c r="V323" s="306">
        <f t="shared" ca="1" si="119"/>
        <v>1.1504351578887146</v>
      </c>
      <c r="W323" s="304">
        <f t="shared" ca="1" si="120"/>
        <v>29.641716244464359</v>
      </c>
      <c r="Y323" s="314" t="str">
        <f t="shared" ca="1" si="138"/>
        <v/>
      </c>
      <c r="Z323" s="315" t="str">
        <f t="shared" ca="1" si="139"/>
        <v/>
      </c>
      <c r="AA323" s="316" t="str">
        <f t="shared" ca="1" si="140"/>
        <v/>
      </c>
      <c r="AC323" s="310" t="e">
        <f t="shared" ca="1" si="141"/>
        <v>#N/A</v>
      </c>
      <c r="AD323" s="323" t="e">
        <f t="shared" ca="1" si="142"/>
        <v>#N/A</v>
      </c>
      <c r="AE323" s="324" t="e">
        <f t="shared" ca="1" si="121"/>
        <v>#N/A</v>
      </c>
      <c r="AG323" s="306">
        <f t="shared" ca="1" si="143"/>
        <v>3.9055723057708311</v>
      </c>
      <c r="AH323" s="304">
        <f t="shared" ca="1" si="144"/>
        <v>-5.776682993626431</v>
      </c>
    </row>
    <row r="324" spans="1:34" x14ac:dyDescent="0.2">
      <c r="A324" s="347">
        <f t="shared" ca="1" si="122"/>
        <v>0.1</v>
      </c>
      <c r="B324" s="304">
        <f t="shared" ca="1" si="123"/>
        <v>23.00000000000006</v>
      </c>
      <c r="D324" s="306">
        <f t="shared" ca="1" si="124"/>
        <v>-0.92811401015438988</v>
      </c>
      <c r="E324" s="307">
        <f t="shared" ca="1" si="125"/>
        <v>-4.0527906464462875</v>
      </c>
      <c r="F324" s="304">
        <f t="shared" ca="1" si="126"/>
        <v>4.1577046118943297</v>
      </c>
      <c r="G324" s="306">
        <f t="shared" ca="1" si="127"/>
        <v>14.486498700143267</v>
      </c>
      <c r="H324" s="307">
        <f t="shared" ca="1" si="128"/>
        <v>-90.842595562849837</v>
      </c>
      <c r="I324" s="304">
        <f t="shared" ca="1" si="129"/>
        <v>91.99041152851072</v>
      </c>
      <c r="J324" s="306">
        <f t="shared" ca="1" si="130"/>
        <v>673.94600632837444</v>
      </c>
      <c r="K324" s="307">
        <f t="shared" ca="1" si="131"/>
        <v>618.73543612345918</v>
      </c>
      <c r="L324" s="304">
        <f t="shared" ref="L324:L387" ca="1" si="145">SQRT(pos_x^2+pos_z^2)</f>
        <v>914.89713048017177</v>
      </c>
      <c r="M324" s="306">
        <f t="shared" ca="1" si="132"/>
        <v>-1.4126597030776746</v>
      </c>
      <c r="N324" s="304">
        <f t="shared" ca="1" si="133"/>
        <v>-80.939438874554781</v>
      </c>
      <c r="P324" s="310">
        <f t="shared" ca="1" si="134"/>
        <v>23</v>
      </c>
      <c r="Q324" s="304">
        <f t="shared" ca="1" si="135"/>
        <v>0</v>
      </c>
      <c r="R324" s="306">
        <f t="shared" ca="1" si="136"/>
        <v>0</v>
      </c>
      <c r="S324" s="307">
        <f t="shared" ca="1" si="137"/>
        <v>5.083000000000002</v>
      </c>
      <c r="T324" s="304">
        <f t="shared" ref="T324:T387" ca="1" si="146">m*g</f>
        <v>49.86423000000002</v>
      </c>
      <c r="U324" s="311">
        <f t="shared" ref="U324:U387" ca="1" si="147">IF(pos_xz&lt;L_rampe,Poids*COS(Beta),0)</f>
        <v>0</v>
      </c>
      <c r="V324" s="306">
        <f t="shared" ref="V324:V387" ca="1" si="148">Rho_moyen*(20000-Alt_rampe-pos_z)/(20000+Alt_rampe+pos_z)</f>
        <v>1.151479399127133</v>
      </c>
      <c r="W324" s="304">
        <f t="shared" ref="W324:W387" ca="1" si="149">1/2*Rho*Sref*Cx*vit_xz^2</f>
        <v>29.918838840476564</v>
      </c>
      <c r="Y324" s="314" t="str">
        <f t="shared" ca="1" si="138"/>
        <v/>
      </c>
      <c r="Z324" s="315" t="str">
        <f t="shared" ca="1" si="139"/>
        <v/>
      </c>
      <c r="AA324" s="316" t="str">
        <f t="shared" ca="1" si="140"/>
        <v/>
      </c>
      <c r="AC324" s="310">
        <f t="shared" ca="1" si="141"/>
        <v>23.00000000000006</v>
      </c>
      <c r="AD324" s="323">
        <f t="shared" ca="1" si="142"/>
        <v>673.94600632837444</v>
      </c>
      <c r="AE324" s="324" t="e">
        <f t="shared" ref="AE324:AE387" ca="1" si="150">IF(t&lt;T_para, pos_z, NA())</f>
        <v>#N/A</v>
      </c>
      <c r="AG324" s="306">
        <f t="shared" ca="1" si="143"/>
        <v>3.8534194734638527</v>
      </c>
      <c r="AH324" s="304">
        <f t="shared" ca="1" si="144"/>
        <v>-5.8315396900382348</v>
      </c>
    </row>
    <row r="325" spans="1:34" x14ac:dyDescent="0.2">
      <c r="A325" s="347">
        <f t="shared" ref="A325:A388" ca="1" si="151">IF(B324+0.01&lt;=T_ini+ROUNDUP(Temps_fin_propu,0), 0.01, IF(K324&gt;0, 0.1, 0.0001))</f>
        <v>0.1</v>
      </c>
      <c r="B325" s="304">
        <f t="shared" ref="B325:B388" ca="1" si="152">B324+pas</f>
        <v>23.100000000000062</v>
      </c>
      <c r="D325" s="306">
        <f t="shared" ref="D325:D388" ca="1" si="153">IF(AND(L324&lt;L_rampe,Poussee&lt;Poids*SIN(M324)),0,(-W324+Poussee)/m*COS(M324)-U324/m*SIN(M324))</f>
        <v>-0.92692691906197122</v>
      </c>
      <c r="E325" s="307">
        <f t="shared" ref="E325:E388" ca="1" si="154">IF(AND(L324&lt;L_rampe,Poussee&lt;Poids*SIN(M324)),0,(-W324+Poussee)/m*SIN(M324)+U324/m*COS(M324)-Poids/m)</f>
        <v>-3.9973844765655979</v>
      </c>
      <c r="F325" s="304">
        <f t="shared" ref="F325:F388" ca="1" si="155">SQRT(acc_x^2+acc_z^2)</f>
        <v>4.1034468641337778</v>
      </c>
      <c r="G325" s="306">
        <f t="shared" ref="G325:G388" ca="1" si="156">G324+acc_x*pas</f>
        <v>14.393806008237069</v>
      </c>
      <c r="H325" s="307">
        <f t="shared" ref="H325:H388" ca="1" si="157">H324+acc_z*pas</f>
        <v>-91.242334010506397</v>
      </c>
      <c r="I325" s="304">
        <f t="shared" ref="I325:I388" ca="1" si="158">SQRT(vit_x^2+vit_z^2)</f>
        <v>92.370694308788075</v>
      </c>
      <c r="J325" s="306">
        <f t="shared" ref="J325:J388" ca="1" si="159">J324+0.5*(vit_x+G324)*pas*(K324&gt;=0)</f>
        <v>675.39002156379343</v>
      </c>
      <c r="K325" s="307">
        <f t="shared" ref="K325:K388" ca="1" si="160">K324+0.5*(vit_z+H324)*pas</f>
        <v>609.63118964479133</v>
      </c>
      <c r="L325" s="304">
        <f t="shared" ca="1" si="145"/>
        <v>909.83617680089253</v>
      </c>
      <c r="M325" s="306">
        <f t="shared" ref="M325:M388" ca="1" si="161">IF(AND(L324&gt;L_rampe,G325&gt;0),ATAN2(G325,H325),$M$4)</f>
        <v>-1.4143321635870429</v>
      </c>
      <c r="N325" s="304">
        <f t="shared" ref="N325:N388" ca="1" si="162">DEGREES(Beta)</f>
        <v>-81.035263803143891</v>
      </c>
      <c r="P325" s="310">
        <f t="shared" ref="P325:P388" ca="1" si="163">MATCH(t-pas/2-T_ini,CdP_t)</f>
        <v>23</v>
      </c>
      <c r="Q325" s="304">
        <f t="shared" ref="Q325:Q388" ca="1" si="164">(INDEX(CdP,2,i_P+1)-INDEX(CdP,2,i_P+0))/(INDEX(CdP,1,i_P+1)-INDEX(CdP,1,i_P+0))*(t-pas/2-T_ini-INDEX(CdP,1,i_P+0))+INDEX(CdP,2,i_P+0)</f>
        <v>0</v>
      </c>
      <c r="R325" s="306">
        <f t="shared" ref="R325:R388" ca="1" si="165">Poussee/(g*ISP)</f>
        <v>0</v>
      </c>
      <c r="S325" s="307">
        <f t="shared" ref="S325:S388" ca="1" si="166">S324-Débit*pas</f>
        <v>5.083000000000002</v>
      </c>
      <c r="T325" s="304">
        <f t="shared" ca="1" si="146"/>
        <v>49.86423000000002</v>
      </c>
      <c r="U325" s="311">
        <f t="shared" ca="1" si="147"/>
        <v>0</v>
      </c>
      <c r="V325" s="306">
        <f t="shared" ca="1" si="148"/>
        <v>1.1525292022023088</v>
      </c>
      <c r="W325" s="304">
        <f t="shared" ca="1" si="149"/>
        <v>30.194218442674515</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t="e">
        <f t="shared" ca="1" si="150"/>
        <v>#N/A</v>
      </c>
      <c r="AG325" s="306">
        <f t="shared" ref="AG325:AG388" ca="1" si="172">IF(AND(L324&lt;L_rampe,Poussee&lt;Poids*SIN(M324)),0,(-W324+Poussee)/m-Poids*SIN(M324)/m)</f>
        <v>3.8015359415732073</v>
      </c>
      <c r="AH325" s="304">
        <f t="shared" ref="AH325:AH388" ca="1" si="173">IF(AND(L324&lt;L_rampe,Poussee&lt;Poids*SIN(M324)), g*SIN(M324), (-W324+Poussee)/m)</f>
        <v>-5.8860591856141165</v>
      </c>
    </row>
    <row r="326" spans="1:34" x14ac:dyDescent="0.2">
      <c r="A326" s="347">
        <f t="shared" ca="1" si="151"/>
        <v>0.1</v>
      </c>
      <c r="B326" s="304">
        <f t="shared" ca="1" si="152"/>
        <v>23.200000000000063</v>
      </c>
      <c r="D326" s="306">
        <f t="shared" ca="1" si="153"/>
        <v>-0.92564640791848318</v>
      </c>
      <c r="E326" s="307">
        <f t="shared" ca="1" si="154"/>
        <v>-3.9423275665524962</v>
      </c>
      <c r="F326" s="304">
        <f t="shared" ca="1" si="155"/>
        <v>4.049539222490889</v>
      </c>
      <c r="G326" s="306">
        <f t="shared" ca="1" si="156"/>
        <v>14.301241367445222</v>
      </c>
      <c r="H326" s="307">
        <f t="shared" ca="1" si="157"/>
        <v>-91.636566767161654</v>
      </c>
      <c r="I326" s="304">
        <f t="shared" ca="1" si="158"/>
        <v>92.74581323985683</v>
      </c>
      <c r="J326" s="306">
        <f t="shared" ca="1" si="159"/>
        <v>676.8247739325775</v>
      </c>
      <c r="K326" s="307">
        <f t="shared" ca="1" si="160"/>
        <v>600.4872446059079</v>
      </c>
      <c r="L326" s="304">
        <f t="shared" ca="1" si="145"/>
        <v>904.80755166128017</v>
      </c>
      <c r="M326" s="306">
        <f t="shared" ca="1" si="161"/>
        <v>-1.4159803879432389</v>
      </c>
      <c r="N326" s="304">
        <f t="shared" ca="1" si="162"/>
        <v>-81.129700102444588</v>
      </c>
      <c r="P326" s="310">
        <f t="shared" ca="1" si="163"/>
        <v>23</v>
      </c>
      <c r="Q326" s="304">
        <f t="shared" ca="1" si="164"/>
        <v>0</v>
      </c>
      <c r="R326" s="306">
        <f t="shared" ca="1" si="165"/>
        <v>0</v>
      </c>
      <c r="S326" s="307">
        <f t="shared" ca="1" si="166"/>
        <v>5.083000000000002</v>
      </c>
      <c r="T326" s="304">
        <f t="shared" ca="1" si="146"/>
        <v>49.86423000000002</v>
      </c>
      <c r="U326" s="311">
        <f t="shared" ca="1" si="147"/>
        <v>0</v>
      </c>
      <c r="V326" s="306">
        <f t="shared" ca="1" si="148"/>
        <v>1.1535845168701193</v>
      </c>
      <c r="W326" s="304">
        <f t="shared" ca="1" si="149"/>
        <v>30.467827230441383</v>
      </c>
      <c r="Y326" s="314" t="str">
        <f t="shared" ca="1" si="167"/>
        <v/>
      </c>
      <c r="Z326" s="315" t="str">
        <f t="shared" ca="1" si="168"/>
        <v/>
      </c>
      <c r="AA326" s="316" t="str">
        <f t="shared" ca="1" si="169"/>
        <v/>
      </c>
      <c r="AC326" s="310" t="e">
        <f t="shared" ca="1" si="170"/>
        <v>#N/A</v>
      </c>
      <c r="AD326" s="323" t="e">
        <f t="shared" ca="1" si="171"/>
        <v>#N/A</v>
      </c>
      <c r="AE326" s="324" t="e">
        <f t="shared" ca="1" si="150"/>
        <v>#N/A</v>
      </c>
      <c r="AG326" s="306">
        <f t="shared" ca="1" si="172"/>
        <v>3.749929524406042</v>
      </c>
      <c r="AH326" s="304">
        <f t="shared" ca="1" si="173"/>
        <v>-5.9402357746752905</v>
      </c>
    </row>
    <row r="327" spans="1:34" x14ac:dyDescent="0.2">
      <c r="A327" s="347">
        <f t="shared" ca="1" si="151"/>
        <v>0.1</v>
      </c>
      <c r="B327" s="304">
        <f t="shared" ca="1" si="152"/>
        <v>23.300000000000065</v>
      </c>
      <c r="D327" s="306">
        <f t="shared" ca="1" si="153"/>
        <v>-0.92427412960142952</v>
      </c>
      <c r="E327" s="307">
        <f t="shared" ca="1" si="154"/>
        <v>-3.8876254443769316</v>
      </c>
      <c r="F327" s="304">
        <f t="shared" ca="1" si="155"/>
        <v>3.9959872700519723</v>
      </c>
      <c r="G327" s="306">
        <f t="shared" ca="1" si="156"/>
        <v>14.208813954485079</v>
      </c>
      <c r="H327" s="307">
        <f t="shared" ca="1" si="157"/>
        <v>-92.02532931159935</v>
      </c>
      <c r="I327" s="304">
        <f t="shared" ca="1" si="158"/>
        <v>93.11579688163269</v>
      </c>
      <c r="J327" s="306">
        <f t="shared" ca="1" si="159"/>
        <v>678.25027669867404</v>
      </c>
      <c r="K327" s="307">
        <f t="shared" ca="1" si="160"/>
        <v>591.30414980196986</v>
      </c>
      <c r="L327" s="304">
        <f t="shared" ca="1" si="145"/>
        <v>899.81333365029559</v>
      </c>
      <c r="M327" s="306">
        <f t="shared" ca="1" si="161"/>
        <v>-1.4176049086705482</v>
      </c>
      <c r="N327" s="304">
        <f t="shared" ca="1" si="162"/>
        <v>-81.222778283850928</v>
      </c>
      <c r="P327" s="310">
        <f t="shared" ca="1" si="163"/>
        <v>23</v>
      </c>
      <c r="Q327" s="304">
        <f t="shared" ca="1" si="164"/>
        <v>0</v>
      </c>
      <c r="R327" s="306">
        <f t="shared" ca="1" si="165"/>
        <v>0</v>
      </c>
      <c r="S327" s="307">
        <f t="shared" ca="1" si="166"/>
        <v>5.083000000000002</v>
      </c>
      <c r="T327" s="304">
        <f t="shared" ca="1" si="146"/>
        <v>49.86423000000002</v>
      </c>
      <c r="U327" s="311">
        <f t="shared" ca="1" si="147"/>
        <v>0</v>
      </c>
      <c r="V327" s="306">
        <f t="shared" ca="1" si="148"/>
        <v>1.1546452931550351</v>
      </c>
      <c r="W327" s="304">
        <f t="shared" ca="1" si="149"/>
        <v>30.739638550841534</v>
      </c>
      <c r="Y327" s="314" t="str">
        <f t="shared" ca="1" si="167"/>
        <v/>
      </c>
      <c r="Z327" s="315" t="str">
        <f t="shared" ca="1" si="168"/>
        <v/>
      </c>
      <c r="AA327" s="316" t="str">
        <f t="shared" ca="1" si="169"/>
        <v/>
      </c>
      <c r="AC327" s="310" t="e">
        <f t="shared" ca="1" si="170"/>
        <v>#N/A</v>
      </c>
      <c r="AD327" s="323" t="e">
        <f t="shared" ca="1" si="171"/>
        <v>#N/A</v>
      </c>
      <c r="AE327" s="324" t="e">
        <f t="shared" ca="1" si="150"/>
        <v>#N/A</v>
      </c>
      <c r="AG327" s="306">
        <f t="shared" ca="1" si="172"/>
        <v>3.6986077236188715</v>
      </c>
      <c r="AH327" s="304">
        <f t="shared" ca="1" si="173"/>
        <v>-5.9940639839546277</v>
      </c>
    </row>
    <row r="328" spans="1:34" x14ac:dyDescent="0.2">
      <c r="A328" s="347">
        <f t="shared" ca="1" si="151"/>
        <v>0.1</v>
      </c>
      <c r="B328" s="304">
        <f t="shared" ca="1" si="152"/>
        <v>23.400000000000066</v>
      </c>
      <c r="D328" s="306">
        <f t="shared" ca="1" si="153"/>
        <v>-0.92281173871737243</v>
      </c>
      <c r="E328" s="307">
        <f t="shared" ca="1" si="154"/>
        <v>-3.8332834056307892</v>
      </c>
      <c r="F328" s="304">
        <f t="shared" ca="1" si="155"/>
        <v>3.9427963646375352</v>
      </c>
      <c r="G328" s="306">
        <f t="shared" ca="1" si="156"/>
        <v>14.116532780613342</v>
      </c>
      <c r="H328" s="307">
        <f t="shared" ca="1" si="157"/>
        <v>-92.408657652162432</v>
      </c>
      <c r="I328" s="304">
        <f t="shared" ca="1" si="158"/>
        <v>93.480674509872301</v>
      </c>
      <c r="J328" s="306">
        <f t="shared" ca="1" si="159"/>
        <v>679.66654403542896</v>
      </c>
      <c r="K328" s="307">
        <f t="shared" ca="1" si="160"/>
        <v>582.0824504537818</v>
      </c>
      <c r="L328" s="304">
        <f t="shared" ca="1" si="145"/>
        <v>894.85562534262647</v>
      </c>
      <c r="M328" s="306">
        <f t="shared" ca="1" si="161"/>
        <v>-1.4192062422807274</v>
      </c>
      <c r="N328" s="304">
        <f t="shared" ca="1" si="162"/>
        <v>-81.31452794130665</v>
      </c>
      <c r="P328" s="310">
        <f t="shared" ca="1" si="163"/>
        <v>23</v>
      </c>
      <c r="Q328" s="304">
        <f t="shared" ca="1" si="164"/>
        <v>0</v>
      </c>
      <c r="R328" s="306">
        <f t="shared" ca="1" si="165"/>
        <v>0</v>
      </c>
      <c r="S328" s="307">
        <f t="shared" ca="1" si="166"/>
        <v>5.083000000000002</v>
      </c>
      <c r="T328" s="304">
        <f t="shared" ca="1" si="146"/>
        <v>49.86423000000002</v>
      </c>
      <c r="U328" s="311">
        <f t="shared" ca="1" si="147"/>
        <v>0</v>
      </c>
      <c r="V328" s="306">
        <f t="shared" ca="1" si="148"/>
        <v>1.1557114813554581</v>
      </c>
      <c r="W328" s="304">
        <f t="shared" ca="1" si="149"/>
        <v>31.009626904511581</v>
      </c>
      <c r="Y328" s="314" t="str">
        <f t="shared" ca="1" si="167"/>
        <v/>
      </c>
      <c r="Z328" s="315" t="str">
        <f t="shared" ca="1" si="168"/>
        <v/>
      </c>
      <c r="AA328" s="316" t="str">
        <f t="shared" ca="1" si="169"/>
        <v/>
      </c>
      <c r="AC328" s="310" t="e">
        <f t="shared" ca="1" si="170"/>
        <v>#N/A</v>
      </c>
      <c r="AD328" s="323" t="e">
        <f t="shared" ca="1" si="171"/>
        <v>#N/A</v>
      </c>
      <c r="AE328" s="324" t="e">
        <f t="shared" ca="1" si="150"/>
        <v>#N/A</v>
      </c>
      <c r="AG328" s="306">
        <f t="shared" ca="1" si="172"/>
        <v>3.6475777345187339</v>
      </c>
      <c r="AH328" s="304">
        <f t="shared" ca="1" si="173"/>
        <v>-6.0475385699078341</v>
      </c>
    </row>
    <row r="329" spans="1:34" x14ac:dyDescent="0.2">
      <c r="A329" s="347">
        <f t="shared" ca="1" si="151"/>
        <v>0.1</v>
      </c>
      <c r="B329" s="304">
        <f t="shared" ca="1" si="152"/>
        <v>23.500000000000068</v>
      </c>
      <c r="D329" s="306">
        <f t="shared" ca="1" si="153"/>
        <v>-0.92126089064897676</v>
      </c>
      <c r="E329" s="307">
        <f t="shared" ca="1" si="154"/>
        <v>-3.7793065163123831</v>
      </c>
      <c r="F329" s="304">
        <f t="shared" ca="1" si="155"/>
        <v>3.8899716416550634</v>
      </c>
      <c r="G329" s="306">
        <f t="shared" ca="1" si="156"/>
        <v>14.024406691548444</v>
      </c>
      <c r="H329" s="307">
        <f t="shared" ca="1" si="157"/>
        <v>-92.786588303793664</v>
      </c>
      <c r="I329" s="304">
        <f t="shared" ca="1" si="158"/>
        <v>93.840476086322411</v>
      </c>
      <c r="J329" s="306">
        <f t="shared" ca="1" si="159"/>
        <v>681.07359100903705</v>
      </c>
      <c r="K329" s="307">
        <f t="shared" ca="1" si="160"/>
        <v>572.822688155984</v>
      </c>
      <c r="L329" s="304">
        <f t="shared" ca="1" si="145"/>
        <v>889.93655303970559</v>
      </c>
      <c r="M329" s="306">
        <f t="shared" ca="1" si="161"/>
        <v>-1.4207848898633617</v>
      </c>
      <c r="N329" s="304">
        <f t="shared" ca="1" si="162"/>
        <v>-81.404977785130129</v>
      </c>
      <c r="P329" s="310">
        <f t="shared" ca="1" si="163"/>
        <v>23</v>
      </c>
      <c r="Q329" s="304">
        <f t="shared" ca="1" si="164"/>
        <v>0</v>
      </c>
      <c r="R329" s="306">
        <f t="shared" ca="1" si="165"/>
        <v>0</v>
      </c>
      <c r="S329" s="307">
        <f t="shared" ca="1" si="166"/>
        <v>5.083000000000002</v>
      </c>
      <c r="T329" s="304">
        <f t="shared" ca="1" si="146"/>
        <v>49.86423000000002</v>
      </c>
      <c r="U329" s="311">
        <f t="shared" ca="1" si="147"/>
        <v>0</v>
      </c>
      <c r="V329" s="306">
        <f t="shared" ca="1" si="148"/>
        <v>1.156783032048873</v>
      </c>
      <c r="W329" s="304">
        <f t="shared" ca="1" si="149"/>
        <v>31.277767931135902</v>
      </c>
      <c r="Y329" s="314" t="str">
        <f t="shared" ca="1" si="167"/>
        <v/>
      </c>
      <c r="Z329" s="315" t="str">
        <f t="shared" ca="1" si="168"/>
        <v/>
      </c>
      <c r="AA329" s="316" t="str">
        <f t="shared" ca="1" si="169"/>
        <v/>
      </c>
      <c r="AC329" s="310" t="e">
        <f t="shared" ca="1" si="170"/>
        <v>#N/A</v>
      </c>
      <c r="AD329" s="323" t="e">
        <f t="shared" ca="1" si="171"/>
        <v>#N/A</v>
      </c>
      <c r="AE329" s="324" t="e">
        <f t="shared" ca="1" si="150"/>
        <v>#N/A</v>
      </c>
      <c r="AG329" s="306">
        <f t="shared" ca="1" si="172"/>
        <v>3.5968464522647965</v>
      </c>
      <c r="AH329" s="304">
        <f t="shared" ca="1" si="173"/>
        <v>-6.1006545159377472</v>
      </c>
    </row>
    <row r="330" spans="1:34" x14ac:dyDescent="0.2">
      <c r="A330" s="347">
        <f t="shared" ca="1" si="151"/>
        <v>0.1</v>
      </c>
      <c r="B330" s="304">
        <f t="shared" ca="1" si="152"/>
        <v>23.600000000000069</v>
      </c>
      <c r="D330" s="306">
        <f t="shared" ca="1" si="153"/>
        <v>-0.91962324063098333</v>
      </c>
      <c r="E330" s="307">
        <f t="shared" ca="1" si="154"/>
        <v>-3.7256996156957314</v>
      </c>
      <c r="F330" s="304">
        <f t="shared" ca="1" si="155"/>
        <v>3.8375180170396535</v>
      </c>
      <c r="G330" s="306">
        <f t="shared" ca="1" si="156"/>
        <v>13.932444367485346</v>
      </c>
      <c r="H330" s="307">
        <f t="shared" ca="1" si="157"/>
        <v>-93.159158265363232</v>
      </c>
      <c r="I330" s="304">
        <f t="shared" ca="1" si="158"/>
        <v>94.195232229471515</v>
      </c>
      <c r="J330" s="306">
        <f t="shared" ca="1" si="159"/>
        <v>682.47143356198876</v>
      </c>
      <c r="K330" s="307">
        <f t="shared" ca="1" si="160"/>
        <v>563.52540082752614</v>
      </c>
      <c r="L330" s="304">
        <f t="shared" ca="1" si="145"/>
        <v>885.0582664468933</v>
      </c>
      <c r="M330" s="306">
        <f t="shared" ca="1" si="161"/>
        <v>-1.4223413376507597</v>
      </c>
      <c r="N330" s="304">
        <f t="shared" ca="1" si="162"/>
        <v>-81.494155674380508</v>
      </c>
      <c r="P330" s="310">
        <f t="shared" ca="1" si="163"/>
        <v>23</v>
      </c>
      <c r="Q330" s="304">
        <f t="shared" ca="1" si="164"/>
        <v>0</v>
      </c>
      <c r="R330" s="306">
        <f t="shared" ca="1" si="165"/>
        <v>0</v>
      </c>
      <c r="S330" s="307">
        <f t="shared" ca="1" si="166"/>
        <v>5.083000000000002</v>
      </c>
      <c r="T330" s="304">
        <f t="shared" ca="1" si="146"/>
        <v>49.86423000000002</v>
      </c>
      <c r="U330" s="311">
        <f t="shared" ca="1" si="147"/>
        <v>0</v>
      </c>
      <c r="V330" s="306">
        <f t="shared" ca="1" si="148"/>
        <v>1.1578598960968105</v>
      </c>
      <c r="W330" s="304">
        <f t="shared" ca="1" si="149"/>
        <v>31.544038394532532</v>
      </c>
      <c r="Y330" s="314" t="str">
        <f t="shared" ca="1" si="167"/>
        <v/>
      </c>
      <c r="Z330" s="315" t="str">
        <f t="shared" ca="1" si="168"/>
        <v/>
      </c>
      <c r="AA330" s="316" t="str">
        <f t="shared" ca="1" si="169"/>
        <v/>
      </c>
      <c r="AC330" s="310" t="e">
        <f t="shared" ca="1" si="170"/>
        <v>#N/A</v>
      </c>
      <c r="AD330" s="323" t="e">
        <f t="shared" ca="1" si="171"/>
        <v>#N/A</v>
      </c>
      <c r="AE330" s="324" t="e">
        <f t="shared" ca="1" si="150"/>
        <v>#N/A</v>
      </c>
      <c r="AG330" s="306">
        <f t="shared" ca="1" si="172"/>
        <v>3.5464204779760271</v>
      </c>
      <c r="AH330" s="304">
        <f t="shared" ca="1" si="173"/>
        <v>-6.1534070295368659</v>
      </c>
    </row>
    <row r="331" spans="1:34" x14ac:dyDescent="0.2">
      <c r="A331" s="347">
        <f t="shared" ca="1" si="151"/>
        <v>0.1</v>
      </c>
      <c r="B331" s="304">
        <f t="shared" ca="1" si="152"/>
        <v>23.70000000000007</v>
      </c>
      <c r="D331" s="306">
        <f t="shared" ca="1" si="153"/>
        <v>-0.91790044285488115</v>
      </c>
      <c r="E331" s="307">
        <f t="shared" ca="1" si="154"/>
        <v>-3.6724673192792645</v>
      </c>
      <c r="F331" s="304">
        <f t="shared" ca="1" si="155"/>
        <v>3.7854401902774022</v>
      </c>
      <c r="G331" s="306">
        <f t="shared" ca="1" si="156"/>
        <v>13.840654323199857</v>
      </c>
      <c r="H331" s="307">
        <f t="shared" ca="1" si="157"/>
        <v>-93.526404997291152</v>
      </c>
      <c r="I331" s="304">
        <f t="shared" ca="1" si="158"/>
        <v>94.544974185895455</v>
      </c>
      <c r="J331" s="306">
        <f t="shared" ca="1" si="159"/>
        <v>683.86008849652308</v>
      </c>
      <c r="K331" s="307">
        <f t="shared" ca="1" si="160"/>
        <v>554.19112266439345</v>
      </c>
      <c r="L331" s="304">
        <f t="shared" ca="1" si="145"/>
        <v>880.22293828239515</v>
      </c>
      <c r="M331" s="306">
        <f t="shared" ca="1" si="161"/>
        <v>-1.4238760575586391</v>
      </c>
      <c r="N331" s="304">
        <f t="shared" ca="1" si="162"/>
        <v>-81.582088647836699</v>
      </c>
      <c r="P331" s="310">
        <f t="shared" ca="1" si="163"/>
        <v>23</v>
      </c>
      <c r="Q331" s="304">
        <f t="shared" ca="1" si="164"/>
        <v>0</v>
      </c>
      <c r="R331" s="306">
        <f t="shared" ca="1" si="165"/>
        <v>0</v>
      </c>
      <c r="S331" s="307">
        <f t="shared" ca="1" si="166"/>
        <v>5.083000000000002</v>
      </c>
      <c r="T331" s="304">
        <f t="shared" ca="1" si="146"/>
        <v>49.86423000000002</v>
      </c>
      <c r="U331" s="311">
        <f t="shared" ca="1" si="147"/>
        <v>0</v>
      </c>
      <c r="V331" s="306">
        <f t="shared" ca="1" si="148"/>
        <v>1.1589420246496298</v>
      </c>
      <c r="W331" s="304">
        <f t="shared" ca="1" si="149"/>
        <v>31.808416167374975</v>
      </c>
      <c r="Y331" s="314" t="str">
        <f t="shared" ca="1" si="167"/>
        <v/>
      </c>
      <c r="Z331" s="315" t="str">
        <f t="shared" ca="1" si="168"/>
        <v/>
      </c>
      <c r="AA331" s="316" t="str">
        <f t="shared" ca="1" si="169"/>
        <v/>
      </c>
      <c r="AC331" s="310" t="e">
        <f t="shared" ca="1" si="170"/>
        <v>#N/A</v>
      </c>
      <c r="AD331" s="323" t="e">
        <f t="shared" ca="1" si="171"/>
        <v>#N/A</v>
      </c>
      <c r="AE331" s="324" t="e">
        <f t="shared" ca="1" si="150"/>
        <v>#N/A</v>
      </c>
      <c r="AG331" s="306">
        <f t="shared" ca="1" si="172"/>
        <v>3.4963061247499523</v>
      </c>
      <c r="AH331" s="304">
        <f t="shared" ca="1" si="173"/>
        <v>-6.2057915393532399</v>
      </c>
    </row>
    <row r="332" spans="1:34" x14ac:dyDescent="0.2">
      <c r="A332" s="347">
        <f t="shared" ca="1" si="151"/>
        <v>0.1</v>
      </c>
      <c r="B332" s="304">
        <f t="shared" ca="1" si="152"/>
        <v>23.800000000000072</v>
      </c>
      <c r="D332" s="306">
        <f t="shared" ca="1" si="153"/>
        <v>-0.91609414960201763</v>
      </c>
      <c r="E332" s="307">
        <f t="shared" ca="1" si="154"/>
        <v>-3.6196140218088386</v>
      </c>
      <c r="F332" s="304">
        <f t="shared" ca="1" si="155"/>
        <v>3.7337426475066811</v>
      </c>
      <c r="G332" s="306">
        <f t="shared" ca="1" si="156"/>
        <v>13.749044908239656</v>
      </c>
      <c r="H332" s="307">
        <f t="shared" ca="1" si="157"/>
        <v>-93.888366399472034</v>
      </c>
      <c r="I332" s="304">
        <f t="shared" ca="1" si="158"/>
        <v>94.889733802189056</v>
      </c>
      <c r="J332" s="306">
        <f t="shared" ca="1" si="159"/>
        <v>685.23957345809504</v>
      </c>
      <c r="K332" s="307">
        <f t="shared" ca="1" si="160"/>
        <v>544.82038409455527</v>
      </c>
      <c r="L332" s="304">
        <f t="shared" ca="1" si="145"/>
        <v>875.43276381340149</v>
      </c>
      <c r="M332" s="306">
        <f t="shared" ca="1" si="161"/>
        <v>-1.4253895077037888</v>
      </c>
      <c r="N332" s="304">
        <f t="shared" ca="1" si="162"/>
        <v>-81.668802953657234</v>
      </c>
      <c r="P332" s="310">
        <f t="shared" ca="1" si="163"/>
        <v>23</v>
      </c>
      <c r="Q332" s="304">
        <f t="shared" ca="1" si="164"/>
        <v>0</v>
      </c>
      <c r="R332" s="306">
        <f t="shared" ca="1" si="165"/>
        <v>0</v>
      </c>
      <c r="S332" s="307">
        <f t="shared" ca="1" si="166"/>
        <v>5.083000000000002</v>
      </c>
      <c r="T332" s="304">
        <f t="shared" ca="1" si="146"/>
        <v>49.86423000000002</v>
      </c>
      <c r="U332" s="311">
        <f t="shared" ca="1" si="147"/>
        <v>0</v>
      </c>
      <c r="V332" s="306">
        <f t="shared" ca="1" si="148"/>
        <v>1.1600293691511145</v>
      </c>
      <c r="W332" s="304">
        <f t="shared" ca="1" si="149"/>
        <v>32.070880215574768</v>
      </c>
      <c r="Y332" s="314" t="str">
        <f t="shared" ca="1" si="167"/>
        <v/>
      </c>
      <c r="Z332" s="315" t="str">
        <f t="shared" ca="1" si="168"/>
        <v/>
      </c>
      <c r="AA332" s="316" t="str">
        <f t="shared" ca="1" si="169"/>
        <v/>
      </c>
      <c r="AC332" s="310" t="e">
        <f t="shared" ca="1" si="170"/>
        <v>#N/A</v>
      </c>
      <c r="AD332" s="323" t="e">
        <f t="shared" ca="1" si="171"/>
        <v>#N/A</v>
      </c>
      <c r="AE332" s="324" t="e">
        <f t="shared" ca="1" si="150"/>
        <v>#N/A</v>
      </c>
      <c r="AG332" s="306">
        <f t="shared" ca="1" si="172"/>
        <v>3.4465094235969591</v>
      </c>
      <c r="AH332" s="304">
        <f t="shared" ca="1" si="173"/>
        <v>-6.2578036921847264</v>
      </c>
    </row>
    <row r="333" spans="1:34" x14ac:dyDescent="0.2">
      <c r="A333" s="347">
        <f t="shared" ca="1" si="151"/>
        <v>0.1</v>
      </c>
      <c r="B333" s="304">
        <f t="shared" ca="1" si="152"/>
        <v>23.900000000000073</v>
      </c>
      <c r="D333" s="306">
        <f t="shared" ca="1" si="153"/>
        <v>-0.91420601040486538</v>
      </c>
      <c r="E333" s="307">
        <f t="shared" ca="1" si="154"/>
        <v>-3.5671439003699428</v>
      </c>
      <c r="F333" s="304">
        <f t="shared" ca="1" si="155"/>
        <v>3.6824296646924388</v>
      </c>
      <c r="G333" s="306">
        <f t="shared" ca="1" si="156"/>
        <v>13.657624307199169</v>
      </c>
      <c r="H333" s="307">
        <f t="shared" ca="1" si="157"/>
        <v>-94.245080789509032</v>
      </c>
      <c r="I333" s="304">
        <f t="shared" ca="1" si="158"/>
        <v>95.229543497476044</v>
      </c>
      <c r="J333" s="306">
        <f t="shared" ca="1" si="159"/>
        <v>686.60990691886695</v>
      </c>
      <c r="K333" s="307">
        <f t="shared" ca="1" si="160"/>
        <v>535.41371173510618</v>
      </c>
      <c r="L333" s="304">
        <f t="shared" ca="1" si="145"/>
        <v>870.68996031486336</v>
      </c>
      <c r="M333" s="306">
        <f t="shared" ca="1" si="161"/>
        <v>-1.4268821328998227</v>
      </c>
      <c r="N333" s="304">
        <f t="shared" ca="1" si="162"/>
        <v>-81.754324077784872</v>
      </c>
      <c r="P333" s="310">
        <f t="shared" ca="1" si="163"/>
        <v>23</v>
      </c>
      <c r="Q333" s="304">
        <f t="shared" ca="1" si="164"/>
        <v>0</v>
      </c>
      <c r="R333" s="306">
        <f t="shared" ca="1" si="165"/>
        <v>0</v>
      </c>
      <c r="S333" s="307">
        <f t="shared" ca="1" si="166"/>
        <v>5.083000000000002</v>
      </c>
      <c r="T333" s="304">
        <f t="shared" ca="1" si="146"/>
        <v>49.86423000000002</v>
      </c>
      <c r="U333" s="311">
        <f t="shared" ca="1" si="147"/>
        <v>0</v>
      </c>
      <c r="V333" s="306">
        <f t="shared" ca="1" si="148"/>
        <v>1.1611218813428925</v>
      </c>
      <c r="W333" s="304">
        <f t="shared" ca="1" si="149"/>
        <v>32.331410582349591</v>
      </c>
      <c r="Y333" s="314" t="str">
        <f t="shared" ca="1" si="167"/>
        <v/>
      </c>
      <c r="Z333" s="315" t="str">
        <f t="shared" ca="1" si="168"/>
        <v/>
      </c>
      <c r="AA333" s="316" t="str">
        <f t="shared" ca="1" si="169"/>
        <v/>
      </c>
      <c r="AC333" s="310" t="e">
        <f t="shared" ca="1" si="170"/>
        <v>#N/A</v>
      </c>
      <c r="AD333" s="323" t="e">
        <f t="shared" ca="1" si="171"/>
        <v>#N/A</v>
      </c>
      <c r="AE333" s="324" t="e">
        <f t="shared" ca="1" si="150"/>
        <v>#N/A</v>
      </c>
      <c r="AG333" s="306">
        <f t="shared" ca="1" si="172"/>
        <v>3.3970361292940989</v>
      </c>
      <c r="AH333" s="304">
        <f t="shared" ca="1" si="173"/>
        <v>-6.3094393499065031</v>
      </c>
    </row>
    <row r="334" spans="1:34" x14ac:dyDescent="0.2">
      <c r="A334" s="347">
        <f t="shared" ca="1" si="151"/>
        <v>0.1</v>
      </c>
      <c r="B334" s="304">
        <f t="shared" ca="1" si="152"/>
        <v>24.000000000000075</v>
      </c>
      <c r="D334" s="306">
        <f t="shared" ca="1" si="153"/>
        <v>-0.91223767123618682</v>
      </c>
      <c r="E334" s="307">
        <f t="shared" ca="1" si="154"/>
        <v>-3.5150609175440852</v>
      </c>
      <c r="F334" s="304">
        <f t="shared" ca="1" si="155"/>
        <v>3.6315053108687985</v>
      </c>
      <c r="G334" s="306">
        <f t="shared" ca="1" si="156"/>
        <v>13.56640054007555</v>
      </c>
      <c r="H334" s="307">
        <f t="shared" ca="1" si="157"/>
        <v>-94.596586881263434</v>
      </c>
      <c r="I334" s="304">
        <f t="shared" ca="1" si="158"/>
        <v>95.56443623649011</v>
      </c>
      <c r="J334" s="306">
        <f t="shared" ca="1" si="159"/>
        <v>687.97110816123075</v>
      </c>
      <c r="K334" s="307">
        <f t="shared" ca="1" si="160"/>
        <v>525.97162835156757</v>
      </c>
      <c r="L334" s="304">
        <f t="shared" ca="1" si="145"/>
        <v>865.99676644626766</v>
      </c>
      <c r="M334" s="306">
        <f t="shared" ca="1" si="161"/>
        <v>-1.4283543651320887</v>
      </c>
      <c r="N334" s="304">
        <f t="shared" ca="1" si="162"/>
        <v>-81.838676771156841</v>
      </c>
      <c r="P334" s="310">
        <f t="shared" ca="1" si="163"/>
        <v>23</v>
      </c>
      <c r="Q334" s="304">
        <f t="shared" ca="1" si="164"/>
        <v>0</v>
      </c>
      <c r="R334" s="306">
        <f t="shared" ca="1" si="165"/>
        <v>0</v>
      </c>
      <c r="S334" s="307">
        <f t="shared" ca="1" si="166"/>
        <v>5.083000000000002</v>
      </c>
      <c r="T334" s="304">
        <f t="shared" ca="1" si="146"/>
        <v>49.86423000000002</v>
      </c>
      <c r="U334" s="311">
        <f t="shared" ca="1" si="147"/>
        <v>0</v>
      </c>
      <c r="V334" s="306">
        <f t="shared" ca="1" si="148"/>
        <v>1.1622195132686721</v>
      </c>
      <c r="W334" s="304">
        <f t="shared" ca="1" si="149"/>
        <v>32.589988372000647</v>
      </c>
      <c r="Y334" s="314" t="str">
        <f t="shared" ca="1" si="167"/>
        <v/>
      </c>
      <c r="Z334" s="315" t="str">
        <f t="shared" ca="1" si="168"/>
        <v/>
      </c>
      <c r="AA334" s="316" t="str">
        <f t="shared" ca="1" si="169"/>
        <v/>
      </c>
      <c r="AC334" s="310">
        <f t="shared" ca="1" si="170"/>
        <v>24.000000000000075</v>
      </c>
      <c r="AD334" s="323">
        <f t="shared" ca="1" si="171"/>
        <v>687.97110816123075</v>
      </c>
      <c r="AE334" s="324" t="e">
        <f t="shared" ca="1" si="150"/>
        <v>#N/A</v>
      </c>
      <c r="AG334" s="306">
        <f t="shared" ca="1" si="172"/>
        <v>3.3478917261618486</v>
      </c>
      <c r="AH334" s="304">
        <f t="shared" ca="1" si="173"/>
        <v>-6.3606945863367264</v>
      </c>
    </row>
    <row r="335" spans="1:34" x14ac:dyDescent="0.2">
      <c r="A335" s="347">
        <f t="shared" ca="1" si="151"/>
        <v>0.1</v>
      </c>
      <c r="B335" s="304">
        <f t="shared" ca="1" si="152"/>
        <v>24.100000000000076</v>
      </c>
      <c r="D335" s="306">
        <f t="shared" ca="1" si="153"/>
        <v>-0.91019077372576718</v>
      </c>
      <c r="E335" s="307">
        <f t="shared" ca="1" si="154"/>
        <v>-3.4633688246245429</v>
      </c>
      <c r="F335" s="304">
        <f t="shared" ca="1" si="155"/>
        <v>3.5809734514453884</v>
      </c>
      <c r="G335" s="306">
        <f t="shared" ca="1" si="156"/>
        <v>13.475381462702973</v>
      </c>
      <c r="H335" s="307">
        <f t="shared" ca="1" si="157"/>
        <v>-94.942923763725886</v>
      </c>
      <c r="I335" s="304">
        <f t="shared" ca="1" si="158"/>
        <v>95.89444550321997</v>
      </c>
      <c r="J335" s="306">
        <f t="shared" ca="1" si="159"/>
        <v>689.32319726136973</v>
      </c>
      <c r="K335" s="307">
        <f t="shared" ca="1" si="160"/>
        <v>516.49465281931816</v>
      </c>
      <c r="L335" s="304">
        <f t="shared" ca="1" si="145"/>
        <v>861.35544154175125</v>
      </c>
      <c r="M335" s="306">
        <f t="shared" ca="1" si="161"/>
        <v>-1.4298066240127298</v>
      </c>
      <c r="N335" s="304">
        <f t="shared" ca="1" si="162"/>
        <v>-81.921885075777965</v>
      </c>
      <c r="P335" s="310">
        <f t="shared" ca="1" si="163"/>
        <v>23</v>
      </c>
      <c r="Q335" s="304">
        <f t="shared" ca="1" si="164"/>
        <v>0</v>
      </c>
      <c r="R335" s="306">
        <f t="shared" ca="1" si="165"/>
        <v>0</v>
      </c>
      <c r="S335" s="307">
        <f t="shared" ca="1" si="166"/>
        <v>5.083000000000002</v>
      </c>
      <c r="T335" s="304">
        <f t="shared" ca="1" si="146"/>
        <v>49.86423000000002</v>
      </c>
      <c r="U335" s="311">
        <f t="shared" ca="1" si="147"/>
        <v>0</v>
      </c>
      <c r="V335" s="306">
        <f t="shared" ca="1" si="148"/>
        <v>1.1633222172783091</v>
      </c>
      <c r="W335" s="304">
        <f t="shared" ca="1" si="149"/>
        <v>32.846595733423236</v>
      </c>
      <c r="Y335" s="314" t="str">
        <f t="shared" ca="1" si="167"/>
        <v/>
      </c>
      <c r="Z335" s="315" t="str">
        <f t="shared" ca="1" si="168"/>
        <v/>
      </c>
      <c r="AA335" s="316" t="str">
        <f t="shared" ca="1" si="169"/>
        <v/>
      </c>
      <c r="AC335" s="310" t="e">
        <f t="shared" ca="1" si="170"/>
        <v>#N/A</v>
      </c>
      <c r="AD335" s="323" t="e">
        <f t="shared" ca="1" si="171"/>
        <v>#N/A</v>
      </c>
      <c r="AE335" s="324" t="e">
        <f t="shared" ca="1" si="150"/>
        <v>#N/A</v>
      </c>
      <c r="AG335" s="306">
        <f t="shared" ca="1" si="172"/>
        <v>3.2990814337669452</v>
      </c>
      <c r="AH335" s="304">
        <f t="shared" ca="1" si="173"/>
        <v>-6.4115656840449802</v>
      </c>
    </row>
    <row r="336" spans="1:34" x14ac:dyDescent="0.2">
      <c r="A336" s="347">
        <f t="shared" ca="1" si="151"/>
        <v>0.1</v>
      </c>
      <c r="B336" s="304">
        <f t="shared" ca="1" si="152"/>
        <v>24.200000000000077</v>
      </c>
      <c r="D336" s="306">
        <f t="shared" ca="1" si="153"/>
        <v>-0.90806695440444474</v>
      </c>
      <c r="E336" s="307">
        <f t="shared" ca="1" si="154"/>
        <v>-3.4120711648866022</v>
      </c>
      <c r="F336" s="304">
        <f t="shared" ca="1" si="155"/>
        <v>3.5308377515728444</v>
      </c>
      <c r="G336" s="306">
        <f t="shared" ca="1" si="156"/>
        <v>13.38457476726253</v>
      </c>
      <c r="H336" s="307">
        <f t="shared" ca="1" si="157"/>
        <v>-95.284130880214548</v>
      </c>
      <c r="I336" s="304">
        <f t="shared" ca="1" si="158"/>
        <v>96.219605275111661</v>
      </c>
      <c r="J336" s="306">
        <f t="shared" ca="1" si="159"/>
        <v>690.66619507286805</v>
      </c>
      <c r="K336" s="307">
        <f t="shared" ca="1" si="160"/>
        <v>506.98330008712117</v>
      </c>
      <c r="L336" s="304">
        <f t="shared" ca="1" si="145"/>
        <v>856.76826480890441</v>
      </c>
      <c r="M336" s="306">
        <f t="shared" ca="1" si="161"/>
        <v>-1.4312393172168492</v>
      </c>
      <c r="N336" s="304">
        <f t="shared" ca="1" si="162"/>
        <v>-82.003972349711077</v>
      </c>
      <c r="P336" s="310">
        <f t="shared" ca="1" si="163"/>
        <v>23</v>
      </c>
      <c r="Q336" s="304">
        <f t="shared" ca="1" si="164"/>
        <v>0</v>
      </c>
      <c r="R336" s="306">
        <f t="shared" ca="1" si="165"/>
        <v>0</v>
      </c>
      <c r="S336" s="307">
        <f t="shared" ca="1" si="166"/>
        <v>5.083000000000002</v>
      </c>
      <c r="T336" s="304">
        <f t="shared" ca="1" si="146"/>
        <v>49.86423000000002</v>
      </c>
      <c r="U336" s="311">
        <f t="shared" ca="1" si="147"/>
        <v>0</v>
      </c>
      <c r="V336" s="306">
        <f t="shared" ca="1" si="148"/>
        <v>1.1644299460316931</v>
      </c>
      <c r="W336" s="304">
        <f t="shared" ca="1" si="149"/>
        <v>33.101215843373133</v>
      </c>
      <c r="Y336" s="314" t="str">
        <f t="shared" ca="1" si="167"/>
        <v/>
      </c>
      <c r="Z336" s="315" t="str">
        <f t="shared" ca="1" si="168"/>
        <v/>
      </c>
      <c r="AA336" s="316" t="str">
        <f t="shared" ca="1" si="169"/>
        <v/>
      </c>
      <c r="AC336" s="310" t="e">
        <f t="shared" ca="1" si="170"/>
        <v>#N/A</v>
      </c>
      <c r="AD336" s="323" t="e">
        <f t="shared" ca="1" si="171"/>
        <v>#N/A</v>
      </c>
      <c r="AE336" s="324" t="e">
        <f t="shared" ca="1" si="150"/>
        <v>#N/A</v>
      </c>
      <c r="AG336" s="306">
        <f t="shared" ca="1" si="172"/>
        <v>3.2506102125539096</v>
      </c>
      <c r="AH336" s="304">
        <f t="shared" ca="1" si="173"/>
        <v>-6.4620491311082473</v>
      </c>
    </row>
    <row r="337" spans="1:34" x14ac:dyDescent="0.2">
      <c r="A337" s="347">
        <f t="shared" ca="1" si="151"/>
        <v>0.1</v>
      </c>
      <c r="B337" s="304">
        <f t="shared" ca="1" si="152"/>
        <v>24.300000000000079</v>
      </c>
      <c r="D337" s="306">
        <f t="shared" ca="1" si="153"/>
        <v>-0.90586784397507447</v>
      </c>
      <c r="E337" s="307">
        <f t="shared" ca="1" si="154"/>
        <v>-3.3611712769077196</v>
      </c>
      <c r="F337" s="304">
        <f t="shared" ca="1" si="155"/>
        <v>3.4811016795631695</v>
      </c>
      <c r="G337" s="306">
        <f t="shared" ca="1" si="156"/>
        <v>13.293987982865023</v>
      </c>
      <c r="H337" s="307">
        <f t="shared" ca="1" si="157"/>
        <v>-95.620248007905317</v>
      </c>
      <c r="I337" s="304">
        <f t="shared" ca="1" si="158"/>
        <v>96.539949997821523</v>
      </c>
      <c r="J337" s="306">
        <f t="shared" ca="1" si="159"/>
        <v>692.00012321037445</v>
      </c>
      <c r="K337" s="307">
        <f t="shared" ca="1" si="160"/>
        <v>497.43808114271519</v>
      </c>
      <c r="L337" s="304">
        <f t="shared" ca="1" si="145"/>
        <v>852.23753443163946</v>
      </c>
      <c r="M337" s="306">
        <f t="shared" ca="1" si="161"/>
        <v>-1.4326528409006705</v>
      </c>
      <c r="N337" s="304">
        <f t="shared" ca="1" si="162"/>
        <v>-82.084961291035825</v>
      </c>
      <c r="P337" s="310">
        <f t="shared" ca="1" si="163"/>
        <v>23</v>
      </c>
      <c r="Q337" s="304">
        <f t="shared" ca="1" si="164"/>
        <v>0</v>
      </c>
      <c r="R337" s="306">
        <f t="shared" ca="1" si="165"/>
        <v>0</v>
      </c>
      <c r="S337" s="307">
        <f t="shared" ca="1" si="166"/>
        <v>5.083000000000002</v>
      </c>
      <c r="T337" s="304">
        <f t="shared" ca="1" si="146"/>
        <v>49.86423000000002</v>
      </c>
      <c r="U337" s="311">
        <f t="shared" ca="1" si="147"/>
        <v>0</v>
      </c>
      <c r="V337" s="306">
        <f t="shared" ca="1" si="148"/>
        <v>1.1655426525024679</v>
      </c>
      <c r="W337" s="304">
        <f t="shared" ca="1" si="149"/>
        <v>33.353832889511629</v>
      </c>
      <c r="Y337" s="314" t="str">
        <f t="shared" ca="1" si="167"/>
        <v/>
      </c>
      <c r="Z337" s="315" t="str">
        <f t="shared" ca="1" si="168"/>
        <v/>
      </c>
      <c r="AA337" s="316" t="str">
        <f t="shared" ca="1" si="169"/>
        <v/>
      </c>
      <c r="AC337" s="310" t="e">
        <f t="shared" ca="1" si="170"/>
        <v>#N/A</v>
      </c>
      <c r="AD337" s="323" t="e">
        <f t="shared" ca="1" si="171"/>
        <v>#N/A</v>
      </c>
      <c r="AE337" s="324" t="e">
        <f t="shared" ca="1" si="150"/>
        <v>#N/A</v>
      </c>
      <c r="AG337" s="306">
        <f t="shared" ca="1" si="172"/>
        <v>3.2024827694076405</v>
      </c>
      <c r="AH337" s="304">
        <f t="shared" ca="1" si="173"/>
        <v>-6.5121416178188314</v>
      </c>
    </row>
    <row r="338" spans="1:34" x14ac:dyDescent="0.2">
      <c r="A338" s="347">
        <f t="shared" ca="1" si="151"/>
        <v>0.1</v>
      </c>
      <c r="B338" s="304">
        <f t="shared" ca="1" si="152"/>
        <v>24.40000000000008</v>
      </c>
      <c r="D338" s="306">
        <f t="shared" ca="1" si="153"/>
        <v>-0.90359506661013622</v>
      </c>
      <c r="E338" s="307">
        <f t="shared" ca="1" si="154"/>
        <v>-3.3106722979329666</v>
      </c>
      <c r="F338" s="304">
        <f t="shared" ca="1" si="155"/>
        <v>3.4317685103606461</v>
      </c>
      <c r="G338" s="306">
        <f t="shared" ca="1" si="156"/>
        <v>13.20362847620401</v>
      </c>
      <c r="H338" s="307">
        <f t="shared" ca="1" si="157"/>
        <v>-95.951315237698608</v>
      </c>
      <c r="I338" s="304">
        <f t="shared" ca="1" si="158"/>
        <v>96.855514560513484</v>
      </c>
      <c r="J338" s="306">
        <f t="shared" ca="1" si="159"/>
        <v>693.3250040333279</v>
      </c>
      <c r="K338" s="307">
        <f t="shared" ca="1" si="160"/>
        <v>487.85950298043497</v>
      </c>
      <c r="L338" s="304">
        <f t="shared" ca="1" si="145"/>
        <v>847.7655665725822</v>
      </c>
      <c r="M338" s="306">
        <f t="shared" ca="1" si="161"/>
        <v>-1.4340475801025496</v>
      </c>
      <c r="N338" s="304">
        <f t="shared" ca="1" si="162"/>
        <v>-82.164873960824949</v>
      </c>
      <c r="P338" s="310">
        <f t="shared" ca="1" si="163"/>
        <v>23</v>
      </c>
      <c r="Q338" s="304">
        <f t="shared" ca="1" si="164"/>
        <v>0</v>
      </c>
      <c r="R338" s="306">
        <f t="shared" ca="1" si="165"/>
        <v>0</v>
      </c>
      <c r="S338" s="307">
        <f t="shared" ca="1" si="166"/>
        <v>5.083000000000002</v>
      </c>
      <c r="T338" s="304">
        <f t="shared" ca="1" si="146"/>
        <v>49.86423000000002</v>
      </c>
      <c r="U338" s="311">
        <f t="shared" ca="1" si="147"/>
        <v>0</v>
      </c>
      <c r="V338" s="306">
        <f t="shared" ca="1" si="148"/>
        <v>1.1666602899815774</v>
      </c>
      <c r="W338" s="304">
        <f t="shared" ca="1" si="149"/>
        <v>33.604432053250832</v>
      </c>
      <c r="Y338" s="314" t="str">
        <f t="shared" ca="1" si="167"/>
        <v/>
      </c>
      <c r="Z338" s="315" t="str">
        <f t="shared" ca="1" si="168"/>
        <v/>
      </c>
      <c r="AA338" s="316" t="str">
        <f t="shared" ca="1" si="169"/>
        <v/>
      </c>
      <c r="AC338" s="310" t="e">
        <f t="shared" ca="1" si="170"/>
        <v>#N/A</v>
      </c>
      <c r="AD338" s="323" t="e">
        <f t="shared" ca="1" si="171"/>
        <v>#N/A</v>
      </c>
      <c r="AE338" s="324" t="e">
        <f t="shared" ca="1" si="150"/>
        <v>#N/A</v>
      </c>
      <c r="AG338" s="306">
        <f t="shared" ca="1" si="172"/>
        <v>3.1547035631490727</v>
      </c>
      <c r="AH338" s="304">
        <f t="shared" ca="1" si="173"/>
        <v>-6.5618400333487346</v>
      </c>
    </row>
    <row r="339" spans="1:34" x14ac:dyDescent="0.2">
      <c r="A339" s="347">
        <f t="shared" ca="1" si="151"/>
        <v>0.1</v>
      </c>
      <c r="B339" s="304">
        <f t="shared" ca="1" si="152"/>
        <v>24.500000000000082</v>
      </c>
      <c r="D339" s="306">
        <f t="shared" ca="1" si="153"/>
        <v>-0.90125023927560022</v>
      </c>
      <c r="E339" s="307">
        <f t="shared" ca="1" si="154"/>
        <v>-3.2605771672813706</v>
      </c>
      <c r="F339" s="304">
        <f t="shared" ca="1" si="155"/>
        <v>3.3828413290591879</v>
      </c>
      <c r="G339" s="306">
        <f t="shared" ca="1" si="156"/>
        <v>13.113503452276449</v>
      </c>
      <c r="H339" s="307">
        <f t="shared" ca="1" si="157"/>
        <v>-96.277372954426752</v>
      </c>
      <c r="I339" s="304">
        <f t="shared" ca="1" si="158"/>
        <v>97.166334271694382</v>
      </c>
      <c r="J339" s="306">
        <f t="shared" ca="1" si="159"/>
        <v>694.64086062975196</v>
      </c>
      <c r="K339" s="307">
        <f t="shared" ca="1" si="160"/>
        <v>478.24806857082871</v>
      </c>
      <c r="L339" s="304">
        <f t="shared" ca="1" si="145"/>
        <v>843.35469427054863</v>
      </c>
      <c r="M339" s="306">
        <f t="shared" ca="1" si="161"/>
        <v>-1.4354239091276344</v>
      </c>
      <c r="N339" s="304">
        <f t="shared" ca="1" si="162"/>
        <v>-82.243731805183657</v>
      </c>
      <c r="P339" s="310">
        <f t="shared" ca="1" si="163"/>
        <v>23</v>
      </c>
      <c r="Q339" s="304">
        <f t="shared" ca="1" si="164"/>
        <v>0</v>
      </c>
      <c r="R339" s="306">
        <f t="shared" ca="1" si="165"/>
        <v>0</v>
      </c>
      <c r="S339" s="307">
        <f t="shared" ca="1" si="166"/>
        <v>5.083000000000002</v>
      </c>
      <c r="T339" s="304">
        <f t="shared" ca="1" si="146"/>
        <v>49.86423000000002</v>
      </c>
      <c r="U339" s="311">
        <f t="shared" ca="1" si="147"/>
        <v>0</v>
      </c>
      <c r="V339" s="306">
        <f t="shared" ca="1" si="148"/>
        <v>1.1677828120806477</v>
      </c>
      <c r="W339" s="304">
        <f t="shared" ca="1" si="149"/>
        <v>33.852999492420949</v>
      </c>
      <c r="Y339" s="314" t="str">
        <f t="shared" ca="1" si="167"/>
        <v/>
      </c>
      <c r="Z339" s="315" t="str">
        <f t="shared" ca="1" si="168"/>
        <v/>
      </c>
      <c r="AA339" s="316" t="str">
        <f t="shared" ca="1" si="169"/>
        <v/>
      </c>
      <c r="AC339" s="310" t="e">
        <f t="shared" ca="1" si="170"/>
        <v>#N/A</v>
      </c>
      <c r="AD339" s="323" t="e">
        <f t="shared" ca="1" si="171"/>
        <v>#N/A</v>
      </c>
      <c r="AE339" s="324" t="e">
        <f t="shared" ca="1" si="150"/>
        <v>#N/A</v>
      </c>
      <c r="AG339" s="306">
        <f t="shared" ca="1" si="172"/>
        <v>3.1072768099656312</v>
      </c>
      <c r="AH339" s="304">
        <f t="shared" ca="1" si="173"/>
        <v>-6.6111414623747429</v>
      </c>
    </row>
    <row r="340" spans="1:34" x14ac:dyDescent="0.2">
      <c r="A340" s="347">
        <f t="shared" ca="1" si="151"/>
        <v>0.1</v>
      </c>
      <c r="B340" s="304">
        <f t="shared" ca="1" si="152"/>
        <v>24.600000000000083</v>
      </c>
      <c r="D340" s="306">
        <f t="shared" ca="1" si="153"/>
        <v>-0.89883497108074029</v>
      </c>
      <c r="E340" s="307">
        <f t="shared" ca="1" si="154"/>
        <v>-3.2108886297887631</v>
      </c>
      <c r="F340" s="304">
        <f t="shared" ca="1" si="155"/>
        <v>3.3343230344620896</v>
      </c>
      <c r="G340" s="306">
        <f t="shared" ca="1" si="156"/>
        <v>13.023619955168375</v>
      </c>
      <c r="H340" s="307">
        <f t="shared" ca="1" si="157"/>
        <v>-96.598461817405635</v>
      </c>
      <c r="I340" s="304">
        <f t="shared" ca="1" si="158"/>
        <v>97.472444835581271</v>
      </c>
      <c r="J340" s="306">
        <f t="shared" ca="1" si="159"/>
        <v>695.94771680012423</v>
      </c>
      <c r="K340" s="307">
        <f t="shared" ca="1" si="160"/>
        <v>468.60427683223708</v>
      </c>
      <c r="L340" s="304">
        <f t="shared" ca="1" si="145"/>
        <v>839.00726622882701</v>
      </c>
      <c r="M340" s="306">
        <f t="shared" ca="1" si="161"/>
        <v>-1.4367821919169415</v>
      </c>
      <c r="N340" s="304">
        <f t="shared" ca="1" si="162"/>
        <v>-82.321555676396201</v>
      </c>
      <c r="P340" s="310">
        <f t="shared" ca="1" si="163"/>
        <v>23</v>
      </c>
      <c r="Q340" s="304">
        <f t="shared" ca="1" si="164"/>
        <v>0</v>
      </c>
      <c r="R340" s="306">
        <f t="shared" ca="1" si="165"/>
        <v>0</v>
      </c>
      <c r="S340" s="307">
        <f t="shared" ca="1" si="166"/>
        <v>5.083000000000002</v>
      </c>
      <c r="T340" s="304">
        <f t="shared" ca="1" si="146"/>
        <v>49.86423000000002</v>
      </c>
      <c r="U340" s="311">
        <f t="shared" ca="1" si="147"/>
        <v>0</v>
      </c>
      <c r="V340" s="306">
        <f t="shared" ca="1" si="148"/>
        <v>1.1689101727352043</v>
      </c>
      <c r="W340" s="304">
        <f t="shared" ca="1" si="149"/>
        <v>34.099522323780157</v>
      </c>
      <c r="Y340" s="314" t="str">
        <f t="shared" ca="1" si="167"/>
        <v/>
      </c>
      <c r="Z340" s="315" t="str">
        <f t="shared" ca="1" si="168"/>
        <v/>
      </c>
      <c r="AA340" s="316" t="str">
        <f t="shared" ca="1" si="169"/>
        <v/>
      </c>
      <c r="AC340" s="310" t="e">
        <f t="shared" ca="1" si="170"/>
        <v>#N/A</v>
      </c>
      <c r="AD340" s="323" t="e">
        <f t="shared" ca="1" si="171"/>
        <v>#N/A</v>
      </c>
      <c r="AE340" s="324" t="e">
        <f t="shared" ca="1" si="150"/>
        <v>#N/A</v>
      </c>
      <c r="AG340" s="306">
        <f t="shared" ca="1" si="172"/>
        <v>3.0602064887779559</v>
      </c>
      <c r="AH340" s="304">
        <f t="shared" ca="1" si="173"/>
        <v>-6.66004318166849</v>
      </c>
    </row>
    <row r="341" spans="1:34" x14ac:dyDescent="0.2">
      <c r="A341" s="347">
        <f t="shared" ca="1" si="151"/>
        <v>0.1</v>
      </c>
      <c r="B341" s="304">
        <f t="shared" ca="1" si="152"/>
        <v>24.700000000000085</v>
      </c>
      <c r="D341" s="306">
        <f t="shared" ca="1" si="153"/>
        <v>-0.89635086265348485</v>
      </c>
      <c r="E341" s="307">
        <f t="shared" ca="1" si="154"/>
        <v>-3.1616092392829822</v>
      </c>
      <c r="F341" s="304">
        <f t="shared" ca="1" si="155"/>
        <v>3.2862163426803117</v>
      </c>
      <c r="G341" s="306">
        <f t="shared" ca="1" si="156"/>
        <v>12.933984868903027</v>
      </c>
      <c r="H341" s="307">
        <f t="shared" ca="1" si="157"/>
        <v>-96.914622741333929</v>
      </c>
      <c r="I341" s="304">
        <f t="shared" ca="1" si="158"/>
        <v>97.773882328994645</v>
      </c>
      <c r="J341" s="306">
        <f t="shared" ca="1" si="159"/>
        <v>697.24559704132776</v>
      </c>
      <c r="K341" s="307">
        <f t="shared" ca="1" si="160"/>
        <v>458.92862260430007</v>
      </c>
      <c r="L341" s="304">
        <f t="shared" ca="1" si="145"/>
        <v>834.72564549018</v>
      </c>
      <c r="M341" s="306">
        <f t="shared" ca="1" si="161"/>
        <v>-1.4381227824015677</v>
      </c>
      <c r="N341" s="304">
        <f t="shared" ca="1" si="162"/>
        <v>-82.398365853220682</v>
      </c>
      <c r="P341" s="310">
        <f t="shared" ca="1" si="163"/>
        <v>23</v>
      </c>
      <c r="Q341" s="304">
        <f t="shared" ca="1" si="164"/>
        <v>0</v>
      </c>
      <c r="R341" s="306">
        <f t="shared" ca="1" si="165"/>
        <v>0</v>
      </c>
      <c r="S341" s="307">
        <f t="shared" ca="1" si="166"/>
        <v>5.083000000000002</v>
      </c>
      <c r="T341" s="304">
        <f t="shared" ca="1" si="146"/>
        <v>49.86423000000002</v>
      </c>
      <c r="U341" s="311">
        <f t="shared" ca="1" si="147"/>
        <v>0</v>
      </c>
      <c r="V341" s="306">
        <f t="shared" ca="1" si="148"/>
        <v>1.1700423262077246</v>
      </c>
      <c r="W341" s="304">
        <f t="shared" ca="1" si="149"/>
        <v>34.343988605387423</v>
      </c>
      <c r="Y341" s="314" t="str">
        <f t="shared" ca="1" si="167"/>
        <v/>
      </c>
      <c r="Z341" s="315" t="str">
        <f t="shared" ca="1" si="168"/>
        <v/>
      </c>
      <c r="AA341" s="316" t="str">
        <f t="shared" ca="1" si="169"/>
        <v/>
      </c>
      <c r="AC341" s="310" t="e">
        <f t="shared" ca="1" si="170"/>
        <v>#N/A</v>
      </c>
      <c r="AD341" s="323" t="e">
        <f t="shared" ca="1" si="171"/>
        <v>#N/A</v>
      </c>
      <c r="AE341" s="324" t="e">
        <f t="shared" ca="1" si="150"/>
        <v>#N/A</v>
      </c>
      <c r="AG341" s="306">
        <f t="shared" ca="1" si="172"/>
        <v>3.013496346544124</v>
      </c>
      <c r="AH341" s="304">
        <f t="shared" ca="1" si="173"/>
        <v>-6.7085426566555464</v>
      </c>
    </row>
    <row r="342" spans="1:34" x14ac:dyDescent="0.2">
      <c r="A342" s="347">
        <f t="shared" ca="1" si="151"/>
        <v>0.1</v>
      </c>
      <c r="B342" s="304">
        <f t="shared" ca="1" si="152"/>
        <v>24.800000000000086</v>
      </c>
      <c r="D342" s="306">
        <f t="shared" ca="1" si="153"/>
        <v>-0.89379950554096477</v>
      </c>
      <c r="E342" s="307">
        <f t="shared" ca="1" si="154"/>
        <v>-3.1127413620872693</v>
      </c>
      <c r="F342" s="304">
        <f t="shared" ca="1" si="155"/>
        <v>3.2385237907655058</v>
      </c>
      <c r="G342" s="306">
        <f t="shared" ca="1" si="156"/>
        <v>12.84460491834893</v>
      </c>
      <c r="H342" s="307">
        <f t="shared" ca="1" si="157"/>
        <v>-97.225896877542652</v>
      </c>
      <c r="I342" s="304">
        <f t="shared" ca="1" si="158"/>
        <v>98.070683178771787</v>
      </c>
      <c r="J342" s="306">
        <f t="shared" ca="1" si="159"/>
        <v>698.5345265306903</v>
      </c>
      <c r="K342" s="307">
        <f t="shared" ca="1" si="160"/>
        <v>449.22159662335622</v>
      </c>
      <c r="L342" s="304">
        <f t="shared" ca="1" si="145"/>
        <v>830.51220799473685</v>
      </c>
      <c r="M342" s="306">
        <f t="shared" ca="1" si="161"/>
        <v>-1.4394460248427225</v>
      </c>
      <c r="N342" s="304">
        <f t="shared" ca="1" si="162"/>
        <v>-82.474182060371447</v>
      </c>
      <c r="P342" s="310">
        <f t="shared" ca="1" si="163"/>
        <v>23</v>
      </c>
      <c r="Q342" s="304">
        <f t="shared" ca="1" si="164"/>
        <v>0</v>
      </c>
      <c r="R342" s="306">
        <f t="shared" ca="1" si="165"/>
        <v>0</v>
      </c>
      <c r="S342" s="307">
        <f t="shared" ca="1" si="166"/>
        <v>5.083000000000002</v>
      </c>
      <c r="T342" s="304">
        <f t="shared" ca="1" si="146"/>
        <v>49.86423000000002</v>
      </c>
      <c r="U342" s="311">
        <f t="shared" ca="1" si="147"/>
        <v>0</v>
      </c>
      <c r="V342" s="306">
        <f t="shared" ca="1" si="148"/>
        <v>1.1711792270905337</v>
      </c>
      <c r="W342" s="304">
        <f t="shared" ca="1" si="149"/>
        <v>34.58638731885793</v>
      </c>
      <c r="Y342" s="314" t="str">
        <f t="shared" ca="1" si="167"/>
        <v/>
      </c>
      <c r="Z342" s="315" t="str">
        <f t="shared" ca="1" si="168"/>
        <v/>
      </c>
      <c r="AA342" s="316" t="str">
        <f t="shared" ca="1" si="169"/>
        <v/>
      </c>
      <c r="AC342" s="310" t="e">
        <f t="shared" ca="1" si="170"/>
        <v>#N/A</v>
      </c>
      <c r="AD342" s="323" t="e">
        <f t="shared" ca="1" si="171"/>
        <v>#N/A</v>
      </c>
      <c r="AE342" s="324" t="e">
        <f t="shared" ca="1" si="150"/>
        <v>#N/A</v>
      </c>
      <c r="AG342" s="306">
        <f t="shared" ca="1" si="172"/>
        <v>2.9671499035024222</v>
      </c>
      <c r="AH342" s="304">
        <f t="shared" ca="1" si="173"/>
        <v>-6.7566375379475527</v>
      </c>
    </row>
    <row r="343" spans="1:34" x14ac:dyDescent="0.2">
      <c r="A343" s="347">
        <f t="shared" ca="1" si="151"/>
        <v>0.1</v>
      </c>
      <c r="B343" s="304">
        <f t="shared" ca="1" si="152"/>
        <v>24.900000000000087</v>
      </c>
      <c r="D343" s="306">
        <f t="shared" ca="1" si="153"/>
        <v>-0.89118248163486113</v>
      </c>
      <c r="E343" s="307">
        <f t="shared" ca="1" si="154"/>
        <v>-3.0642871805479288</v>
      </c>
      <c r="F343" s="304">
        <f t="shared" ca="1" si="155"/>
        <v>3.1912477403741697</v>
      </c>
      <c r="G343" s="306">
        <f t="shared" ca="1" si="156"/>
        <v>12.755486670185444</v>
      </c>
      <c r="H343" s="307">
        <f t="shared" ca="1" si="157"/>
        <v>-97.532325595597442</v>
      </c>
      <c r="I343" s="304">
        <f t="shared" ca="1" si="158"/>
        <v>98.362884139694231</v>
      </c>
      <c r="J343" s="306">
        <f t="shared" ca="1" si="159"/>
        <v>699.81453111011706</v>
      </c>
      <c r="K343" s="307">
        <f t="shared" ca="1" si="160"/>
        <v>439.48368549969922</v>
      </c>
      <c r="L343" s="304">
        <f t="shared" ca="1" si="145"/>
        <v>826.3693410172425</v>
      </c>
      <c r="M343" s="306">
        <f t="shared" ca="1" si="161"/>
        <v>-1.4407522541582314</v>
      </c>
      <c r="N343" s="304">
        <f t="shared" ca="1" si="162"/>
        <v>-82.549023487226364</v>
      </c>
      <c r="P343" s="310">
        <f t="shared" ca="1" si="163"/>
        <v>23</v>
      </c>
      <c r="Q343" s="304">
        <f t="shared" ca="1" si="164"/>
        <v>0</v>
      </c>
      <c r="R343" s="306">
        <f t="shared" ca="1" si="165"/>
        <v>0</v>
      </c>
      <c r="S343" s="307">
        <f t="shared" ca="1" si="166"/>
        <v>5.083000000000002</v>
      </c>
      <c r="T343" s="304">
        <f t="shared" ca="1" si="146"/>
        <v>49.86423000000002</v>
      </c>
      <c r="U343" s="311">
        <f t="shared" ca="1" si="147"/>
        <v>0</v>
      </c>
      <c r="V343" s="306">
        <f t="shared" ca="1" si="148"/>
        <v>1.1723208303085404</v>
      </c>
      <c r="W343" s="304">
        <f t="shared" ca="1" si="149"/>
        <v>34.826708351520232</v>
      </c>
      <c r="Y343" s="314" t="str">
        <f t="shared" ca="1" si="167"/>
        <v/>
      </c>
      <c r="Z343" s="315" t="str">
        <f t="shared" ca="1" si="168"/>
        <v/>
      </c>
      <c r="AA343" s="316" t="str">
        <f t="shared" ca="1" si="169"/>
        <v/>
      </c>
      <c r="AC343" s="310" t="e">
        <f t="shared" ca="1" si="170"/>
        <v>#N/A</v>
      </c>
      <c r="AD343" s="323" t="e">
        <f t="shared" ca="1" si="171"/>
        <v>#N/A</v>
      </c>
      <c r="AE343" s="324" t="e">
        <f t="shared" ca="1" si="150"/>
        <v>#N/A</v>
      </c>
      <c r="AG343" s="306">
        <f t="shared" ca="1" si="172"/>
        <v>2.921170458353517</v>
      </c>
      <c r="AH343" s="304">
        <f t="shared" ca="1" si="173"/>
        <v>-6.804325657851253</v>
      </c>
    </row>
    <row r="344" spans="1:34" x14ac:dyDescent="0.2">
      <c r="A344" s="347">
        <f t="shared" ca="1" si="151"/>
        <v>0.1</v>
      </c>
      <c r="B344" s="304">
        <f t="shared" ca="1" si="152"/>
        <v>25.000000000000089</v>
      </c>
      <c r="D344" s="306">
        <f t="shared" ca="1" si="153"/>
        <v>-0.88850136262115775</v>
      </c>
      <c r="E344" s="307">
        <f t="shared" ca="1" si="154"/>
        <v>-3.0162486965823616</v>
      </c>
      <c r="F344" s="304">
        <f t="shared" ca="1" si="155"/>
        <v>3.144390381459409</v>
      </c>
      <c r="G344" s="306">
        <f t="shared" ca="1" si="156"/>
        <v>12.666636533923329</v>
      </c>
      <c r="H344" s="307">
        <f t="shared" ca="1" si="157"/>
        <v>-97.833950465255683</v>
      </c>
      <c r="I344" s="304">
        <f t="shared" ca="1" si="158"/>
        <v>98.650522272923737</v>
      </c>
      <c r="J344" s="306">
        <f t="shared" ca="1" si="159"/>
        <v>701.08563727032254</v>
      </c>
      <c r="K344" s="307">
        <f t="shared" ca="1" si="160"/>
        <v>429.71537169665658</v>
      </c>
      <c r="L344" s="304">
        <f t="shared" ca="1" si="145"/>
        <v>822.29944148049253</v>
      </c>
      <c r="M344" s="306">
        <f t="shared" ca="1" si="161"/>
        <v>-1.4420417962361243</v>
      </c>
      <c r="N344" s="304">
        <f t="shared" ca="1" si="162"/>
        <v>-82.622908805794168</v>
      </c>
      <c r="P344" s="310">
        <f t="shared" ca="1" si="163"/>
        <v>23</v>
      </c>
      <c r="Q344" s="304">
        <f t="shared" ca="1" si="164"/>
        <v>0</v>
      </c>
      <c r="R344" s="306">
        <f t="shared" ca="1" si="165"/>
        <v>0</v>
      </c>
      <c r="S344" s="307">
        <f t="shared" ca="1" si="166"/>
        <v>5.083000000000002</v>
      </c>
      <c r="T344" s="304">
        <f t="shared" ca="1" si="146"/>
        <v>49.86423000000002</v>
      </c>
      <c r="U344" s="311">
        <f t="shared" ca="1" si="147"/>
        <v>0</v>
      </c>
      <c r="V344" s="306">
        <f t="shared" ca="1" si="148"/>
        <v>1.1734670911218195</v>
      </c>
      <c r="W344" s="304">
        <f t="shared" ca="1" si="149"/>
        <v>35.064942478493705</v>
      </c>
      <c r="Y344" s="314" t="str">
        <f t="shared" ca="1" si="167"/>
        <v/>
      </c>
      <c r="Z344" s="315" t="str">
        <f t="shared" ca="1" si="168"/>
        <v/>
      </c>
      <c r="AA344" s="316" t="str">
        <f t="shared" ca="1" si="169"/>
        <v/>
      </c>
      <c r="AC344" s="310">
        <f t="shared" ca="1" si="170"/>
        <v>25.000000000000089</v>
      </c>
      <c r="AD344" s="323">
        <f t="shared" ca="1" si="171"/>
        <v>701.08563727032254</v>
      </c>
      <c r="AE344" s="324" t="e">
        <f t="shared" ca="1" si="150"/>
        <v>#N/A</v>
      </c>
      <c r="AG344" s="306">
        <f t="shared" ca="1" si="172"/>
        <v>2.8755610933826654</v>
      </c>
      <c r="AH344" s="304">
        <f t="shared" ca="1" si="173"/>
        <v>-6.8516050268581976</v>
      </c>
    </row>
    <row r="345" spans="1:34" x14ac:dyDescent="0.2">
      <c r="A345" s="347">
        <f t="shared" ca="1" si="151"/>
        <v>0.1</v>
      </c>
      <c r="B345" s="304">
        <f t="shared" ca="1" si="152"/>
        <v>25.10000000000009</v>
      </c>
      <c r="D345" s="306">
        <f t="shared" ca="1" si="153"/>
        <v>-0.88575770945390475</v>
      </c>
      <c r="E345" s="307">
        <f t="shared" ca="1" si="154"/>
        <v>-2.9686277352437216</v>
      </c>
      <c r="F345" s="304">
        <f t="shared" ca="1" si="155"/>
        <v>3.0979537359869167</v>
      </c>
      <c r="G345" s="306">
        <f t="shared" ca="1" si="156"/>
        <v>12.578060762977939</v>
      </c>
      <c r="H345" s="307">
        <f t="shared" ca="1" si="157"/>
        <v>-98.13081323878005</v>
      </c>
      <c r="I345" s="304">
        <f t="shared" ca="1" si="158"/>
        <v>98.933634924940947</v>
      </c>
      <c r="J345" s="306">
        <f t="shared" ca="1" si="159"/>
        <v>702.34787213516756</v>
      </c>
      <c r="K345" s="307">
        <f t="shared" ca="1" si="160"/>
        <v>419.91713351145478</v>
      </c>
      <c r="L345" s="304">
        <f t="shared" ca="1" si="145"/>
        <v>818.3049141422008</v>
      </c>
      <c r="M345" s="306">
        <f t="shared" ca="1" si="161"/>
        <v>-1.4433149682358952</v>
      </c>
      <c r="N345" s="304">
        <f t="shared" ca="1" si="162"/>
        <v>-82.695856187975266</v>
      </c>
      <c r="P345" s="310">
        <f t="shared" ca="1" si="163"/>
        <v>23</v>
      </c>
      <c r="Q345" s="304">
        <f t="shared" ca="1" si="164"/>
        <v>0</v>
      </c>
      <c r="R345" s="306">
        <f t="shared" ca="1" si="165"/>
        <v>0</v>
      </c>
      <c r="S345" s="307">
        <f t="shared" ca="1" si="166"/>
        <v>5.083000000000002</v>
      </c>
      <c r="T345" s="304">
        <f t="shared" ca="1" si="146"/>
        <v>49.86423000000002</v>
      </c>
      <c r="U345" s="311">
        <f t="shared" ca="1" si="147"/>
        <v>0</v>
      </c>
      <c r="V345" s="306">
        <f t="shared" ca="1" si="148"/>
        <v>1.1746179651280422</v>
      </c>
      <c r="W345" s="304">
        <f t="shared" ca="1" si="149"/>
        <v>35.301081344704251</v>
      </c>
      <c r="Y345" s="314" t="str">
        <f t="shared" ca="1" si="167"/>
        <v/>
      </c>
      <c r="Z345" s="315" t="str">
        <f t="shared" ca="1" si="168"/>
        <v/>
      </c>
      <c r="AA345" s="316" t="str">
        <f t="shared" ca="1" si="169"/>
        <v/>
      </c>
      <c r="AC345" s="310" t="e">
        <f t="shared" ca="1" si="170"/>
        <v>#N/A</v>
      </c>
      <c r="AD345" s="323" t="e">
        <f t="shared" ca="1" si="171"/>
        <v>#N/A</v>
      </c>
      <c r="AE345" s="324" t="e">
        <f t="shared" ca="1" si="150"/>
        <v>#N/A</v>
      </c>
      <c r="AG345" s="306">
        <f t="shared" ca="1" si="172"/>
        <v>2.8303246795225521</v>
      </c>
      <c r="AH345" s="304">
        <f t="shared" ca="1" si="173"/>
        <v>-6.8984738301187667</v>
      </c>
    </row>
    <row r="346" spans="1:34" x14ac:dyDescent="0.2">
      <c r="A346" s="347">
        <f t="shared" ca="1" si="151"/>
        <v>0.1</v>
      </c>
      <c r="B346" s="304">
        <f t="shared" ca="1" si="152"/>
        <v>25.200000000000092</v>
      </c>
      <c r="D346" s="306">
        <f t="shared" ca="1" si="153"/>
        <v>-0.88295307185258831</v>
      </c>
      <c r="E346" s="307">
        <f t="shared" ca="1" si="154"/>
        <v>-2.9214259482985865</v>
      </c>
      <c r="F346" s="304">
        <f t="shared" ca="1" si="155"/>
        <v>3.0519396616719372</v>
      </c>
      <c r="G346" s="306">
        <f t="shared" ca="1" si="156"/>
        <v>12.48976545579268</v>
      </c>
      <c r="H346" s="307">
        <f t="shared" ca="1" si="157"/>
        <v>-98.422955833609905</v>
      </c>
      <c r="I346" s="304">
        <f t="shared" ca="1" si="158"/>
        <v>99.212259706980959</v>
      </c>
      <c r="J346" s="306">
        <f t="shared" ca="1" si="159"/>
        <v>703.60126344610615</v>
      </c>
      <c r="K346" s="307">
        <f t="shared" ca="1" si="160"/>
        <v>410.08944505783529</v>
      </c>
      <c r="L346" s="304">
        <f t="shared" ca="1" si="145"/>
        <v>814.38816965302249</v>
      </c>
      <c r="M346" s="306">
        <f t="shared" ca="1" si="161"/>
        <v>-1.4445720788779881</v>
      </c>
      <c r="N346" s="304">
        <f t="shared" ca="1" si="162"/>
        <v>-82.767883322148165</v>
      </c>
      <c r="P346" s="310">
        <f t="shared" ca="1" si="163"/>
        <v>23</v>
      </c>
      <c r="Q346" s="304">
        <f t="shared" ca="1" si="164"/>
        <v>0</v>
      </c>
      <c r="R346" s="306">
        <f t="shared" ca="1" si="165"/>
        <v>0</v>
      </c>
      <c r="S346" s="307">
        <f t="shared" ca="1" si="166"/>
        <v>5.083000000000002</v>
      </c>
      <c r="T346" s="304">
        <f t="shared" ca="1" si="146"/>
        <v>49.86423000000002</v>
      </c>
      <c r="U346" s="311">
        <f t="shared" ca="1" si="147"/>
        <v>0</v>
      </c>
      <c r="V346" s="306">
        <f t="shared" ca="1" si="148"/>
        <v>1.1757734082647553</v>
      </c>
      <c r="W346" s="304">
        <f t="shared" ca="1" si="149"/>
        <v>35.535117446855509</v>
      </c>
      <c r="Y346" s="314" t="str">
        <f t="shared" ca="1" si="167"/>
        <v/>
      </c>
      <c r="Z346" s="315" t="str">
        <f t="shared" ca="1" si="168"/>
        <v/>
      </c>
      <c r="AA346" s="316" t="str">
        <f t="shared" ca="1" si="169"/>
        <v/>
      </c>
      <c r="AC346" s="310" t="e">
        <f t="shared" ca="1" si="170"/>
        <v>#N/A</v>
      </c>
      <c r="AD346" s="323" t="e">
        <f t="shared" ca="1" si="171"/>
        <v>#N/A</v>
      </c>
      <c r="AE346" s="324" t="e">
        <f t="shared" ca="1" si="150"/>
        <v>#N/A</v>
      </c>
      <c r="AG346" s="306">
        <f t="shared" ca="1" si="172"/>
        <v>2.7854638813571242</v>
      </c>
      <c r="AH346" s="304">
        <f t="shared" ca="1" si="173"/>
        <v>-6.9449304239040401</v>
      </c>
    </row>
    <row r="347" spans="1:34" x14ac:dyDescent="0.2">
      <c r="A347" s="347">
        <f t="shared" ca="1" si="151"/>
        <v>0.1</v>
      </c>
      <c r="B347" s="304">
        <f t="shared" ca="1" si="152"/>
        <v>25.300000000000093</v>
      </c>
      <c r="D347" s="306">
        <f t="shared" ca="1" si="153"/>
        <v>-0.88008898782267597</v>
      </c>
      <c r="E347" s="307">
        <f t="shared" ca="1" si="154"/>
        <v>-2.8746448178141399</v>
      </c>
      <c r="F347" s="304">
        <f t="shared" ca="1" si="155"/>
        <v>3.006349855734098</v>
      </c>
      <c r="G347" s="306">
        <f t="shared" ca="1" si="156"/>
        <v>12.401756557010412</v>
      </c>
      <c r="H347" s="307">
        <f t="shared" ca="1" si="157"/>
        <v>-98.710420315391318</v>
      </c>
      <c r="I347" s="304">
        <f t="shared" ca="1" si="158"/>
        <v>99.486434474960305</v>
      </c>
      <c r="J347" s="306">
        <f t="shared" ca="1" si="159"/>
        <v>704.84583954674633</v>
      </c>
      <c r="K347" s="307">
        <f t="shared" ca="1" si="160"/>
        <v>400.23277625038526</v>
      </c>
      <c r="L347" s="304">
        <f t="shared" ca="1" si="145"/>
        <v>810.55162248400234</v>
      </c>
      <c r="M347" s="306">
        <f t="shared" ca="1" si="161"/>
        <v>-1.4458134287220334</v>
      </c>
      <c r="N347" s="304">
        <f t="shared" ca="1" si="162"/>
        <v>-82.839007429111192</v>
      </c>
      <c r="P347" s="310">
        <f t="shared" ca="1" si="163"/>
        <v>23</v>
      </c>
      <c r="Q347" s="304">
        <f t="shared" ca="1" si="164"/>
        <v>0</v>
      </c>
      <c r="R347" s="306">
        <f t="shared" ca="1" si="165"/>
        <v>0</v>
      </c>
      <c r="S347" s="307">
        <f t="shared" ca="1" si="166"/>
        <v>5.083000000000002</v>
      </c>
      <c r="T347" s="304">
        <f t="shared" ca="1" si="146"/>
        <v>49.86423000000002</v>
      </c>
      <c r="U347" s="311">
        <f t="shared" ca="1" si="147"/>
        <v>0</v>
      </c>
      <c r="V347" s="306">
        <f t="shared" ca="1" si="148"/>
        <v>1.1769333768115136</v>
      </c>
      <c r="W347" s="304">
        <f t="shared" ca="1" si="149"/>
        <v>35.767044115372521</v>
      </c>
      <c r="Y347" s="314" t="str">
        <f t="shared" ca="1" si="167"/>
        <v/>
      </c>
      <c r="Z347" s="315" t="str">
        <f t="shared" ca="1" si="168"/>
        <v/>
      </c>
      <c r="AA347" s="316" t="str">
        <f t="shared" ca="1" si="169"/>
        <v/>
      </c>
      <c r="AC347" s="310" t="e">
        <f t="shared" ca="1" si="170"/>
        <v>#N/A</v>
      </c>
      <c r="AD347" s="323" t="e">
        <f t="shared" ca="1" si="171"/>
        <v>#N/A</v>
      </c>
      <c r="AE347" s="324" t="e">
        <f t="shared" ca="1" si="150"/>
        <v>#N/A</v>
      </c>
      <c r="AG347" s="306">
        <f t="shared" ca="1" si="172"/>
        <v>2.740981162066717</v>
      </c>
      <c r="AH347" s="304">
        <f t="shared" ca="1" si="173"/>
        <v>-6.9909733320589211</v>
      </c>
    </row>
    <row r="348" spans="1:34" x14ac:dyDescent="0.2">
      <c r="A348" s="347">
        <f t="shared" ca="1" si="151"/>
        <v>0.1</v>
      </c>
      <c r="B348" s="304">
        <f t="shared" ca="1" si="152"/>
        <v>25.400000000000095</v>
      </c>
      <c r="D348" s="306">
        <f t="shared" ca="1" si="153"/>
        <v>-0.87716698319893893</v>
      </c>
      <c r="E348" s="307">
        <f t="shared" ca="1" si="154"/>
        <v>-2.8282856597514519</v>
      </c>
      <c r="F348" s="304">
        <f t="shared" ca="1" si="155"/>
        <v>2.9611858586671036</v>
      </c>
      <c r="G348" s="306">
        <f t="shared" ca="1" si="156"/>
        <v>12.314039858690517</v>
      </c>
      <c r="H348" s="307">
        <f t="shared" ca="1" si="157"/>
        <v>-98.993248881366469</v>
      </c>
      <c r="I348" s="304">
        <f t="shared" ca="1" si="158"/>
        <v>99.756197309889387</v>
      </c>
      <c r="J348" s="306">
        <f t="shared" ca="1" si="159"/>
        <v>706.08162936753138</v>
      </c>
      <c r="K348" s="307">
        <f t="shared" ca="1" si="160"/>
        <v>390.34759279054737</v>
      </c>
      <c r="L348" s="304">
        <f t="shared" ca="1" si="145"/>
        <v>806.7976887223233</v>
      </c>
      <c r="M348" s="306">
        <f t="shared" ca="1" si="161"/>
        <v>-1.4470393104343384</v>
      </c>
      <c r="N348" s="304">
        <f t="shared" ca="1" si="162"/>
        <v>-82.909245277408544</v>
      </c>
      <c r="P348" s="310">
        <f t="shared" ca="1" si="163"/>
        <v>23</v>
      </c>
      <c r="Q348" s="304">
        <f t="shared" ca="1" si="164"/>
        <v>0</v>
      </c>
      <c r="R348" s="306">
        <f t="shared" ca="1" si="165"/>
        <v>0</v>
      </c>
      <c r="S348" s="307">
        <f t="shared" ca="1" si="166"/>
        <v>5.083000000000002</v>
      </c>
      <c r="T348" s="304">
        <f t="shared" ca="1" si="146"/>
        <v>49.86423000000002</v>
      </c>
      <c r="U348" s="311">
        <f t="shared" ca="1" si="147"/>
        <v>0</v>
      </c>
      <c r="V348" s="306">
        <f t="shared" ca="1" si="148"/>
        <v>1.1780978273918696</v>
      </c>
      <c r="W348" s="304">
        <f t="shared" ca="1" si="149"/>
        <v>35.996855496333978</v>
      </c>
      <c r="Y348" s="314" t="str">
        <f t="shared" ca="1" si="167"/>
        <v/>
      </c>
      <c r="Z348" s="315" t="str">
        <f t="shared" ca="1" si="168"/>
        <v/>
      </c>
      <c r="AA348" s="316" t="str">
        <f t="shared" ca="1" si="169"/>
        <v/>
      </c>
      <c r="AC348" s="310" t="e">
        <f t="shared" ca="1" si="170"/>
        <v>#N/A</v>
      </c>
      <c r="AD348" s="323" t="e">
        <f t="shared" ca="1" si="171"/>
        <v>#N/A</v>
      </c>
      <c r="AE348" s="324" t="e">
        <f t="shared" ca="1" si="150"/>
        <v>#N/A</v>
      </c>
      <c r="AG348" s="306">
        <f t="shared" ca="1" si="172"/>
        <v>2.6968787883146836</v>
      </c>
      <c r="AH348" s="304">
        <f t="shared" ca="1" si="173"/>
        <v>-7.0366012424498345</v>
      </c>
    </row>
    <row r="349" spans="1:34" x14ac:dyDescent="0.2">
      <c r="A349" s="347">
        <f t="shared" ca="1" si="151"/>
        <v>0.1</v>
      </c>
      <c r="B349" s="304">
        <f t="shared" ca="1" si="152"/>
        <v>25.500000000000096</v>
      </c>
      <c r="D349" s="306">
        <f t="shared" ca="1" si="153"/>
        <v>-0.8741885712111096</v>
      </c>
      <c r="E349" s="307">
        <f t="shared" ca="1" si="154"/>
        <v>-2.7823496275616106</v>
      </c>
      <c r="F349" s="304">
        <f t="shared" ca="1" si="155"/>
        <v>2.9164490580204472</v>
      </c>
      <c r="G349" s="306">
        <f t="shared" ca="1" si="156"/>
        <v>12.226621001569406</v>
      </c>
      <c r="H349" s="307">
        <f t="shared" ca="1" si="157"/>
        <v>-99.271483844122628</v>
      </c>
      <c r="I349" s="304">
        <f t="shared" ca="1" si="158"/>
        <v>100.02158649876495</v>
      </c>
      <c r="J349" s="306">
        <f t="shared" ca="1" si="159"/>
        <v>707.30866241054434</v>
      </c>
      <c r="K349" s="307">
        <f t="shared" ca="1" si="160"/>
        <v>380.4343561542729</v>
      </c>
      <c r="L349" s="304">
        <f t="shared" ca="1" si="145"/>
        <v>803.12878373490605</v>
      </c>
      <c r="M349" s="306">
        <f t="shared" ca="1" si="161"/>
        <v>-1.4482500090451038</v>
      </c>
      <c r="N349" s="304">
        <f t="shared" ca="1" si="162"/>
        <v>-82.978613198067748</v>
      </c>
      <c r="P349" s="310">
        <f t="shared" ca="1" si="163"/>
        <v>23</v>
      </c>
      <c r="Q349" s="304">
        <f t="shared" ca="1" si="164"/>
        <v>0</v>
      </c>
      <c r="R349" s="306">
        <f t="shared" ca="1" si="165"/>
        <v>0</v>
      </c>
      <c r="S349" s="307">
        <f t="shared" ca="1" si="166"/>
        <v>5.083000000000002</v>
      </c>
      <c r="T349" s="304">
        <f t="shared" ca="1" si="146"/>
        <v>49.86423000000002</v>
      </c>
      <c r="U349" s="311">
        <f t="shared" ca="1" si="147"/>
        <v>0</v>
      </c>
      <c r="V349" s="306">
        <f t="shared" ca="1" si="148"/>
        <v>1.1792667169752193</v>
      </c>
      <c r="W349" s="304">
        <f t="shared" ca="1" si="149"/>
        <v>36.224546533408677</v>
      </c>
      <c r="Y349" s="314" t="str">
        <f t="shared" ca="1" si="167"/>
        <v/>
      </c>
      <c r="Z349" s="315" t="str">
        <f t="shared" ca="1" si="168"/>
        <v/>
      </c>
      <c r="AA349" s="316" t="str">
        <f t="shared" ca="1" si="169"/>
        <v/>
      </c>
      <c r="AC349" s="310" t="e">
        <f t="shared" ca="1" si="170"/>
        <v>#N/A</v>
      </c>
      <c r="AD349" s="323" t="e">
        <f t="shared" ca="1" si="171"/>
        <v>#N/A</v>
      </c>
      <c r="AE349" s="324" t="e">
        <f t="shared" ca="1" si="150"/>
        <v>#N/A</v>
      </c>
      <c r="AG349" s="306">
        <f t="shared" ca="1" si="172"/>
        <v>2.6531588350756055</v>
      </c>
      <c r="AH349" s="304">
        <f t="shared" ca="1" si="173"/>
        <v>-7.0818130034101836</v>
      </c>
    </row>
    <row r="350" spans="1:34" x14ac:dyDescent="0.2">
      <c r="A350" s="347">
        <f t="shared" ca="1" si="151"/>
        <v>0.1</v>
      </c>
      <c r="B350" s="304">
        <f t="shared" ca="1" si="152"/>
        <v>25.600000000000097</v>
      </c>
      <c r="D350" s="306">
        <f t="shared" ca="1" si="153"/>
        <v>-0.87115525207145628</v>
      </c>
      <c r="E350" s="307">
        <f t="shared" ca="1" si="154"/>
        <v>-2.7368377157815393</v>
      </c>
      <c r="F350" s="304">
        <f t="shared" ca="1" si="155"/>
        <v>2.872140692190408</v>
      </c>
      <c r="G350" s="306">
        <f t="shared" ca="1" si="156"/>
        <v>12.13950547636226</v>
      </c>
      <c r="H350" s="307">
        <f t="shared" ca="1" si="157"/>
        <v>-99.545167615700777</v>
      </c>
      <c r="I350" s="304">
        <f t="shared" ca="1" si="158"/>
        <v>100.28264051593671</v>
      </c>
      <c r="J350" s="306">
        <f t="shared" ca="1" si="159"/>
        <v>708.52696873444097</v>
      </c>
      <c r="K350" s="307">
        <f t="shared" ca="1" si="160"/>
        <v>370.49352358128175</v>
      </c>
      <c r="L350" s="304">
        <f t="shared" ca="1" si="145"/>
        <v>799.54731970014711</v>
      </c>
      <c r="M350" s="306">
        <f t="shared" ca="1" si="161"/>
        <v>-1.4494458021958228</v>
      </c>
      <c r="N350" s="304">
        <f t="shared" ca="1" si="162"/>
        <v>-83.047127098774595</v>
      </c>
      <c r="P350" s="310">
        <f t="shared" ca="1" si="163"/>
        <v>23</v>
      </c>
      <c r="Q350" s="304">
        <f t="shared" ca="1" si="164"/>
        <v>0</v>
      </c>
      <c r="R350" s="306">
        <f t="shared" ca="1" si="165"/>
        <v>0</v>
      </c>
      <c r="S350" s="307">
        <f t="shared" ca="1" si="166"/>
        <v>5.083000000000002</v>
      </c>
      <c r="T350" s="304">
        <f t="shared" ca="1" si="146"/>
        <v>49.86423000000002</v>
      </c>
      <c r="U350" s="311">
        <f t="shared" ca="1" si="147"/>
        <v>0</v>
      </c>
      <c r="V350" s="306">
        <f t="shared" ca="1" si="148"/>
        <v>1.1804400028785087</v>
      </c>
      <c r="W350" s="304">
        <f t="shared" ca="1" si="149"/>
        <v>36.450112949811171</v>
      </c>
      <c r="Y350" s="314" t="str">
        <f t="shared" ca="1" si="167"/>
        <v/>
      </c>
      <c r="Z350" s="315" t="str">
        <f t="shared" ca="1" si="168"/>
        <v/>
      </c>
      <c r="AA350" s="316" t="str">
        <f t="shared" ca="1" si="169"/>
        <v/>
      </c>
      <c r="AC350" s="310" t="e">
        <f t="shared" ca="1" si="170"/>
        <v>#N/A</v>
      </c>
      <c r="AD350" s="323" t="e">
        <f t="shared" ca="1" si="171"/>
        <v>#N/A</v>
      </c>
      <c r="AE350" s="324" t="e">
        <f t="shared" ca="1" si="150"/>
        <v>#N/A</v>
      </c>
      <c r="AG350" s="306">
        <f t="shared" ca="1" si="172"/>
        <v>2.6098231904051179</v>
      </c>
      <c r="AH350" s="304">
        <f t="shared" ca="1" si="173"/>
        <v>-7.1266076201866344</v>
      </c>
    </row>
    <row r="351" spans="1:34" x14ac:dyDescent="0.2">
      <c r="A351" s="347">
        <f t="shared" ca="1" si="151"/>
        <v>0.1</v>
      </c>
      <c r="B351" s="304">
        <f t="shared" ca="1" si="152"/>
        <v>25.700000000000099</v>
      </c>
      <c r="D351" s="306">
        <f t="shared" ca="1" si="153"/>
        <v>-0.8680685125838119</v>
      </c>
      <c r="E351" s="307">
        <f t="shared" ca="1" si="154"/>
        <v>-2.6917507636264917</v>
      </c>
      <c r="F351" s="304">
        <f t="shared" ca="1" si="155"/>
        <v>2.8282618542177582</v>
      </c>
      <c r="G351" s="306">
        <f t="shared" ca="1" si="156"/>
        <v>12.052698625103879</v>
      </c>
      <c r="H351" s="307">
        <f t="shared" ca="1" si="157"/>
        <v>-99.81434269206342</v>
      </c>
      <c r="I351" s="304">
        <f t="shared" ca="1" si="158"/>
        <v>100.53939800494258</v>
      </c>
      <c r="J351" s="306">
        <f t="shared" ca="1" si="159"/>
        <v>709.73657893951429</v>
      </c>
      <c r="K351" s="307">
        <f t="shared" ca="1" si="160"/>
        <v>360.52554806589353</v>
      </c>
      <c r="L351" s="304">
        <f t="shared" ca="1" si="145"/>
        <v>796.05570300889008</v>
      </c>
      <c r="M351" s="306">
        <f t="shared" ca="1" si="161"/>
        <v>-1.4506269603772839</v>
      </c>
      <c r="N351" s="304">
        <f t="shared" ca="1" si="162"/>
        <v>-83.11480247750967</v>
      </c>
      <c r="P351" s="310">
        <f t="shared" ca="1" si="163"/>
        <v>23</v>
      </c>
      <c r="Q351" s="304">
        <f t="shared" ca="1" si="164"/>
        <v>0</v>
      </c>
      <c r="R351" s="306">
        <f t="shared" ca="1" si="165"/>
        <v>0</v>
      </c>
      <c r="S351" s="307">
        <f t="shared" ca="1" si="166"/>
        <v>5.083000000000002</v>
      </c>
      <c r="T351" s="304">
        <f t="shared" ca="1" si="146"/>
        <v>49.86423000000002</v>
      </c>
      <c r="U351" s="311">
        <f t="shared" ca="1" si="147"/>
        <v>0</v>
      </c>
      <c r="V351" s="306">
        <f t="shared" ca="1" si="148"/>
        <v>1.1816176427678047</v>
      </c>
      <c r="W351" s="304">
        <f t="shared" ca="1" si="149"/>
        <v>36.673551230291267</v>
      </c>
      <c r="Y351" s="314" t="str">
        <f t="shared" ca="1" si="167"/>
        <v/>
      </c>
      <c r="Z351" s="315" t="str">
        <f t="shared" ca="1" si="168"/>
        <v/>
      </c>
      <c r="AA351" s="316" t="str">
        <f t="shared" ca="1" si="169"/>
        <v/>
      </c>
      <c r="AC351" s="310" t="e">
        <f t="shared" ca="1" si="170"/>
        <v>#N/A</v>
      </c>
      <c r="AD351" s="323" t="e">
        <f t="shared" ca="1" si="171"/>
        <v>#N/A</v>
      </c>
      <c r="AE351" s="324" t="e">
        <f t="shared" ca="1" si="150"/>
        <v>#N/A</v>
      </c>
      <c r="AG351" s="306">
        <f t="shared" ca="1" si="172"/>
        <v>2.5668735601513522</v>
      </c>
      <c r="AH351" s="304">
        <f t="shared" ca="1" si="173"/>
        <v>-7.1709842513891715</v>
      </c>
    </row>
    <row r="352" spans="1:34" x14ac:dyDescent="0.2">
      <c r="A352" s="347">
        <f t="shared" ca="1" si="151"/>
        <v>0.1</v>
      </c>
      <c r="B352" s="304">
        <f t="shared" ca="1" si="152"/>
        <v>25.8000000000001</v>
      </c>
      <c r="D352" s="306">
        <f t="shared" ca="1" si="153"/>
        <v>-0.86492982577367228</v>
      </c>
      <c r="E352" s="307">
        <f t="shared" ca="1" si="154"/>
        <v>-2.6470894585762608</v>
      </c>
      <c r="F352" s="304">
        <f t="shared" ca="1" si="155"/>
        <v>2.7848134955896842</v>
      </c>
      <c r="G352" s="306">
        <f t="shared" ca="1" si="156"/>
        <v>11.966205642526512</v>
      </c>
      <c r="H352" s="307">
        <f t="shared" ca="1" si="157"/>
        <v>-100.07905163792104</v>
      </c>
      <c r="I352" s="304">
        <f t="shared" ca="1" si="158"/>
        <v>100.79189776080665</v>
      </c>
      <c r="J352" s="306">
        <f t="shared" ca="1" si="159"/>
        <v>710.93752415289578</v>
      </c>
      <c r="K352" s="307">
        <f t="shared" ca="1" si="160"/>
        <v>350.5308783493943</v>
      </c>
      <c r="L352" s="304">
        <f t="shared" ca="1" si="145"/>
        <v>792.65633153659167</v>
      </c>
      <c r="M352" s="306">
        <f t="shared" ca="1" si="161"/>
        <v>-1.4517937471585973</v>
      </c>
      <c r="N352" s="304">
        <f t="shared" ca="1" si="162"/>
        <v>-83.18165443567058</v>
      </c>
      <c r="P352" s="310">
        <f t="shared" ca="1" si="163"/>
        <v>23</v>
      </c>
      <c r="Q352" s="304">
        <f t="shared" ca="1" si="164"/>
        <v>0</v>
      </c>
      <c r="R352" s="306">
        <f t="shared" ca="1" si="165"/>
        <v>0</v>
      </c>
      <c r="S352" s="307">
        <f t="shared" ca="1" si="166"/>
        <v>5.083000000000002</v>
      </c>
      <c r="T352" s="304">
        <f t="shared" ca="1" si="146"/>
        <v>49.86423000000002</v>
      </c>
      <c r="U352" s="311">
        <f t="shared" ca="1" si="147"/>
        <v>0</v>
      </c>
      <c r="V352" s="306">
        <f t="shared" ca="1" si="148"/>
        <v>1.1827995946597307</v>
      </c>
      <c r="W352" s="304">
        <f t="shared" ca="1" si="149"/>
        <v>36.894858603171059</v>
      </c>
      <c r="Y352" s="314" t="str">
        <f t="shared" ca="1" si="167"/>
        <v/>
      </c>
      <c r="Z352" s="315" t="str">
        <f t="shared" ca="1" si="168"/>
        <v/>
      </c>
      <c r="AA352" s="316" t="str">
        <f t="shared" ca="1" si="169"/>
        <v/>
      </c>
      <c r="AC352" s="310" t="e">
        <f t="shared" ca="1" si="170"/>
        <v>#N/A</v>
      </c>
      <c r="AD352" s="323" t="e">
        <f t="shared" ca="1" si="171"/>
        <v>#N/A</v>
      </c>
      <c r="AE352" s="324" t="e">
        <f t="shared" ca="1" si="150"/>
        <v>#N/A</v>
      </c>
      <c r="AG352" s="306">
        <f t="shared" ca="1" si="172"/>
        <v>2.5243114726078746</v>
      </c>
      <c r="AH352" s="304">
        <f t="shared" ca="1" si="173"/>
        <v>-7.2149422054478167</v>
      </c>
    </row>
    <row r="353" spans="1:34" x14ac:dyDescent="0.2">
      <c r="A353" s="347">
        <f t="shared" ca="1" si="151"/>
        <v>0.1</v>
      </c>
      <c r="B353" s="304">
        <f t="shared" ca="1" si="152"/>
        <v>25.900000000000102</v>
      </c>
      <c r="D353" s="306">
        <f t="shared" ca="1" si="153"/>
        <v>-0.86174065053884497</v>
      </c>
      <c r="E353" s="307">
        <f t="shared" ca="1" si="154"/>
        <v>-2.6028543399523416</v>
      </c>
      <c r="F353" s="304">
        <f t="shared" ca="1" si="155"/>
        <v>2.7417964300436042</v>
      </c>
      <c r="G353" s="306">
        <f t="shared" ca="1" si="156"/>
        <v>11.880031577472629</v>
      </c>
      <c r="H353" s="307">
        <f t="shared" ca="1" si="157"/>
        <v>-100.33933707191628</v>
      </c>
      <c r="I353" s="304">
        <f t="shared" ca="1" si="158"/>
        <v>101.04017871279414</v>
      </c>
      <c r="J353" s="306">
        <f t="shared" ca="1" si="159"/>
        <v>712.12983601389578</v>
      </c>
      <c r="K353" s="307">
        <f t="shared" ca="1" si="160"/>
        <v>340.50995891390244</v>
      </c>
      <c r="L353" s="304">
        <f t="shared" ca="1" si="145"/>
        <v>789.35159178956849</v>
      </c>
      <c r="M353" s="306">
        <f t="shared" ca="1" si="161"/>
        <v>-1.4529464194076203</v>
      </c>
      <c r="N353" s="304">
        <f t="shared" ca="1" si="162"/>
        <v>-83.247697690701443</v>
      </c>
      <c r="P353" s="310">
        <f t="shared" ca="1" si="163"/>
        <v>23</v>
      </c>
      <c r="Q353" s="304">
        <f t="shared" ca="1" si="164"/>
        <v>0</v>
      </c>
      <c r="R353" s="306">
        <f t="shared" ca="1" si="165"/>
        <v>0</v>
      </c>
      <c r="S353" s="307">
        <f t="shared" ca="1" si="166"/>
        <v>5.083000000000002</v>
      </c>
      <c r="T353" s="304">
        <f t="shared" ca="1" si="146"/>
        <v>49.86423000000002</v>
      </c>
      <c r="U353" s="311">
        <f t="shared" ca="1" si="147"/>
        <v>0</v>
      </c>
      <c r="V353" s="306">
        <f t="shared" ca="1" si="148"/>
        <v>1.1839858169227726</v>
      </c>
      <c r="W353" s="304">
        <f t="shared" ca="1" si="149"/>
        <v>37.114033022442847</v>
      </c>
      <c r="Y353" s="314" t="str">
        <f t="shared" ca="1" si="167"/>
        <v/>
      </c>
      <c r="Z353" s="315" t="str">
        <f t="shared" ca="1" si="168"/>
        <v/>
      </c>
      <c r="AA353" s="316" t="str">
        <f t="shared" ca="1" si="169"/>
        <v/>
      </c>
      <c r="AC353" s="310" t="e">
        <f t="shared" ca="1" si="170"/>
        <v>#N/A</v>
      </c>
      <c r="AD353" s="323" t="e">
        <f t="shared" ca="1" si="171"/>
        <v>#N/A</v>
      </c>
      <c r="AE353" s="324" t="e">
        <f t="shared" ca="1" si="150"/>
        <v>#N/A</v>
      </c>
      <c r="AG353" s="306">
        <f t="shared" ca="1" si="172"/>
        <v>2.4821382831079921</v>
      </c>
      <c r="AH353" s="304">
        <f t="shared" ca="1" si="173"/>
        <v>-7.2584809370787022</v>
      </c>
    </row>
    <row r="354" spans="1:34" x14ac:dyDescent="0.2">
      <c r="A354" s="347">
        <f t="shared" ca="1" si="151"/>
        <v>0.1</v>
      </c>
      <c r="B354" s="304">
        <f t="shared" ca="1" si="152"/>
        <v>26.000000000000103</v>
      </c>
      <c r="D354" s="306">
        <f t="shared" ca="1" si="153"/>
        <v>-0.85850243132028103</v>
      </c>
      <c r="E354" s="307">
        <f t="shared" ca="1" si="154"/>
        <v>-2.5590458024833671</v>
      </c>
      <c r="F354" s="304">
        <f t="shared" ca="1" si="155"/>
        <v>2.6992113373707096</v>
      </c>
      <c r="G354" s="306">
        <f t="shared" ca="1" si="156"/>
        <v>11.7941813343406</v>
      </c>
      <c r="H354" s="307">
        <f t="shared" ca="1" si="157"/>
        <v>-100.59524165216462</v>
      </c>
      <c r="I354" s="304">
        <f t="shared" ca="1" si="158"/>
        <v>101.28427990761797</v>
      </c>
      <c r="J354" s="306">
        <f t="shared" ca="1" si="159"/>
        <v>713.31354665948641</v>
      </c>
      <c r="K354" s="307">
        <f t="shared" ca="1" si="160"/>
        <v>330.4632299776984</v>
      </c>
      <c r="L354" s="304">
        <f t="shared" ca="1" si="145"/>
        <v>786.14385592919848</v>
      </c>
      <c r="M354" s="306">
        <f t="shared" ca="1" si="161"/>
        <v>-1.4540852275031619</v>
      </c>
      <c r="N354" s="304">
        <f t="shared" ca="1" si="162"/>
        <v>-83.312946588251307</v>
      </c>
      <c r="P354" s="310">
        <f t="shared" ca="1" si="163"/>
        <v>23</v>
      </c>
      <c r="Q354" s="304">
        <f t="shared" ca="1" si="164"/>
        <v>0</v>
      </c>
      <c r="R354" s="306">
        <f t="shared" ca="1" si="165"/>
        <v>0</v>
      </c>
      <c r="S354" s="307">
        <f t="shared" ca="1" si="166"/>
        <v>5.083000000000002</v>
      </c>
      <c r="T354" s="304">
        <f t="shared" ca="1" si="146"/>
        <v>49.86423000000002</v>
      </c>
      <c r="U354" s="311">
        <f t="shared" ca="1" si="147"/>
        <v>0</v>
      </c>
      <c r="V354" s="306">
        <f t="shared" ca="1" si="148"/>
        <v>1.1851762682784555</v>
      </c>
      <c r="W354" s="304">
        <f t="shared" ca="1" si="149"/>
        <v>37.331073149941083</v>
      </c>
      <c r="Y354" s="314" t="str">
        <f t="shared" ca="1" si="167"/>
        <v/>
      </c>
      <c r="Z354" s="315" t="str">
        <f t="shared" ca="1" si="168"/>
        <v/>
      </c>
      <c r="AA354" s="316" t="str">
        <f t="shared" ca="1" si="169"/>
        <v/>
      </c>
      <c r="AC354" s="310">
        <f t="shared" ca="1" si="170"/>
        <v>26.000000000000103</v>
      </c>
      <c r="AD354" s="323">
        <f t="shared" ca="1" si="171"/>
        <v>713.31354665948641</v>
      </c>
      <c r="AE354" s="324" t="e">
        <f t="shared" ca="1" si="150"/>
        <v>#N/A</v>
      </c>
      <c r="AG354" s="306">
        <f t="shared" ca="1" si="172"/>
        <v>2.4403551785603357</v>
      </c>
      <c r="AH354" s="304">
        <f t="shared" ca="1" si="173"/>
        <v>-7.3016000437621154</v>
      </c>
    </row>
    <row r="355" spans="1:34" x14ac:dyDescent="0.2">
      <c r="A355" s="347">
        <f t="shared" ca="1" si="151"/>
        <v>0.1</v>
      </c>
      <c r="B355" s="304">
        <f t="shared" ca="1" si="152"/>
        <v>26.100000000000104</v>
      </c>
      <c r="D355" s="306">
        <f t="shared" ca="1" si="153"/>
        <v>-0.85521659779258308</v>
      </c>
      <c r="E355" s="307">
        <f t="shared" ca="1" si="154"/>
        <v>-2.5156640998561581</v>
      </c>
      <c r="F355" s="304">
        <f t="shared" ca="1" si="155"/>
        <v>2.6570587672170549</v>
      </c>
      <c r="G355" s="306">
        <f t="shared" ca="1" si="156"/>
        <v>11.708659674561341</v>
      </c>
      <c r="H355" s="307">
        <f t="shared" ca="1" si="157"/>
        <v>-100.84680806215023</v>
      </c>
      <c r="I355" s="304">
        <f t="shared" ca="1" si="158"/>
        <v>101.52424049309045</v>
      </c>
      <c r="J355" s="306">
        <f t="shared" ca="1" si="159"/>
        <v>714.48868870993147</v>
      </c>
      <c r="K355" s="307">
        <f t="shared" ca="1" si="160"/>
        <v>320.39112749198267</v>
      </c>
      <c r="L355" s="304">
        <f t="shared" ca="1" si="145"/>
        <v>783.03547867898124</v>
      </c>
      <c r="M355" s="306">
        <f t="shared" ca="1" si="161"/>
        <v>-1.4552104155393113</v>
      </c>
      <c r="N355" s="304">
        <f t="shared" ca="1" si="162"/>
        <v>-83.377415113881284</v>
      </c>
      <c r="P355" s="310">
        <f t="shared" ca="1" si="163"/>
        <v>23</v>
      </c>
      <c r="Q355" s="304">
        <f t="shared" ca="1" si="164"/>
        <v>0</v>
      </c>
      <c r="R355" s="306">
        <f t="shared" ca="1" si="165"/>
        <v>0</v>
      </c>
      <c r="S355" s="307">
        <f t="shared" ca="1" si="166"/>
        <v>5.083000000000002</v>
      </c>
      <c r="T355" s="304">
        <f t="shared" ca="1" si="146"/>
        <v>49.86423000000002</v>
      </c>
      <c r="U355" s="311">
        <f t="shared" ca="1" si="147"/>
        <v>0</v>
      </c>
      <c r="V355" s="306">
        <f t="shared" ca="1" si="148"/>
        <v>1.1863709078023916</v>
      </c>
      <c r="W355" s="304">
        <f t="shared" ca="1" si="149"/>
        <v>37.545978337599863</v>
      </c>
      <c r="Y355" s="314" t="str">
        <f t="shared" ca="1" si="167"/>
        <v/>
      </c>
      <c r="Z355" s="315" t="str">
        <f t="shared" ca="1" si="168"/>
        <v/>
      </c>
      <c r="AA355" s="316" t="str">
        <f t="shared" ca="1" si="169"/>
        <v/>
      </c>
      <c r="AC355" s="310" t="e">
        <f t="shared" ca="1" si="170"/>
        <v>#N/A</v>
      </c>
      <c r="AD355" s="323" t="e">
        <f t="shared" ca="1" si="171"/>
        <v>#N/A</v>
      </c>
      <c r="AE355" s="324" t="e">
        <f t="shared" ca="1" si="150"/>
        <v>#N/A</v>
      </c>
      <c r="AG355" s="306">
        <f t="shared" ca="1" si="172"/>
        <v>2.3989631819253994</v>
      </c>
      <c r="AH355" s="304">
        <f t="shared" ca="1" si="173"/>
        <v>-7.3442992622351113</v>
      </c>
    </row>
    <row r="356" spans="1:34" x14ac:dyDescent="0.2">
      <c r="A356" s="347">
        <f t="shared" ca="1" si="151"/>
        <v>0.1</v>
      </c>
      <c r="B356" s="304">
        <f t="shared" ca="1" si="152"/>
        <v>26.200000000000106</v>
      </c>
      <c r="D356" s="306">
        <f t="shared" ca="1" si="153"/>
        <v>-0.85188456457377792</v>
      </c>
      <c r="E356" s="307">
        <f t="shared" ca="1" si="154"/>
        <v>-2.4727093482500795</v>
      </c>
      <c r="F356" s="304">
        <f t="shared" ca="1" si="155"/>
        <v>2.6153391428804005</v>
      </c>
      <c r="G356" s="306">
        <f t="shared" ca="1" si="156"/>
        <v>11.623471218103964</v>
      </c>
      <c r="H356" s="307">
        <f t="shared" ca="1" si="157"/>
        <v>-101.09407899697524</v>
      </c>
      <c r="I356" s="304">
        <f t="shared" ca="1" si="158"/>
        <v>101.76009970221511</v>
      </c>
      <c r="J356" s="306">
        <f t="shared" ca="1" si="159"/>
        <v>715.65529525456475</v>
      </c>
      <c r="K356" s="307">
        <f t="shared" ca="1" si="160"/>
        <v>310.29408313902638</v>
      </c>
      <c r="L356" s="304">
        <f t="shared" ca="1" si="145"/>
        <v>780.02879412043967</v>
      </c>
      <c r="M356" s="306">
        <f t="shared" ca="1" si="161"/>
        <v>-1.4563222215222289</v>
      </c>
      <c r="N356" s="304">
        <f t="shared" ca="1" si="162"/>
        <v>-83.441116904339864</v>
      </c>
      <c r="P356" s="310">
        <f t="shared" ca="1" si="163"/>
        <v>23</v>
      </c>
      <c r="Q356" s="304">
        <f t="shared" ca="1" si="164"/>
        <v>0</v>
      </c>
      <c r="R356" s="306">
        <f t="shared" ca="1" si="165"/>
        <v>0</v>
      </c>
      <c r="S356" s="307">
        <f t="shared" ca="1" si="166"/>
        <v>5.083000000000002</v>
      </c>
      <c r="T356" s="304">
        <f t="shared" ca="1" si="146"/>
        <v>49.86423000000002</v>
      </c>
      <c r="U356" s="311">
        <f t="shared" ca="1" si="147"/>
        <v>0</v>
      </c>
      <c r="V356" s="306">
        <f t="shared" ca="1" si="148"/>
        <v>1.1875696949252093</v>
      </c>
      <c r="W356" s="304">
        <f t="shared" ca="1" si="149"/>
        <v>37.758748609808492</v>
      </c>
      <c r="Y356" s="314" t="str">
        <f t="shared" ca="1" si="167"/>
        <v/>
      </c>
      <c r="Z356" s="315" t="str">
        <f t="shared" ca="1" si="168"/>
        <v/>
      </c>
      <c r="AA356" s="316" t="str">
        <f t="shared" ca="1" si="169"/>
        <v/>
      </c>
      <c r="AC356" s="310" t="e">
        <f t="shared" ca="1" si="170"/>
        <v>#N/A</v>
      </c>
      <c r="AD356" s="323" t="e">
        <f t="shared" ca="1" si="171"/>
        <v>#N/A</v>
      </c>
      <c r="AE356" s="324" t="e">
        <f t="shared" ca="1" si="150"/>
        <v>#N/A</v>
      </c>
      <c r="AG356" s="306">
        <f t="shared" ca="1" si="172"/>
        <v>2.3579631566329855</v>
      </c>
      <c r="AH356" s="304">
        <f t="shared" ca="1" si="173"/>
        <v>-7.3865784650009534</v>
      </c>
    </row>
    <row r="357" spans="1:34" x14ac:dyDescent="0.2">
      <c r="A357" s="347">
        <f t="shared" ca="1" si="151"/>
        <v>0.1</v>
      </c>
      <c r="B357" s="304">
        <f t="shared" ca="1" si="152"/>
        <v>26.300000000000107</v>
      </c>
      <c r="D357" s="306">
        <f t="shared" ca="1" si="153"/>
        <v>-0.84850773095387799</v>
      </c>
      <c r="E357" s="307">
        <f t="shared" ca="1" si="154"/>
        <v>-2.4301815298521525</v>
      </c>
      <c r="F357" s="304">
        <f t="shared" ca="1" si="155"/>
        <v>2.5740527651007947</v>
      </c>
      <c r="G357" s="306">
        <f t="shared" ca="1" si="156"/>
        <v>11.538620445008576</v>
      </c>
      <c r="H357" s="307">
        <f t="shared" ca="1" si="157"/>
        <v>-101.33709714996046</v>
      </c>
      <c r="I357" s="304">
        <f t="shared" ca="1" si="158"/>
        <v>101.99189683771203</v>
      </c>
      <c r="J357" s="306">
        <f t="shared" ca="1" si="159"/>
        <v>716.81339983772034</v>
      </c>
      <c r="K357" s="307">
        <f t="shared" ca="1" si="160"/>
        <v>300.1725243316796</v>
      </c>
      <c r="L357" s="304">
        <f t="shared" ca="1" si="145"/>
        <v>777.12611238496186</v>
      </c>
      <c r="M357" s="306">
        <f t="shared" ca="1" si="161"/>
        <v>-1.4574208775597155</v>
      </c>
      <c r="N357" s="304">
        <f t="shared" ca="1" si="162"/>
        <v>-83.504065258424404</v>
      </c>
      <c r="P357" s="310">
        <f t="shared" ca="1" si="163"/>
        <v>23</v>
      </c>
      <c r="Q357" s="304">
        <f t="shared" ca="1" si="164"/>
        <v>0</v>
      </c>
      <c r="R357" s="306">
        <f t="shared" ca="1" si="165"/>
        <v>0</v>
      </c>
      <c r="S357" s="307">
        <f t="shared" ca="1" si="166"/>
        <v>5.083000000000002</v>
      </c>
      <c r="T357" s="304">
        <f t="shared" ca="1" si="146"/>
        <v>49.86423000000002</v>
      </c>
      <c r="U357" s="311">
        <f t="shared" ca="1" si="147"/>
        <v>0</v>
      </c>
      <c r="V357" s="306">
        <f t="shared" ca="1" si="148"/>
        <v>1.1887725894333587</v>
      </c>
      <c r="W357" s="304">
        <f t="shared" ca="1" si="149"/>
        <v>37.969384645875408</v>
      </c>
      <c r="Y357" s="314" t="str">
        <f t="shared" ca="1" si="167"/>
        <v/>
      </c>
      <c r="Z357" s="315" t="str">
        <f t="shared" ca="1" si="168"/>
        <v/>
      </c>
      <c r="AA357" s="316" t="str">
        <f t="shared" ca="1" si="169"/>
        <v/>
      </c>
      <c r="AC357" s="310" t="e">
        <f t="shared" ca="1" si="170"/>
        <v>#N/A</v>
      </c>
      <c r="AD357" s="323" t="e">
        <f t="shared" ca="1" si="171"/>
        <v>#N/A</v>
      </c>
      <c r="AE357" s="324" t="e">
        <f t="shared" ca="1" si="150"/>
        <v>#N/A</v>
      </c>
      <c r="AG357" s="306">
        <f t="shared" ca="1" si="172"/>
        <v>2.3173558109402022</v>
      </c>
      <c r="AH357" s="304">
        <f t="shared" ca="1" si="173"/>
        <v>-7.428437656857855</v>
      </c>
    </row>
    <row r="358" spans="1:34" x14ac:dyDescent="0.2">
      <c r="A358" s="347">
        <f t="shared" ca="1" si="151"/>
        <v>0.1</v>
      </c>
      <c r="B358" s="304">
        <f t="shared" ca="1" si="152"/>
        <v>26.400000000000109</v>
      </c>
      <c r="D358" s="306">
        <f t="shared" ca="1" si="153"/>
        <v>-0.8450874806418005</v>
      </c>
      <c r="E358" s="307">
        <f t="shared" ca="1" si="154"/>
        <v>-2.3880804963508977</v>
      </c>
      <c r="F358" s="304">
        <f t="shared" ca="1" si="155"/>
        <v>2.5331998158434037</v>
      </c>
      <c r="G358" s="306">
        <f t="shared" ca="1" si="156"/>
        <v>11.454111696944395</v>
      </c>
      <c r="H358" s="307">
        <f t="shared" ca="1" si="157"/>
        <v>-101.57590519959555</v>
      </c>
      <c r="I358" s="304">
        <f t="shared" ca="1" si="158"/>
        <v>102.21967125697138</v>
      </c>
      <c r="J358" s="306">
        <f t="shared" ca="1" si="159"/>
        <v>717.96303644481804</v>
      </c>
      <c r="K358" s="307">
        <f t="shared" ca="1" si="160"/>
        <v>290.02687421420183</v>
      </c>
      <c r="L358" s="304">
        <f t="shared" ca="1" si="145"/>
        <v>774.32971624981792</v>
      </c>
      <c r="M358" s="306">
        <f t="shared" ca="1" si="161"/>
        <v>-1.4585066100438655</v>
      </c>
      <c r="N358" s="304">
        <f t="shared" ca="1" si="162"/>
        <v>-83.566273147446452</v>
      </c>
      <c r="P358" s="310">
        <f t="shared" ca="1" si="163"/>
        <v>23</v>
      </c>
      <c r="Q358" s="304">
        <f t="shared" ca="1" si="164"/>
        <v>0</v>
      </c>
      <c r="R358" s="306">
        <f t="shared" ca="1" si="165"/>
        <v>0</v>
      </c>
      <c r="S358" s="307">
        <f t="shared" ca="1" si="166"/>
        <v>5.083000000000002</v>
      </c>
      <c r="T358" s="304">
        <f t="shared" ca="1" si="146"/>
        <v>49.86423000000002</v>
      </c>
      <c r="U358" s="311">
        <f t="shared" ca="1" si="147"/>
        <v>0</v>
      </c>
      <c r="V358" s="306">
        <f t="shared" ca="1" si="148"/>
        <v>1.1899795514697999</v>
      </c>
      <c r="W358" s="304">
        <f t="shared" ca="1" si="149"/>
        <v>38.177887762611803</v>
      </c>
      <c r="Y358" s="314" t="str">
        <f t="shared" ca="1" si="167"/>
        <v/>
      </c>
      <c r="Z358" s="315" t="str">
        <f t="shared" ca="1" si="168"/>
        <v/>
      </c>
      <c r="AA358" s="316" t="str">
        <f t="shared" ca="1" si="169"/>
        <v/>
      </c>
      <c r="AC358" s="310" t="e">
        <f t="shared" ca="1" si="170"/>
        <v>#N/A</v>
      </c>
      <c r="AD358" s="323" t="e">
        <f t="shared" ca="1" si="171"/>
        <v>#N/A</v>
      </c>
      <c r="AE358" s="324" t="e">
        <f t="shared" ca="1" si="150"/>
        <v>#N/A</v>
      </c>
      <c r="AG358" s="306">
        <f t="shared" ca="1" si="172"/>
        <v>2.2771417022298843</v>
      </c>
      <c r="AH358" s="304">
        <f t="shared" ca="1" si="173"/>
        <v>-7.4698769714490245</v>
      </c>
    </row>
    <row r="359" spans="1:34" x14ac:dyDescent="0.2">
      <c r="A359" s="347">
        <f t="shared" ca="1" si="151"/>
        <v>0.1</v>
      </c>
      <c r="B359" s="304">
        <f t="shared" ca="1" si="152"/>
        <v>26.50000000000011</v>
      </c>
      <c r="D359" s="306">
        <f t="shared" ca="1" si="153"/>
        <v>-0.84162518153018284</v>
      </c>
      <c r="E359" s="307">
        <f t="shared" ca="1" si="154"/>
        <v>-2.3464059724065676</v>
      </c>
      <c r="F359" s="304">
        <f t="shared" ca="1" si="155"/>
        <v>2.4927803620718216</v>
      </c>
      <c r="G359" s="306">
        <f t="shared" ca="1" si="156"/>
        <v>11.369949178791376</v>
      </c>
      <c r="H359" s="307">
        <f t="shared" ca="1" si="157"/>
        <v>-101.81054579683621</v>
      </c>
      <c r="I359" s="304">
        <f t="shared" ca="1" si="158"/>
        <v>102.44346235742906</v>
      </c>
      <c r="J359" s="306">
        <f t="shared" ca="1" si="159"/>
        <v>719.10423948860489</v>
      </c>
      <c r="K359" s="307">
        <f t="shared" ca="1" si="160"/>
        <v>279.85755166438025</v>
      </c>
      <c r="L359" s="304">
        <f t="shared" ca="1" si="145"/>
        <v>771.6418576477472</v>
      </c>
      <c r="M359" s="306">
        <f t="shared" ca="1" si="161"/>
        <v>-1.4595796398270917</v>
      </c>
      <c r="N359" s="304">
        <f t="shared" ca="1" si="162"/>
        <v>-83.62775322531715</v>
      </c>
      <c r="P359" s="310">
        <f t="shared" ca="1" si="163"/>
        <v>23</v>
      </c>
      <c r="Q359" s="304">
        <f t="shared" ca="1" si="164"/>
        <v>0</v>
      </c>
      <c r="R359" s="306">
        <f t="shared" ca="1" si="165"/>
        <v>0</v>
      </c>
      <c r="S359" s="307">
        <f t="shared" ca="1" si="166"/>
        <v>5.083000000000002</v>
      </c>
      <c r="T359" s="304">
        <f t="shared" ca="1" si="146"/>
        <v>49.86423000000002</v>
      </c>
      <c r="U359" s="311">
        <f t="shared" ca="1" si="147"/>
        <v>0</v>
      </c>
      <c r="V359" s="306">
        <f t="shared" ca="1" si="148"/>
        <v>1.1911905415345754</v>
      </c>
      <c r="W359" s="304">
        <f t="shared" ca="1" si="149"/>
        <v>38.384259897044487</v>
      </c>
      <c r="Y359" s="314" t="str">
        <f t="shared" ca="1" si="167"/>
        <v/>
      </c>
      <c r="Z359" s="315" t="str">
        <f t="shared" ca="1" si="168"/>
        <v/>
      </c>
      <c r="AA359" s="316" t="str">
        <f t="shared" ca="1" si="169"/>
        <v/>
      </c>
      <c r="AC359" s="310" t="e">
        <f t="shared" ca="1" si="170"/>
        <v>#N/A</v>
      </c>
      <c r="AD359" s="323" t="e">
        <f t="shared" ca="1" si="171"/>
        <v>#N/A</v>
      </c>
      <c r="AE359" s="324" t="e">
        <f t="shared" ca="1" si="150"/>
        <v>#N/A</v>
      </c>
      <c r="AG359" s="306">
        <f t="shared" ca="1" si="172"/>
        <v>2.237321241249143</v>
      </c>
      <c r="AH359" s="304">
        <f t="shared" ca="1" si="173"/>
        <v>-7.5108966678362759</v>
      </c>
    </row>
    <row r="360" spans="1:34" x14ac:dyDescent="0.2">
      <c r="A360" s="347">
        <f t="shared" ca="1" si="151"/>
        <v>0.1</v>
      </c>
      <c r="B360" s="304">
        <f t="shared" ca="1" si="152"/>
        <v>26.600000000000112</v>
      </c>
      <c r="D360" s="306">
        <f t="shared" ca="1" si="153"/>
        <v>-0.83812218547764417</v>
      </c>
      <c r="E360" s="307">
        <f t="shared" ca="1" si="154"/>
        <v>-2.3051575590959024</v>
      </c>
      <c r="F360" s="304">
        <f t="shared" ca="1" si="155"/>
        <v>2.4527943595105564</v>
      </c>
      <c r="G360" s="306">
        <f t="shared" ca="1" si="156"/>
        <v>11.286136960243612</v>
      </c>
      <c r="H360" s="307">
        <f t="shared" ca="1" si="157"/>
        <v>-102.0410615527458</v>
      </c>
      <c r="I360" s="304">
        <f t="shared" ca="1" si="158"/>
        <v>102.66330956235842</v>
      </c>
      <c r="J360" s="306">
        <f t="shared" ca="1" si="159"/>
        <v>720.23704379555659</v>
      </c>
      <c r="K360" s="307">
        <f t="shared" ca="1" si="160"/>
        <v>269.66497129690117</v>
      </c>
      <c r="L360" s="304">
        <f t="shared" ca="1" si="145"/>
        <v>769.0647541006681</v>
      </c>
      <c r="M360" s="306">
        <f t="shared" ca="1" si="161"/>
        <v>-1.460640182391798</v>
      </c>
      <c r="N360" s="304">
        <f t="shared" ca="1" si="162"/>
        <v>-83.688517838268808</v>
      </c>
      <c r="P360" s="310">
        <f t="shared" ca="1" si="163"/>
        <v>23</v>
      </c>
      <c r="Q360" s="304">
        <f t="shared" ca="1" si="164"/>
        <v>0</v>
      </c>
      <c r="R360" s="306">
        <f t="shared" ca="1" si="165"/>
        <v>0</v>
      </c>
      <c r="S360" s="307">
        <f t="shared" ca="1" si="166"/>
        <v>5.083000000000002</v>
      </c>
      <c r="T360" s="304">
        <f t="shared" ca="1" si="146"/>
        <v>49.86423000000002</v>
      </c>
      <c r="U360" s="311">
        <f t="shared" ca="1" si="147"/>
        <v>0</v>
      </c>
      <c r="V360" s="306">
        <f t="shared" ca="1" si="148"/>
        <v>1.1924055204852686</v>
      </c>
      <c r="W360" s="304">
        <f t="shared" ca="1" si="149"/>
        <v>38.58850358926788</v>
      </c>
      <c r="Y360" s="314" t="str">
        <f t="shared" ca="1" si="167"/>
        <v/>
      </c>
      <c r="Z360" s="315" t="str">
        <f t="shared" ca="1" si="168"/>
        <v/>
      </c>
      <c r="AA360" s="316" t="str">
        <f t="shared" ca="1" si="169"/>
        <v/>
      </c>
      <c r="AC360" s="310" t="e">
        <f t="shared" ca="1" si="170"/>
        <v>#N/A</v>
      </c>
      <c r="AD360" s="323" t="e">
        <f t="shared" ca="1" si="171"/>
        <v>#N/A</v>
      </c>
      <c r="AE360" s="324" t="e">
        <f t="shared" ca="1" si="150"/>
        <v>#N/A</v>
      </c>
      <c r="AG360" s="306">
        <f t="shared" ca="1" si="172"/>
        <v>2.1978946962878583</v>
      </c>
      <c r="AH360" s="304">
        <f t="shared" ca="1" si="173"/>
        <v>-7.5514971270990499</v>
      </c>
    </row>
    <row r="361" spans="1:34" x14ac:dyDescent="0.2">
      <c r="A361" s="347">
        <f t="shared" ca="1" si="151"/>
        <v>0.1</v>
      </c>
      <c r="B361" s="304">
        <f t="shared" ca="1" si="152"/>
        <v>26.700000000000113</v>
      </c>
      <c r="D361" s="306">
        <f t="shared" ca="1" si="153"/>
        <v>-0.83457982810804843</v>
      </c>
      <c r="E361" s="307">
        <f t="shared" ca="1" si="154"/>
        <v>-2.2643347373293681</v>
      </c>
      <c r="F361" s="304">
        <f t="shared" ca="1" si="155"/>
        <v>2.4132416563952561</v>
      </c>
      <c r="G361" s="306">
        <f t="shared" ca="1" si="156"/>
        <v>11.202678977432807</v>
      </c>
      <c r="H361" s="307">
        <f t="shared" ca="1" si="157"/>
        <v>-102.26749502647874</v>
      </c>
      <c r="I361" s="304">
        <f t="shared" ca="1" si="158"/>
        <v>102.87925230707243</v>
      </c>
      <c r="J361" s="306">
        <f t="shared" ca="1" si="159"/>
        <v>721.36148459244043</v>
      </c>
      <c r="K361" s="307">
        <f t="shared" ca="1" si="160"/>
        <v>259.44954346793992</v>
      </c>
      <c r="L361" s="304">
        <f t="shared" ca="1" si="145"/>
        <v>766.6005850892185</v>
      </c>
      <c r="M361" s="306">
        <f t="shared" ca="1" si="161"/>
        <v>-1.4616884480139631</v>
      </c>
      <c r="N361" s="304">
        <f t="shared" ca="1" si="162"/>
        <v>-83.748579034227518</v>
      </c>
      <c r="P361" s="310">
        <f t="shared" ca="1" si="163"/>
        <v>23</v>
      </c>
      <c r="Q361" s="304">
        <f t="shared" ca="1" si="164"/>
        <v>0</v>
      </c>
      <c r="R361" s="306">
        <f t="shared" ca="1" si="165"/>
        <v>0</v>
      </c>
      <c r="S361" s="307">
        <f t="shared" ca="1" si="166"/>
        <v>5.083000000000002</v>
      </c>
      <c r="T361" s="304">
        <f t="shared" ca="1" si="146"/>
        <v>49.86423000000002</v>
      </c>
      <c r="U361" s="311">
        <f t="shared" ca="1" si="147"/>
        <v>0</v>
      </c>
      <c r="V361" s="306">
        <f t="shared" ca="1" si="148"/>
        <v>1.1936244495373567</v>
      </c>
      <c r="W361" s="304">
        <f t="shared" ca="1" si="149"/>
        <v>38.790621965444146</v>
      </c>
      <c r="Y361" s="314" t="str">
        <f t="shared" ca="1" si="167"/>
        <v/>
      </c>
      <c r="Z361" s="315" t="str">
        <f t="shared" ca="1" si="168"/>
        <v/>
      </c>
      <c r="AA361" s="316" t="str">
        <f t="shared" ca="1" si="169"/>
        <v/>
      </c>
      <c r="AC361" s="310" t="e">
        <f t="shared" ca="1" si="170"/>
        <v>#N/A</v>
      </c>
      <c r="AD361" s="323" t="e">
        <f t="shared" ca="1" si="171"/>
        <v>#N/A</v>
      </c>
      <c r="AE361" s="324" t="e">
        <f t="shared" ca="1" si="150"/>
        <v>#N/A</v>
      </c>
      <c r="AG361" s="306">
        <f t="shared" ca="1" si="172"/>
        <v>2.1588621972968749</v>
      </c>
      <c r="AH361" s="304">
        <f t="shared" ca="1" si="173"/>
        <v>-7.5916788489608233</v>
      </c>
    </row>
    <row r="362" spans="1:34" x14ac:dyDescent="0.2">
      <c r="A362" s="347">
        <f t="shared" ca="1" si="151"/>
        <v>0.1</v>
      </c>
      <c r="B362" s="304">
        <f t="shared" ca="1" si="152"/>
        <v>26.800000000000114</v>
      </c>
      <c r="D362" s="306">
        <f t="shared" ca="1" si="153"/>
        <v>-0.8309994286263106</v>
      </c>
      <c r="E362" s="307">
        <f t="shared" ca="1" si="154"/>
        <v>-2.2239368712391059</v>
      </c>
      <c r="F362" s="304">
        <f t="shared" ca="1" si="155"/>
        <v>2.3741219972095027</v>
      </c>
      <c r="G362" s="306">
        <f t="shared" ca="1" si="156"/>
        <v>11.119579034570176</v>
      </c>
      <c r="H362" s="307">
        <f t="shared" ca="1" si="157"/>
        <v>-102.48988871360265</v>
      </c>
      <c r="I362" s="304">
        <f t="shared" ca="1" si="158"/>
        <v>103.09133002552984</v>
      </c>
      <c r="J362" s="306">
        <f t="shared" ca="1" si="159"/>
        <v>722.47759749304055</v>
      </c>
      <c r="K362" s="307">
        <f t="shared" ca="1" si="160"/>
        <v>249.21167428093585</v>
      </c>
      <c r="L362" s="304">
        <f t="shared" ca="1" si="145"/>
        <v>764.25148837095708</v>
      </c>
      <c r="M362" s="306">
        <f t="shared" ca="1" si="161"/>
        <v>-1.4627246419208833</v>
      </c>
      <c r="N362" s="304">
        <f t="shared" ca="1" si="162"/>
        <v>-83.807948571851213</v>
      </c>
      <c r="P362" s="310">
        <f t="shared" ca="1" si="163"/>
        <v>23</v>
      </c>
      <c r="Q362" s="304">
        <f t="shared" ca="1" si="164"/>
        <v>0</v>
      </c>
      <c r="R362" s="306">
        <f t="shared" ca="1" si="165"/>
        <v>0</v>
      </c>
      <c r="S362" s="307">
        <f t="shared" ca="1" si="166"/>
        <v>5.083000000000002</v>
      </c>
      <c r="T362" s="304">
        <f t="shared" ca="1" si="146"/>
        <v>49.86423000000002</v>
      </c>
      <c r="U362" s="311">
        <f t="shared" ca="1" si="147"/>
        <v>0</v>
      </c>
      <c r="V362" s="306">
        <f t="shared" ca="1" si="148"/>
        <v>1.1948472902644505</v>
      </c>
      <c r="W362" s="304">
        <f t="shared" ca="1" si="149"/>
        <v>38.990618720959823</v>
      </c>
      <c r="Y362" s="314" t="str">
        <f t="shared" ca="1" si="167"/>
        <v/>
      </c>
      <c r="Z362" s="315" t="str">
        <f t="shared" ca="1" si="168"/>
        <v/>
      </c>
      <c r="AA362" s="316" t="str">
        <f t="shared" ca="1" si="169"/>
        <v/>
      </c>
      <c r="AC362" s="310" t="e">
        <f t="shared" ca="1" si="170"/>
        <v>#N/A</v>
      </c>
      <c r="AD362" s="323" t="e">
        <f t="shared" ca="1" si="171"/>
        <v>#N/A</v>
      </c>
      <c r="AE362" s="324" t="e">
        <f t="shared" ca="1" si="150"/>
        <v>#N/A</v>
      </c>
      <c r="AG362" s="306">
        <f t="shared" ca="1" si="172"/>
        <v>2.120223739945688</v>
      </c>
      <c r="AH362" s="304">
        <f t="shared" ca="1" si="173"/>
        <v>-7.6314424484446448</v>
      </c>
    </row>
    <row r="363" spans="1:34" x14ac:dyDescent="0.2">
      <c r="A363" s="347">
        <f t="shared" ca="1" si="151"/>
        <v>0.1</v>
      </c>
      <c r="B363" s="304">
        <f t="shared" ca="1" si="152"/>
        <v>26.900000000000116</v>
      </c>
      <c r="D363" s="306">
        <f t="shared" ca="1" si="153"/>
        <v>-0.8273822896503148</v>
      </c>
      <c r="E363" s="307">
        <f t="shared" ca="1" si="154"/>
        <v>-2.1839632115358771</v>
      </c>
      <c r="F363" s="304">
        <f t="shared" ca="1" si="155"/>
        <v>2.3354350264070933</v>
      </c>
      <c r="G363" s="306">
        <f t="shared" ca="1" si="156"/>
        <v>11.036840805605145</v>
      </c>
      <c r="H363" s="307">
        <f t="shared" ca="1" si="157"/>
        <v>-102.70828503475624</v>
      </c>
      <c r="I363" s="304">
        <f t="shared" ca="1" si="158"/>
        <v>103.29958213733977</v>
      </c>
      <c r="J363" s="306">
        <f t="shared" ca="1" si="159"/>
        <v>723.58541848504933</v>
      </c>
      <c r="K363" s="307">
        <f t="shared" ca="1" si="160"/>
        <v>238.95176559351791</v>
      </c>
      <c r="L363" s="304">
        <f t="shared" ca="1" si="145"/>
        <v>762.01955626115239</v>
      </c>
      <c r="M363" s="306">
        <f t="shared" ca="1" si="161"/>
        <v>-1.4637489644433153</v>
      </c>
      <c r="N363" s="304">
        <f t="shared" ca="1" si="162"/>
        <v>-83.866637929246764</v>
      </c>
      <c r="P363" s="310">
        <f t="shared" ca="1" si="163"/>
        <v>23</v>
      </c>
      <c r="Q363" s="304">
        <f t="shared" ca="1" si="164"/>
        <v>0</v>
      </c>
      <c r="R363" s="306">
        <f t="shared" ca="1" si="165"/>
        <v>0</v>
      </c>
      <c r="S363" s="307">
        <f t="shared" ca="1" si="166"/>
        <v>5.083000000000002</v>
      </c>
      <c r="T363" s="304">
        <f t="shared" ca="1" si="146"/>
        <v>49.86423000000002</v>
      </c>
      <c r="U363" s="311">
        <f t="shared" ca="1" si="147"/>
        <v>0</v>
      </c>
      <c r="V363" s="306">
        <f t="shared" ca="1" si="148"/>
        <v>1.1960740045984315</v>
      </c>
      <c r="W363" s="304">
        <f t="shared" ca="1" si="149"/>
        <v>39.188498103747314</v>
      </c>
      <c r="Y363" s="314" t="str">
        <f t="shared" ca="1" si="167"/>
        <v/>
      </c>
      <c r="Z363" s="315" t="str">
        <f t="shared" ca="1" si="168"/>
        <v/>
      </c>
      <c r="AA363" s="316" t="str">
        <f t="shared" ca="1" si="169"/>
        <v/>
      </c>
      <c r="AC363" s="310" t="e">
        <f t="shared" ca="1" si="170"/>
        <v>#N/A</v>
      </c>
      <c r="AD363" s="323" t="e">
        <f t="shared" ca="1" si="171"/>
        <v>#N/A</v>
      </c>
      <c r="AE363" s="324" t="e">
        <f t="shared" ca="1" si="150"/>
        <v>#N/A</v>
      </c>
      <c r="AG363" s="306">
        <f t="shared" ca="1" si="172"/>
        <v>2.0819791896194522</v>
      </c>
      <c r="AH363" s="304">
        <f t="shared" ca="1" si="173"/>
        <v>-7.670788652559474</v>
      </c>
    </row>
    <row r="364" spans="1:34" x14ac:dyDescent="0.2">
      <c r="A364" s="347">
        <f t="shared" ca="1" si="151"/>
        <v>0.1</v>
      </c>
      <c r="B364" s="304">
        <f t="shared" ca="1" si="152"/>
        <v>27.000000000000117</v>
      </c>
      <c r="D364" s="306">
        <f t="shared" ca="1" si="153"/>
        <v>-0.82372969705848742</v>
      </c>
      <c r="E364" s="307">
        <f t="shared" ca="1" si="154"/>
        <v>-2.1444128988333429</v>
      </c>
      <c r="F364" s="304">
        <f t="shared" ca="1" si="155"/>
        <v>2.2971802921187723</v>
      </c>
      <c r="G364" s="306">
        <f t="shared" ca="1" si="156"/>
        <v>10.954467835899296</v>
      </c>
      <c r="H364" s="307">
        <f t="shared" ca="1" si="157"/>
        <v>-102.92272632463958</v>
      </c>
      <c r="I364" s="304">
        <f t="shared" ca="1" si="158"/>
        <v>103.50404803515856</v>
      </c>
      <c r="J364" s="306">
        <f t="shared" ca="1" si="159"/>
        <v>724.68498391712455</v>
      </c>
      <c r="K364" s="307">
        <f t="shared" ca="1" si="160"/>
        <v>228.67021502554812</v>
      </c>
      <c r="L364" s="304">
        <f t="shared" ca="1" si="145"/>
        <v>759.90683189111644</v>
      </c>
      <c r="M364" s="306">
        <f t="shared" ca="1" si="161"/>
        <v>-1.4647616111622472</v>
      </c>
      <c r="N364" s="304">
        <f t="shared" ca="1" si="162"/>
        <v>-83.924658312379336</v>
      </c>
      <c r="P364" s="310">
        <f t="shared" ca="1" si="163"/>
        <v>23</v>
      </c>
      <c r="Q364" s="304">
        <f t="shared" ca="1" si="164"/>
        <v>0</v>
      </c>
      <c r="R364" s="306">
        <f t="shared" ca="1" si="165"/>
        <v>0</v>
      </c>
      <c r="S364" s="307">
        <f t="shared" ca="1" si="166"/>
        <v>5.083000000000002</v>
      </c>
      <c r="T364" s="304">
        <f t="shared" ca="1" si="146"/>
        <v>49.86423000000002</v>
      </c>
      <c r="U364" s="311">
        <f t="shared" ca="1" si="147"/>
        <v>0</v>
      </c>
      <c r="V364" s="306">
        <f t="shared" ca="1" si="148"/>
        <v>1.1973045548294889</v>
      </c>
      <c r="W364" s="304">
        <f t="shared" ca="1" si="149"/>
        <v>39.384264897778749</v>
      </c>
      <c r="Y364" s="314" t="str">
        <f t="shared" ca="1" si="167"/>
        <v/>
      </c>
      <c r="Z364" s="315" t="str">
        <f t="shared" ca="1" si="168"/>
        <v/>
      </c>
      <c r="AA364" s="316" t="str">
        <f t="shared" ca="1" si="169"/>
        <v/>
      </c>
      <c r="AC364" s="310">
        <f t="shared" ca="1" si="170"/>
        <v>27.000000000000117</v>
      </c>
      <c r="AD364" s="323">
        <f t="shared" ca="1" si="171"/>
        <v>724.68498391712455</v>
      </c>
      <c r="AE364" s="324" t="e">
        <f t="shared" ca="1" si="150"/>
        <v>#N/A</v>
      </c>
      <c r="AG364" s="306">
        <f t="shared" ca="1" si="172"/>
        <v>2.0441282853551037</v>
      </c>
      <c r="AH364" s="304">
        <f t="shared" ca="1" si="173"/>
        <v>-7.7097182970189451</v>
      </c>
    </row>
    <row r="365" spans="1:34" x14ac:dyDescent="0.2">
      <c r="A365" s="347">
        <f t="shared" ca="1" si="151"/>
        <v>0.1</v>
      </c>
      <c r="B365" s="304">
        <f t="shared" ca="1" si="152"/>
        <v>27.100000000000119</v>
      </c>
      <c r="D365" s="306">
        <f t="shared" ca="1" si="153"/>
        <v>-0.82004291985258371</v>
      </c>
      <c r="E365" s="307">
        <f t="shared" ca="1" si="154"/>
        <v>-2.1052849669381448</v>
      </c>
      <c r="F365" s="304">
        <f t="shared" ca="1" si="155"/>
        <v>2.2593572498425512</v>
      </c>
      <c r="G365" s="306">
        <f t="shared" ca="1" si="156"/>
        <v>10.872463543914037</v>
      </c>
      <c r="H365" s="307">
        <f t="shared" ca="1" si="157"/>
        <v>-103.1332548213334</v>
      </c>
      <c r="I365" s="304">
        <f t="shared" ca="1" si="158"/>
        <v>103.70476707247275</v>
      </c>
      <c r="J365" s="306">
        <f t="shared" ca="1" si="159"/>
        <v>725.77633048611517</v>
      </c>
      <c r="K365" s="307">
        <f t="shared" ca="1" si="160"/>
        <v>218.36741596824947</v>
      </c>
      <c r="L365" s="304">
        <f t="shared" ca="1" si="145"/>
        <v>757.9153054600107</v>
      </c>
      <c r="M365" s="306">
        <f t="shared" ca="1" si="161"/>
        <v>-1.4657627730505132</v>
      </c>
      <c r="N365" s="304">
        <f t="shared" ca="1" si="162"/>
        <v>-83.982020663186333</v>
      </c>
      <c r="P365" s="310">
        <f t="shared" ca="1" si="163"/>
        <v>23</v>
      </c>
      <c r="Q365" s="304">
        <f t="shared" ca="1" si="164"/>
        <v>0</v>
      </c>
      <c r="R365" s="306">
        <f t="shared" ca="1" si="165"/>
        <v>0</v>
      </c>
      <c r="S365" s="307">
        <f t="shared" ca="1" si="166"/>
        <v>5.083000000000002</v>
      </c>
      <c r="T365" s="304">
        <f t="shared" ca="1" si="146"/>
        <v>49.86423000000002</v>
      </c>
      <c r="U365" s="311">
        <f t="shared" ca="1" si="147"/>
        <v>0</v>
      </c>
      <c r="V365" s="306">
        <f t="shared" ca="1" si="148"/>
        <v>1.1985389036060512</v>
      </c>
      <c r="W365" s="304">
        <f t="shared" ca="1" si="149"/>
        <v>39.577924406739193</v>
      </c>
      <c r="Y365" s="314" t="str">
        <f t="shared" ca="1" si="167"/>
        <v/>
      </c>
      <c r="Z365" s="315" t="str">
        <f t="shared" ca="1" si="168"/>
        <v/>
      </c>
      <c r="AA365" s="316" t="str">
        <f t="shared" ca="1" si="169"/>
        <v/>
      </c>
      <c r="AC365" s="310" t="e">
        <f t="shared" ca="1" si="170"/>
        <v>#N/A</v>
      </c>
      <c r="AD365" s="323" t="e">
        <f t="shared" ca="1" si="171"/>
        <v>#N/A</v>
      </c>
      <c r="AE365" s="324" t="e">
        <f t="shared" ca="1" si="150"/>
        <v>#N/A</v>
      </c>
      <c r="AG365" s="306">
        <f t="shared" ca="1" si="172"/>
        <v>2.0066706437164541</v>
      </c>
      <c r="AH365" s="304">
        <f t="shared" ca="1" si="173"/>
        <v>-7.7482323229940455</v>
      </c>
    </row>
    <row r="366" spans="1:34" x14ac:dyDescent="0.2">
      <c r="A366" s="347">
        <f t="shared" ca="1" si="151"/>
        <v>0.1</v>
      </c>
      <c r="B366" s="304">
        <f t="shared" ca="1" si="152"/>
        <v>27.20000000000012</v>
      </c>
      <c r="D366" s="306">
        <f t="shared" ca="1" si="153"/>
        <v>-0.81632321003525199</v>
      </c>
      <c r="E366" s="307">
        <f t="shared" ca="1" si="154"/>
        <v>-2.0665783461044018</v>
      </c>
      <c r="F366" s="304">
        <f t="shared" ca="1" si="155"/>
        <v>2.2219652661168814</v>
      </c>
      <c r="G366" s="306">
        <f t="shared" ca="1" si="156"/>
        <v>10.790831222910512</v>
      </c>
      <c r="H366" s="307">
        <f t="shared" ca="1" si="157"/>
        <v>-103.33991265594383</v>
      </c>
      <c r="I366" s="304">
        <f t="shared" ca="1" si="158"/>
        <v>103.90177855176225</v>
      </c>
      <c r="J366" s="306">
        <f t="shared" ca="1" si="159"/>
        <v>726.8594952244564</v>
      </c>
      <c r="K366" s="307">
        <f t="shared" ca="1" si="160"/>
        <v>208.04375759438562</v>
      </c>
      <c r="L366" s="304">
        <f t="shared" ca="1" si="145"/>
        <v>756.04691049692349</v>
      </c>
      <c r="M366" s="306">
        <f t="shared" ca="1" si="161"/>
        <v>-1.4667526366094599</v>
      </c>
      <c r="N366" s="304">
        <f t="shared" ca="1" si="162"/>
        <v>-84.038735667407778</v>
      </c>
      <c r="P366" s="310">
        <f t="shared" ca="1" si="163"/>
        <v>23</v>
      </c>
      <c r="Q366" s="304">
        <f t="shared" ca="1" si="164"/>
        <v>0</v>
      </c>
      <c r="R366" s="306">
        <f t="shared" ca="1" si="165"/>
        <v>0</v>
      </c>
      <c r="S366" s="307">
        <f t="shared" ca="1" si="166"/>
        <v>5.083000000000002</v>
      </c>
      <c r="T366" s="304">
        <f t="shared" ca="1" si="146"/>
        <v>49.86423000000002</v>
      </c>
      <c r="U366" s="311">
        <f t="shared" ca="1" si="147"/>
        <v>0</v>
      </c>
      <c r="V366" s="306">
        <f t="shared" ca="1" si="148"/>
        <v>1.1997770139346273</v>
      </c>
      <c r="W366" s="304">
        <f t="shared" ca="1" si="149"/>
        <v>39.769482437886289</v>
      </c>
      <c r="Y366" s="314" t="str">
        <f t="shared" ca="1" si="167"/>
        <v/>
      </c>
      <c r="Z366" s="315" t="str">
        <f t="shared" ca="1" si="168"/>
        <v/>
      </c>
      <c r="AA366" s="316" t="str">
        <f t="shared" ca="1" si="169"/>
        <v/>
      </c>
      <c r="AC366" s="310" t="e">
        <f t="shared" ca="1" si="170"/>
        <v>#N/A</v>
      </c>
      <c r="AD366" s="323" t="e">
        <f t="shared" ca="1" si="171"/>
        <v>#N/A</v>
      </c>
      <c r="AE366" s="324" t="e">
        <f t="shared" ca="1" si="150"/>
        <v>#N/A</v>
      </c>
      <c r="AG366" s="306">
        <f t="shared" ca="1" si="172"/>
        <v>1.9696057626081265</v>
      </c>
      <c r="AH366" s="304">
        <f t="shared" ca="1" si="173"/>
        <v>-7.786331773901078</v>
      </c>
    </row>
    <row r="367" spans="1:34" x14ac:dyDescent="0.2">
      <c r="A367" s="347">
        <f t="shared" ca="1" si="151"/>
        <v>0.1</v>
      </c>
      <c r="B367" s="304">
        <f t="shared" ca="1" si="152"/>
        <v>27.300000000000122</v>
      </c>
      <c r="D367" s="306">
        <f t="shared" ca="1" si="153"/>
        <v>-0.81257180250194128</v>
      </c>
      <c r="E367" s="307">
        <f t="shared" ca="1" si="154"/>
        <v>-2.0282918662511884</v>
      </c>
      <c r="F367" s="304">
        <f t="shared" ca="1" si="155"/>
        <v>2.185003622175941</v>
      </c>
      <c r="G367" s="306">
        <f t="shared" ca="1" si="156"/>
        <v>10.709574042660318</v>
      </c>
      <c r="H367" s="307">
        <f t="shared" ca="1" si="157"/>
        <v>-103.54274184256896</v>
      </c>
      <c r="I367" s="304">
        <f t="shared" ca="1" si="158"/>
        <v>104.09512171303756</v>
      </c>
      <c r="J367" s="306">
        <f t="shared" ca="1" si="159"/>
        <v>727.93451548773498</v>
      </c>
      <c r="K367" s="307">
        <f t="shared" ca="1" si="160"/>
        <v>197.69962486946</v>
      </c>
      <c r="L367" s="304">
        <f t="shared" ca="1" si="145"/>
        <v>754.30352015080018</v>
      </c>
      <c r="M367" s="306">
        <f t="shared" ca="1" si="161"/>
        <v>-1.467731384000863</v>
      </c>
      <c r="N367" s="304">
        <f t="shared" ca="1" si="162"/>
        <v>-84.094813762144611</v>
      </c>
      <c r="P367" s="310">
        <f t="shared" ca="1" si="163"/>
        <v>23</v>
      </c>
      <c r="Q367" s="304">
        <f t="shared" ca="1" si="164"/>
        <v>0</v>
      </c>
      <c r="R367" s="306">
        <f t="shared" ca="1" si="165"/>
        <v>0</v>
      </c>
      <c r="S367" s="307">
        <f t="shared" ca="1" si="166"/>
        <v>5.083000000000002</v>
      </c>
      <c r="T367" s="304">
        <f t="shared" ca="1" si="146"/>
        <v>49.86423000000002</v>
      </c>
      <c r="U367" s="311">
        <f t="shared" ca="1" si="147"/>
        <v>0</v>
      </c>
      <c r="V367" s="306">
        <f t="shared" ca="1" si="148"/>
        <v>1.2010188491795484</v>
      </c>
      <c r="W367" s="304">
        <f t="shared" ca="1" si="149"/>
        <v>39.958945286102086</v>
      </c>
      <c r="Y367" s="314" t="str">
        <f t="shared" ca="1" si="167"/>
        <v/>
      </c>
      <c r="Z367" s="315" t="str">
        <f t="shared" ca="1" si="168"/>
        <v/>
      </c>
      <c r="AA367" s="316" t="str">
        <f t="shared" ca="1" si="169"/>
        <v/>
      </c>
      <c r="AC367" s="310" t="e">
        <f t="shared" ca="1" si="170"/>
        <v>#N/A</v>
      </c>
      <c r="AD367" s="323" t="e">
        <f t="shared" ca="1" si="171"/>
        <v>#N/A</v>
      </c>
      <c r="AE367" s="324" t="e">
        <f t="shared" ca="1" si="150"/>
        <v>#N/A</v>
      </c>
      <c r="AG367" s="306">
        <f t="shared" ca="1" si="172"/>
        <v>1.9329330250281664</v>
      </c>
      <c r="AH367" s="304">
        <f t="shared" ca="1" si="173"/>
        <v>-7.8240177922262983</v>
      </c>
    </row>
    <row r="368" spans="1:34" x14ac:dyDescent="0.2">
      <c r="A368" s="347">
        <f t="shared" ca="1" si="151"/>
        <v>0.1</v>
      </c>
      <c r="B368" s="304">
        <f t="shared" ca="1" si="152"/>
        <v>27.400000000000123</v>
      </c>
      <c r="D368" s="306">
        <f t="shared" ca="1" si="153"/>
        <v>-0.80878991494671959</v>
      </c>
      <c r="E368" s="307">
        <f t="shared" ca="1" si="154"/>
        <v>-1.9904242601418263</v>
      </c>
      <c r="F368" s="304">
        <f t="shared" ca="1" si="155"/>
        <v>2.1484715175865512</v>
      </c>
      <c r="G368" s="306">
        <f t="shared" ca="1" si="156"/>
        <v>10.628695051165646</v>
      </c>
      <c r="H368" s="307">
        <f t="shared" ca="1" si="157"/>
        <v>-103.74178426858315</v>
      </c>
      <c r="I368" s="304">
        <f t="shared" ca="1" si="158"/>
        <v>104.28483572274503</v>
      </c>
      <c r="J368" s="306">
        <f t="shared" ca="1" si="159"/>
        <v>729.00142894242629</v>
      </c>
      <c r="K368" s="307">
        <f t="shared" ca="1" si="160"/>
        <v>187.3353985639024</v>
      </c>
      <c r="L368" s="304">
        <f t="shared" ca="1" si="145"/>
        <v>752.68694352645412</v>
      </c>
      <c r="M368" s="306">
        <f t="shared" ca="1" si="161"/>
        <v>-1.4686991931742832</v>
      </c>
      <c r="N368" s="304">
        <f t="shared" ca="1" si="162"/>
        <v>-84.150265143155636</v>
      </c>
      <c r="P368" s="310">
        <f t="shared" ca="1" si="163"/>
        <v>23</v>
      </c>
      <c r="Q368" s="304">
        <f t="shared" ca="1" si="164"/>
        <v>0</v>
      </c>
      <c r="R368" s="306">
        <f t="shared" ca="1" si="165"/>
        <v>0</v>
      </c>
      <c r="S368" s="307">
        <f t="shared" ca="1" si="166"/>
        <v>5.083000000000002</v>
      </c>
      <c r="T368" s="304">
        <f t="shared" ca="1" si="146"/>
        <v>49.86423000000002</v>
      </c>
      <c r="U368" s="311">
        <f t="shared" ca="1" si="147"/>
        <v>0</v>
      </c>
      <c r="V368" s="306">
        <f t="shared" ca="1" si="148"/>
        <v>1.2022643730626175</v>
      </c>
      <c r="W368" s="304">
        <f t="shared" ca="1" si="149"/>
        <v>40.146319718143253</v>
      </c>
      <c r="Y368" s="314" t="str">
        <f t="shared" ca="1" si="167"/>
        <v/>
      </c>
      <c r="Z368" s="315" t="str">
        <f t="shared" ca="1" si="168"/>
        <v/>
      </c>
      <c r="AA368" s="316" t="str">
        <f t="shared" ca="1" si="169"/>
        <v/>
      </c>
      <c r="AC368" s="310" t="e">
        <f t="shared" ca="1" si="170"/>
        <v>#N/A</v>
      </c>
      <c r="AD368" s="323" t="e">
        <f t="shared" ca="1" si="171"/>
        <v>#N/A</v>
      </c>
      <c r="AE368" s="324" t="e">
        <f t="shared" ca="1" si="150"/>
        <v>#N/A</v>
      </c>
      <c r="AG368" s="306">
        <f t="shared" ca="1" si="172"/>
        <v>1.8966517027593319</v>
      </c>
      <c r="AH368" s="304">
        <f t="shared" ca="1" si="173"/>
        <v>-7.8612916163883675</v>
      </c>
    </row>
    <row r="369" spans="1:34" x14ac:dyDescent="0.2">
      <c r="A369" s="347">
        <f t="shared" ca="1" si="151"/>
        <v>0.1</v>
      </c>
      <c r="B369" s="304">
        <f t="shared" ca="1" si="152"/>
        <v>27.500000000000124</v>
      </c>
      <c r="D369" s="306">
        <f t="shared" ca="1" si="153"/>
        <v>-0.80497874778156631</v>
      </c>
      <c r="E369" s="307">
        <f t="shared" ca="1" si="154"/>
        <v>-1.952974166523763</v>
      </c>
      <c r="F369" s="304">
        <f t="shared" ca="1" si="155"/>
        <v>2.1123680738661919</v>
      </c>
      <c r="G369" s="306">
        <f t="shared" ca="1" si="156"/>
        <v>10.54819717638749</v>
      </c>
      <c r="H369" s="307">
        <f t="shared" ca="1" si="157"/>
        <v>-103.93708168523553</v>
      </c>
      <c r="I369" s="304">
        <f t="shared" ca="1" si="158"/>
        <v>104.47095966303398</v>
      </c>
      <c r="J369" s="306">
        <f t="shared" ca="1" si="159"/>
        <v>730.060273553804</v>
      </c>
      <c r="K369" s="307">
        <f t="shared" ca="1" si="160"/>
        <v>176.95145526621147</v>
      </c>
      <c r="L369" s="304">
        <f t="shared" ca="1" si="145"/>
        <v>751.19892208541216</v>
      </c>
      <c r="M369" s="306">
        <f t="shared" ca="1" si="161"/>
        <v>-1.4696562379900411</v>
      </c>
      <c r="N369" s="304">
        <f t="shared" ca="1" si="162"/>
        <v>-84.205099771903434</v>
      </c>
      <c r="P369" s="310">
        <f t="shared" ca="1" si="163"/>
        <v>23</v>
      </c>
      <c r="Q369" s="304">
        <f t="shared" ca="1" si="164"/>
        <v>0</v>
      </c>
      <c r="R369" s="306">
        <f t="shared" ca="1" si="165"/>
        <v>0</v>
      </c>
      <c r="S369" s="307">
        <f t="shared" ca="1" si="166"/>
        <v>5.083000000000002</v>
      </c>
      <c r="T369" s="304">
        <f t="shared" ca="1" si="146"/>
        <v>49.86423000000002</v>
      </c>
      <c r="U369" s="311">
        <f t="shared" ca="1" si="147"/>
        <v>0</v>
      </c>
      <c r="V369" s="306">
        <f t="shared" ca="1" si="148"/>
        <v>1.2035135496626741</v>
      </c>
      <c r="W369" s="304">
        <f t="shared" ca="1" si="149"/>
        <v>40.331612957094983</v>
      </c>
      <c r="Y369" s="314" t="str">
        <f t="shared" ca="1" si="167"/>
        <v/>
      </c>
      <c r="Z369" s="315" t="str">
        <f t="shared" ca="1" si="168"/>
        <v/>
      </c>
      <c r="AA369" s="316" t="str">
        <f t="shared" ca="1" si="169"/>
        <v/>
      </c>
      <c r="AC369" s="310" t="e">
        <f t="shared" ca="1" si="170"/>
        <v>#N/A</v>
      </c>
      <c r="AD369" s="323" t="e">
        <f t="shared" ca="1" si="171"/>
        <v>#N/A</v>
      </c>
      <c r="AE369" s="324" t="e">
        <f t="shared" ca="1" si="150"/>
        <v>#N/A</v>
      </c>
      <c r="AG369" s="306">
        <f t="shared" ca="1" si="172"/>
        <v>1.8607609599989194</v>
      </c>
      <c r="AH369" s="304">
        <f t="shared" ca="1" si="173"/>
        <v>-7.8981545776398265</v>
      </c>
    </row>
    <row r="370" spans="1:34" x14ac:dyDescent="0.2">
      <c r="A370" s="347">
        <f t="shared" ca="1" si="151"/>
        <v>0.1</v>
      </c>
      <c r="B370" s="304">
        <f t="shared" ca="1" si="152"/>
        <v>27.600000000000126</v>
      </c>
      <c r="D370" s="306">
        <f t="shared" ca="1" si="153"/>
        <v>-0.8011394840687277</v>
      </c>
      <c r="E370" s="307">
        <f t="shared" ca="1" si="154"/>
        <v>-1.9159401332279398</v>
      </c>
      <c r="F370" s="304">
        <f t="shared" ca="1" si="155"/>
        <v>2.0766923380817399</v>
      </c>
      <c r="G370" s="306">
        <f t="shared" ca="1" si="156"/>
        <v>10.468083227980618</v>
      </c>
      <c r="H370" s="307">
        <f t="shared" ca="1" si="157"/>
        <v>-104.12867569855833</v>
      </c>
      <c r="I370" s="304">
        <f t="shared" ca="1" si="158"/>
        <v>104.65353252137962</v>
      </c>
      <c r="J370" s="306">
        <f t="shared" ca="1" si="159"/>
        <v>731.11108757402235</v>
      </c>
      <c r="K370" s="307">
        <f t="shared" ca="1" si="160"/>
        <v>166.54816739702179</v>
      </c>
      <c r="L370" s="304">
        <f t="shared" ca="1" si="145"/>
        <v>749.84112613071329</v>
      </c>
      <c r="M370" s="306">
        <f t="shared" ca="1" si="161"/>
        <v>-1.4706026883379852</v>
      </c>
      <c r="N370" s="304">
        <f t="shared" ca="1" si="162"/>
        <v>-84.259327382359317</v>
      </c>
      <c r="P370" s="310">
        <f t="shared" ca="1" si="163"/>
        <v>23</v>
      </c>
      <c r="Q370" s="304">
        <f t="shared" ca="1" si="164"/>
        <v>0</v>
      </c>
      <c r="R370" s="306">
        <f t="shared" ca="1" si="165"/>
        <v>0</v>
      </c>
      <c r="S370" s="307">
        <f t="shared" ca="1" si="166"/>
        <v>5.083000000000002</v>
      </c>
      <c r="T370" s="304">
        <f t="shared" ca="1" si="146"/>
        <v>49.86423000000002</v>
      </c>
      <c r="U370" s="311">
        <f t="shared" ca="1" si="147"/>
        <v>0</v>
      </c>
      <c r="V370" s="306">
        <f t="shared" ca="1" si="148"/>
        <v>1.2047663434150633</v>
      </c>
      <c r="W370" s="304">
        <f t="shared" ca="1" si="149"/>
        <v>40.514832667033318</v>
      </c>
      <c r="Y370" s="314" t="str">
        <f t="shared" ca="1" si="167"/>
        <v/>
      </c>
      <c r="Z370" s="315" t="str">
        <f t="shared" ca="1" si="168"/>
        <v/>
      </c>
      <c r="AA370" s="316" t="str">
        <f t="shared" ca="1" si="169"/>
        <v/>
      </c>
      <c r="AC370" s="310" t="e">
        <f t="shared" ca="1" si="170"/>
        <v>#N/A</v>
      </c>
      <c r="AD370" s="323" t="e">
        <f t="shared" ca="1" si="171"/>
        <v>#N/A</v>
      </c>
      <c r="AE370" s="324" t="e">
        <f t="shared" ca="1" si="150"/>
        <v>#N/A</v>
      </c>
      <c r="AG370" s="306">
        <f t="shared" ca="1" si="172"/>
        <v>1.8252598569271088</v>
      </c>
      <c r="AH370" s="304">
        <f t="shared" ca="1" si="173"/>
        <v>-7.9346080970086499</v>
      </c>
    </row>
    <row r="371" spans="1:34" x14ac:dyDescent="0.2">
      <c r="A371" s="347">
        <f t="shared" ca="1" si="151"/>
        <v>0.1</v>
      </c>
      <c r="B371" s="304">
        <f t="shared" ca="1" si="152"/>
        <v>27.700000000000127</v>
      </c>
      <c r="D371" s="306">
        <f t="shared" ca="1" si="153"/>
        <v>-0.79727328946569587</v>
      </c>
      <c r="E371" s="307">
        <f t="shared" ca="1" si="154"/>
        <v>-1.8793206202267259</v>
      </c>
      <c r="F371" s="304">
        <f t="shared" ca="1" si="155"/>
        <v>2.0414432864287013</v>
      </c>
      <c r="G371" s="306">
        <f t="shared" ca="1" si="156"/>
        <v>10.388355899034048</v>
      </c>
      <c r="H371" s="307">
        <f t="shared" ca="1" si="157"/>
        <v>-104.31660776058099</v>
      </c>
      <c r="I371" s="304">
        <f t="shared" ca="1" si="158"/>
        <v>104.83259318055575</v>
      </c>
      <c r="J371" s="306">
        <f t="shared" ca="1" si="159"/>
        <v>732.15390953037308</v>
      </c>
      <c r="K371" s="307">
        <f t="shared" ca="1" si="160"/>
        <v>156.12590322406481</v>
      </c>
      <c r="L371" s="304">
        <f t="shared" ca="1" si="145"/>
        <v>748.61515139498727</v>
      </c>
      <c r="M371" s="306">
        <f t="shared" ca="1" si="161"/>
        <v>-1.4715387102522162</v>
      </c>
      <c r="N371" s="304">
        <f t="shared" ca="1" si="162"/>
        <v>-84.312957487576512</v>
      </c>
      <c r="P371" s="310">
        <f t="shared" ca="1" si="163"/>
        <v>23</v>
      </c>
      <c r="Q371" s="304">
        <f t="shared" ca="1" si="164"/>
        <v>0</v>
      </c>
      <c r="R371" s="306">
        <f t="shared" ca="1" si="165"/>
        <v>0</v>
      </c>
      <c r="S371" s="307">
        <f t="shared" ca="1" si="166"/>
        <v>5.083000000000002</v>
      </c>
      <c r="T371" s="304">
        <f t="shared" ca="1" si="146"/>
        <v>49.86423000000002</v>
      </c>
      <c r="U371" s="311">
        <f t="shared" ca="1" si="147"/>
        <v>0</v>
      </c>
      <c r="V371" s="306">
        <f t="shared" ca="1" si="148"/>
        <v>1.2060227191110287</v>
      </c>
      <c r="W371" s="304">
        <f t="shared" ca="1" si="149"/>
        <v>40.695986937901004</v>
      </c>
      <c r="Y371" s="314" t="str">
        <f t="shared" ca="1" si="167"/>
        <v/>
      </c>
      <c r="Z371" s="315" t="str">
        <f t="shared" ca="1" si="168"/>
        <v/>
      </c>
      <c r="AA371" s="316" t="str">
        <f t="shared" ca="1" si="169"/>
        <v/>
      </c>
      <c r="AC371" s="310" t="e">
        <f t="shared" ca="1" si="170"/>
        <v>#N/A</v>
      </c>
      <c r="AD371" s="323" t="e">
        <f t="shared" ca="1" si="171"/>
        <v>#N/A</v>
      </c>
      <c r="AE371" s="324" t="e">
        <f t="shared" ca="1" si="150"/>
        <v>#N/A</v>
      </c>
      <c r="AG371" s="306">
        <f t="shared" ca="1" si="172"/>
        <v>1.7901473532138699</v>
      </c>
      <c r="AH371" s="304">
        <f t="shared" ca="1" si="173"/>
        <v>-7.9706536822807994</v>
      </c>
    </row>
    <row r="372" spans="1:34" x14ac:dyDescent="0.2">
      <c r="A372" s="347">
        <f t="shared" ca="1" si="151"/>
        <v>0.1</v>
      </c>
      <c r="B372" s="304">
        <f t="shared" ca="1" si="152"/>
        <v>27.800000000000129</v>
      </c>
      <c r="D372" s="306">
        <f t="shared" ca="1" si="153"/>
        <v>-0.79338131218242591</v>
      </c>
      <c r="E372" s="307">
        <f t="shared" ca="1" si="154"/>
        <v>-1.8431140026493642</v>
      </c>
      <c r="F372" s="304">
        <f t="shared" ca="1" si="155"/>
        <v>2.0066198277906229</v>
      </c>
      <c r="G372" s="306">
        <f t="shared" ca="1" si="156"/>
        <v>10.309017767815805</v>
      </c>
      <c r="H372" s="307">
        <f t="shared" ca="1" si="157"/>
        <v>-104.50091916084592</v>
      </c>
      <c r="I372" s="304">
        <f t="shared" ca="1" si="158"/>
        <v>105.00818040895098</v>
      </c>
      <c r="J372" s="306">
        <f t="shared" ca="1" si="159"/>
        <v>733.18877821371552</v>
      </c>
      <c r="K372" s="307">
        <f t="shared" ca="1" si="160"/>
        <v>145.68502687799347</v>
      </c>
      <c r="L372" s="304">
        <f t="shared" ca="1" si="145"/>
        <v>747.52251575117293</v>
      </c>
      <c r="M372" s="306">
        <f t="shared" ca="1" si="161"/>
        <v>-1.4724644660219257</v>
      </c>
      <c r="N372" s="304">
        <f t="shared" ca="1" si="162"/>
        <v>-84.365999386040755</v>
      </c>
      <c r="P372" s="310">
        <f t="shared" ca="1" si="163"/>
        <v>23</v>
      </c>
      <c r="Q372" s="304">
        <f t="shared" ca="1" si="164"/>
        <v>0</v>
      </c>
      <c r="R372" s="306">
        <f t="shared" ca="1" si="165"/>
        <v>0</v>
      </c>
      <c r="S372" s="307">
        <f t="shared" ca="1" si="166"/>
        <v>5.083000000000002</v>
      </c>
      <c r="T372" s="304">
        <f t="shared" ca="1" si="146"/>
        <v>49.86423000000002</v>
      </c>
      <c r="U372" s="311">
        <f t="shared" ca="1" si="147"/>
        <v>0</v>
      </c>
      <c r="V372" s="306">
        <f t="shared" ca="1" si="148"/>
        <v>1.2072826418970179</v>
      </c>
      <c r="W372" s="304">
        <f t="shared" ca="1" si="149"/>
        <v>40.875084270600539</v>
      </c>
      <c r="Y372" s="314" t="str">
        <f t="shared" ca="1" si="167"/>
        <v/>
      </c>
      <c r="Z372" s="315" t="str">
        <f t="shared" ca="1" si="168"/>
        <v/>
      </c>
      <c r="AA372" s="316" t="str">
        <f t="shared" ca="1" si="169"/>
        <v/>
      </c>
      <c r="AC372" s="310" t="e">
        <f t="shared" ca="1" si="170"/>
        <v>#N/A</v>
      </c>
      <c r="AD372" s="323" t="e">
        <f t="shared" ca="1" si="171"/>
        <v>#N/A</v>
      </c>
      <c r="AE372" s="324" t="e">
        <f t="shared" ca="1" si="150"/>
        <v>#N/A</v>
      </c>
      <c r="AG372" s="306">
        <f t="shared" ca="1" si="172"/>
        <v>1.7554223114643648</v>
      </c>
      <c r="AH372" s="304">
        <f t="shared" ca="1" si="173"/>
        <v>-8.0062929250247858</v>
      </c>
    </row>
    <row r="373" spans="1:34" x14ac:dyDescent="0.2">
      <c r="A373" s="347">
        <f t="shared" ca="1" si="151"/>
        <v>0.1</v>
      </c>
      <c r="B373" s="304">
        <f t="shared" ca="1" si="152"/>
        <v>27.90000000000013</v>
      </c>
      <c r="D373" s="306">
        <f t="shared" ca="1" si="153"/>
        <v>-0.78946468295034933</v>
      </c>
      <c r="E373" s="307">
        <f t="shared" ca="1" si="154"/>
        <v>-1.8073185737542108</v>
      </c>
      <c r="F373" s="304">
        <f t="shared" ca="1" si="155"/>
        <v>1.97222080727865</v>
      </c>
      <c r="G373" s="306">
        <f t="shared" ca="1" si="156"/>
        <v>10.23007129952077</v>
      </c>
      <c r="H373" s="307">
        <f t="shared" ca="1" si="157"/>
        <v>-104.68165101822134</v>
      </c>
      <c r="I373" s="304">
        <f t="shared" ca="1" si="158"/>
        <v>105.18033285122253</v>
      </c>
      <c r="J373" s="306">
        <f t="shared" ca="1" si="159"/>
        <v>734.21573266708231</v>
      </c>
      <c r="K373" s="307">
        <f t="shared" ca="1" si="160"/>
        <v>135.2258983690401</v>
      </c>
      <c r="L373" s="304">
        <f t="shared" ca="1" si="145"/>
        <v>746.5646560650822</v>
      </c>
      <c r="M373" s="306">
        <f t="shared" ca="1" si="161"/>
        <v>-1.4733801142985008</v>
      </c>
      <c r="N373" s="304">
        <f t="shared" ca="1" si="162"/>
        <v>-84.418462167806936</v>
      </c>
      <c r="P373" s="310">
        <f t="shared" ca="1" si="163"/>
        <v>23</v>
      </c>
      <c r="Q373" s="304">
        <f t="shared" ca="1" si="164"/>
        <v>0</v>
      </c>
      <c r="R373" s="306">
        <f t="shared" ca="1" si="165"/>
        <v>0</v>
      </c>
      <c r="S373" s="307">
        <f t="shared" ca="1" si="166"/>
        <v>5.083000000000002</v>
      </c>
      <c r="T373" s="304">
        <f t="shared" ca="1" si="146"/>
        <v>49.86423000000002</v>
      </c>
      <c r="U373" s="311">
        <f t="shared" ca="1" si="147"/>
        <v>0</v>
      </c>
      <c r="V373" s="306">
        <f t="shared" ca="1" si="148"/>
        <v>1.2085460772739092</v>
      </c>
      <c r="W373" s="304">
        <f t="shared" ca="1" si="149"/>
        <v>41.052133562308583</v>
      </c>
      <c r="Y373" s="314" t="str">
        <f t="shared" ca="1" si="167"/>
        <v/>
      </c>
      <c r="Z373" s="315" t="str">
        <f t="shared" ca="1" si="168"/>
        <v/>
      </c>
      <c r="AA373" s="316" t="str">
        <f t="shared" ca="1" si="169"/>
        <v/>
      </c>
      <c r="AC373" s="310" t="e">
        <f t="shared" ca="1" si="170"/>
        <v>#N/A</v>
      </c>
      <c r="AD373" s="323" t="e">
        <f t="shared" ca="1" si="171"/>
        <v>#N/A</v>
      </c>
      <c r="AE373" s="324" t="e">
        <f t="shared" ca="1" si="150"/>
        <v>#N/A</v>
      </c>
      <c r="AG373" s="306">
        <f t="shared" ca="1" si="172"/>
        <v>1.7210835006029725</v>
      </c>
      <c r="AH373" s="304">
        <f t="shared" ca="1" si="173"/>
        <v>-8.041527497658965</v>
      </c>
    </row>
    <row r="374" spans="1:34" x14ac:dyDescent="0.2">
      <c r="A374" s="347">
        <f t="shared" ca="1" si="151"/>
        <v>0.1</v>
      </c>
      <c r="B374" s="304">
        <f t="shared" ca="1" si="152"/>
        <v>28.000000000000131</v>
      </c>
      <c r="D374" s="306">
        <f t="shared" ca="1" si="153"/>
        <v>-0.78552451500280529</v>
      </c>
      <c r="E374" s="307">
        <f t="shared" ca="1" si="154"/>
        <v>-1.7719325478569008</v>
      </c>
      <c r="F374" s="304">
        <f t="shared" ca="1" si="155"/>
        <v>1.9382450097510997</v>
      </c>
      <c r="G374" s="306">
        <f t="shared" ca="1" si="156"/>
        <v>10.151518848020489</v>
      </c>
      <c r="H374" s="307">
        <f t="shared" ca="1" si="157"/>
        <v>-104.85884427300704</v>
      </c>
      <c r="I374" s="304">
        <f t="shared" ca="1" si="158"/>
        <v>105.34908901928131</v>
      </c>
      <c r="J374" s="306">
        <f t="shared" ca="1" si="159"/>
        <v>735.23481217445942</v>
      </c>
      <c r="K374" s="307">
        <f t="shared" ca="1" si="160"/>
        <v>124.74887360447867</v>
      </c>
      <c r="L374" s="304">
        <f t="shared" ca="1" si="145"/>
        <v>745.74292520867994</v>
      </c>
      <c r="M374" s="306">
        <f t="shared" ca="1" si="161"/>
        <v>-1.4742858101990379</v>
      </c>
      <c r="N374" s="304">
        <f t="shared" ca="1" si="162"/>
        <v>-84.470354720430009</v>
      </c>
      <c r="P374" s="310">
        <f t="shared" ca="1" si="163"/>
        <v>23</v>
      </c>
      <c r="Q374" s="304">
        <f t="shared" ca="1" si="164"/>
        <v>0</v>
      </c>
      <c r="R374" s="306">
        <f t="shared" ca="1" si="165"/>
        <v>0</v>
      </c>
      <c r="S374" s="307">
        <f t="shared" ca="1" si="166"/>
        <v>5.083000000000002</v>
      </c>
      <c r="T374" s="304">
        <f t="shared" ca="1" si="146"/>
        <v>49.86423000000002</v>
      </c>
      <c r="U374" s="311">
        <f t="shared" ca="1" si="147"/>
        <v>0</v>
      </c>
      <c r="V374" s="306">
        <f t="shared" ca="1" si="148"/>
        <v>1.2098129910961601</v>
      </c>
      <c r="W374" s="304">
        <f t="shared" ca="1" si="149"/>
        <v>41.227144092014996</v>
      </c>
      <c r="Y374" s="314" t="str">
        <f t="shared" ca="1" si="167"/>
        <v/>
      </c>
      <c r="Z374" s="315" t="str">
        <f t="shared" ca="1" si="168"/>
        <v/>
      </c>
      <c r="AA374" s="316" t="str">
        <f t="shared" ca="1" si="169"/>
        <v/>
      </c>
      <c r="AC374" s="310">
        <f t="shared" ca="1" si="170"/>
        <v>28.000000000000131</v>
      </c>
      <c r="AD374" s="323">
        <f t="shared" ca="1" si="171"/>
        <v>735.23481217445942</v>
      </c>
      <c r="AE374" s="324" t="e">
        <f t="shared" ca="1" si="150"/>
        <v>#N/A</v>
      </c>
      <c r="AG374" s="306">
        <f t="shared" ca="1" si="172"/>
        <v>1.6871295991959858</v>
      </c>
      <c r="AH374" s="304">
        <f t="shared" ca="1" si="173"/>
        <v>-8.0763591505623786</v>
      </c>
    </row>
    <row r="375" spans="1:34" x14ac:dyDescent="0.2">
      <c r="A375" s="347">
        <f t="shared" ca="1" si="151"/>
        <v>0.1</v>
      </c>
      <c r="B375" s="304">
        <f t="shared" ca="1" si="152"/>
        <v>28.100000000000133</v>
      </c>
      <c r="D375" s="306">
        <f t="shared" ca="1" si="153"/>
        <v>-0.78156190406646231</v>
      </c>
      <c r="E375" s="307">
        <f t="shared" ca="1" si="154"/>
        <v>-1.7369540632138278</v>
      </c>
      <c r="F375" s="304">
        <f t="shared" ca="1" si="155"/>
        <v>1.9046911633131027</v>
      </c>
      <c r="G375" s="306">
        <f t="shared" ca="1" si="156"/>
        <v>10.073362657613842</v>
      </c>
      <c r="H375" s="307">
        <f t="shared" ca="1" si="157"/>
        <v>-105.03253967932842</v>
      </c>
      <c r="I375" s="304">
        <f t="shared" ca="1" si="158"/>
        <v>105.51448728360248</v>
      </c>
      <c r="J375" s="306">
        <f t="shared" ca="1" si="159"/>
        <v>736.24605624974117</v>
      </c>
      <c r="K375" s="307">
        <f t="shared" ca="1" si="160"/>
        <v>114.25430440686191</v>
      </c>
      <c r="L375" s="304">
        <f t="shared" ca="1" si="145"/>
        <v>745.05858925241102</v>
      </c>
      <c r="M375" s="306">
        <f t="shared" ca="1" si="161"/>
        <v>-1.4751817054064023</v>
      </c>
      <c r="N375" s="304">
        <f t="shared" ca="1" si="162"/>
        <v>-84.521685734697982</v>
      </c>
      <c r="P375" s="310">
        <f t="shared" ca="1" si="163"/>
        <v>23</v>
      </c>
      <c r="Q375" s="304">
        <f t="shared" ca="1" si="164"/>
        <v>0</v>
      </c>
      <c r="R375" s="306">
        <f t="shared" ca="1" si="165"/>
        <v>0</v>
      </c>
      <c r="S375" s="307">
        <f t="shared" ca="1" si="166"/>
        <v>5.083000000000002</v>
      </c>
      <c r="T375" s="304">
        <f t="shared" ca="1" si="146"/>
        <v>49.86423000000002</v>
      </c>
      <c r="U375" s="311">
        <f t="shared" ca="1" si="147"/>
        <v>0</v>
      </c>
      <c r="V375" s="306">
        <f t="shared" ca="1" si="148"/>
        <v>1.2110833495708822</v>
      </c>
      <c r="W375" s="304">
        <f t="shared" ca="1" si="149"/>
        <v>41.40012550628979</v>
      </c>
      <c r="Y375" s="314" t="str">
        <f t="shared" ca="1" si="167"/>
        <v/>
      </c>
      <c r="Z375" s="315" t="str">
        <f t="shared" ca="1" si="168"/>
        <v/>
      </c>
      <c r="AA375" s="316" t="str">
        <f t="shared" ca="1" si="169"/>
        <v/>
      </c>
      <c r="AC375" s="310" t="e">
        <f t="shared" ca="1" si="170"/>
        <v>#N/A</v>
      </c>
      <c r="AD375" s="323" t="e">
        <f t="shared" ca="1" si="171"/>
        <v>#N/A</v>
      </c>
      <c r="AE375" s="324" t="e">
        <f t="shared" ca="1" si="150"/>
        <v>#N/A</v>
      </c>
      <c r="AG375" s="306">
        <f t="shared" ca="1" si="172"/>
        <v>1.653559198713122</v>
      </c>
      <c r="AH375" s="304">
        <f t="shared" ca="1" si="173"/>
        <v>-8.1107897092297812</v>
      </c>
    </row>
    <row r="376" spans="1:34" x14ac:dyDescent="0.2">
      <c r="A376" s="347">
        <f t="shared" ca="1" si="151"/>
        <v>0.1</v>
      </c>
      <c r="B376" s="304">
        <f t="shared" ca="1" si="152"/>
        <v>28.200000000000134</v>
      </c>
      <c r="D376" s="306">
        <f t="shared" ca="1" si="153"/>
        <v>-0.77757792836337924</v>
      </c>
      <c r="E376" s="307">
        <f t="shared" ca="1" si="154"/>
        <v>-1.7023811848602115</v>
      </c>
      <c r="F376" s="304">
        <f t="shared" ca="1" si="155"/>
        <v>1.8715579427963063</v>
      </c>
      <c r="G376" s="306">
        <f t="shared" ca="1" si="156"/>
        <v>9.9956048647775049</v>
      </c>
      <c r="H376" s="307">
        <f t="shared" ca="1" si="157"/>
        <v>-105.20277779781445</v>
      </c>
      <c r="I376" s="304">
        <f t="shared" ca="1" si="158"/>
        <v>105.67656586485523</v>
      </c>
      <c r="J376" s="306">
        <f t="shared" ca="1" si="159"/>
        <v>737.24950462586071</v>
      </c>
      <c r="K376" s="307">
        <f t="shared" ca="1" si="160"/>
        <v>103.74253853300476</v>
      </c>
      <c r="L376" s="304">
        <f t="shared" ca="1" si="145"/>
        <v>744.51282485417869</v>
      </c>
      <c r="M376" s="306">
        <f t="shared" ca="1" si="161"/>
        <v>-1.4760679482659689</v>
      </c>
      <c r="N376" s="304">
        <f t="shared" ca="1" si="162"/>
        <v>-84.572463710174759</v>
      </c>
      <c r="P376" s="310">
        <f t="shared" ca="1" si="163"/>
        <v>23</v>
      </c>
      <c r="Q376" s="304">
        <f t="shared" ca="1" si="164"/>
        <v>0</v>
      </c>
      <c r="R376" s="306">
        <f t="shared" ca="1" si="165"/>
        <v>0</v>
      </c>
      <c r="S376" s="307">
        <f t="shared" ca="1" si="166"/>
        <v>5.083000000000002</v>
      </c>
      <c r="T376" s="304">
        <f t="shared" ca="1" si="146"/>
        <v>49.86423000000002</v>
      </c>
      <c r="U376" s="311">
        <f t="shared" ca="1" si="147"/>
        <v>0</v>
      </c>
      <c r="V376" s="306">
        <f t="shared" ca="1" si="148"/>
        <v>1.2123571192568401</v>
      </c>
      <c r="W376" s="304">
        <f t="shared" ca="1" si="149"/>
        <v>41.57108780528069</v>
      </c>
      <c r="Y376" s="314" t="str">
        <f t="shared" ca="1" si="167"/>
        <v/>
      </c>
      <c r="Z376" s="315" t="str">
        <f t="shared" ca="1" si="168"/>
        <v/>
      </c>
      <c r="AA376" s="316" t="str">
        <f t="shared" ca="1" si="169"/>
        <v/>
      </c>
      <c r="AC376" s="310" t="e">
        <f t="shared" ca="1" si="170"/>
        <v>#N/A</v>
      </c>
      <c r="AD376" s="323" t="e">
        <f t="shared" ca="1" si="171"/>
        <v>#N/A</v>
      </c>
      <c r="AE376" s="324" t="e">
        <f t="shared" ca="1" si="150"/>
        <v>#N/A</v>
      </c>
      <c r="AG376" s="306">
        <f t="shared" ca="1" si="172"/>
        <v>1.6203708067279017</v>
      </c>
      <c r="AH376" s="304">
        <f t="shared" ca="1" si="173"/>
        <v>-8.1448210714715277</v>
      </c>
    </row>
    <row r="377" spans="1:34" x14ac:dyDescent="0.2">
      <c r="A377" s="347">
        <f t="shared" ca="1" si="151"/>
        <v>0.1</v>
      </c>
      <c r="B377" s="304">
        <f t="shared" ca="1" si="152"/>
        <v>28.300000000000136</v>
      </c>
      <c r="D377" s="306">
        <f t="shared" ca="1" si="153"/>
        <v>-0.77357364862326028</v>
      </c>
      <c r="E377" s="307">
        <f t="shared" ca="1" si="154"/>
        <v>-1.6682119074022648</v>
      </c>
      <c r="F377" s="304">
        <f t="shared" ca="1" si="155"/>
        <v>1.8388439732187736</v>
      </c>
      <c r="G377" s="306">
        <f t="shared" ca="1" si="156"/>
        <v>9.9182474999151786</v>
      </c>
      <c r="H377" s="307">
        <f t="shared" ca="1" si="157"/>
        <v>-105.36959898855467</v>
      </c>
      <c r="I377" s="304">
        <f t="shared" ca="1" si="158"/>
        <v>105.83536282584568</v>
      </c>
      <c r="J377" s="306">
        <f t="shared" ca="1" si="159"/>
        <v>738.24519724409538</v>
      </c>
      <c r="K377" s="307">
        <f t="shared" ca="1" si="160"/>
        <v>93.213919693686307</v>
      </c>
      <c r="L377" s="304">
        <f t="shared" ca="1" si="145"/>
        <v>744.10671686165711</v>
      </c>
      <c r="M377" s="306">
        <f t="shared" ca="1" si="161"/>
        <v>-1.4769446838791653</v>
      </c>
      <c r="N377" s="304">
        <f t="shared" ca="1" si="162"/>
        <v>-84.622696960559722</v>
      </c>
      <c r="P377" s="310">
        <f t="shared" ca="1" si="163"/>
        <v>23</v>
      </c>
      <c r="Q377" s="304">
        <f t="shared" ca="1" si="164"/>
        <v>0</v>
      </c>
      <c r="R377" s="306">
        <f t="shared" ca="1" si="165"/>
        <v>0</v>
      </c>
      <c r="S377" s="307">
        <f t="shared" ca="1" si="166"/>
        <v>5.083000000000002</v>
      </c>
      <c r="T377" s="304">
        <f t="shared" ca="1" si="146"/>
        <v>49.86423000000002</v>
      </c>
      <c r="U377" s="311">
        <f t="shared" ca="1" si="147"/>
        <v>0</v>
      </c>
      <c r="V377" s="306">
        <f t="shared" ca="1" si="148"/>
        <v>1.213634267063384</v>
      </c>
      <c r="W377" s="304">
        <f t="shared" ca="1" si="149"/>
        <v>41.740041328943626</v>
      </c>
      <c r="Y377" s="314" t="str">
        <f t="shared" ca="1" si="167"/>
        <v/>
      </c>
      <c r="Z377" s="315" t="str">
        <f t="shared" ca="1" si="168"/>
        <v/>
      </c>
      <c r="AA377" s="316" t="str">
        <f t="shared" ca="1" si="169"/>
        <v/>
      </c>
      <c r="AC377" s="310" t="e">
        <f t="shared" ca="1" si="170"/>
        <v>#N/A</v>
      </c>
      <c r="AD377" s="323" t="e">
        <f t="shared" ca="1" si="171"/>
        <v>#N/A</v>
      </c>
      <c r="AE377" s="324" t="e">
        <f t="shared" ca="1" si="150"/>
        <v>#N/A</v>
      </c>
      <c r="AG377" s="306">
        <f t="shared" ca="1" si="172"/>
        <v>1.5875628500571946</v>
      </c>
      <c r="AH377" s="304">
        <f t="shared" ca="1" si="173"/>
        <v>-8.1784552046587979</v>
      </c>
    </row>
    <row r="378" spans="1:34" x14ac:dyDescent="0.2">
      <c r="A378" s="347">
        <f t="shared" ca="1" si="151"/>
        <v>0.1</v>
      </c>
      <c r="B378" s="304">
        <f t="shared" ca="1" si="152"/>
        <v>28.400000000000137</v>
      </c>
      <c r="D378" s="306">
        <f t="shared" ca="1" si="153"/>
        <v>-0.76955010810558633</v>
      </c>
      <c r="E378" s="307">
        <f t="shared" ca="1" si="154"/>
        <v>-1.6344441577629567</v>
      </c>
      <c r="F378" s="304">
        <f t="shared" ca="1" si="155"/>
        <v>1.8065478332252318</v>
      </c>
      <c r="G378" s="306">
        <f t="shared" ca="1" si="156"/>
        <v>9.8412924891046192</v>
      </c>
      <c r="H378" s="307">
        <f t="shared" ca="1" si="157"/>
        <v>-105.53304340433097</v>
      </c>
      <c r="I378" s="304">
        <f t="shared" ca="1" si="158"/>
        <v>105.99091606376705</v>
      </c>
      <c r="J378" s="306">
        <f t="shared" ca="1" si="159"/>
        <v>739.23317424354639</v>
      </c>
      <c r="K378" s="307">
        <f t="shared" ca="1" si="160"/>
        <v>82.668787574042028</v>
      </c>
      <c r="L378" s="304">
        <f t="shared" ca="1" si="145"/>
        <v>743.84125614350774</v>
      </c>
      <c r="M378" s="306">
        <f t="shared" ca="1" si="161"/>
        <v>-1.4778120541939437</v>
      </c>
      <c r="N378" s="304">
        <f t="shared" ca="1" si="162"/>
        <v>-84.672393618871467</v>
      </c>
      <c r="P378" s="310">
        <f t="shared" ca="1" si="163"/>
        <v>23</v>
      </c>
      <c r="Q378" s="304">
        <f t="shared" ca="1" si="164"/>
        <v>0</v>
      </c>
      <c r="R378" s="306">
        <f t="shared" ca="1" si="165"/>
        <v>0</v>
      </c>
      <c r="S378" s="307">
        <f t="shared" ca="1" si="166"/>
        <v>5.083000000000002</v>
      </c>
      <c r="T378" s="304">
        <f t="shared" ca="1" si="146"/>
        <v>49.86423000000002</v>
      </c>
      <c r="U378" s="311">
        <f t="shared" ca="1" si="147"/>
        <v>0</v>
      </c>
      <c r="V378" s="306">
        <f t="shared" ca="1" si="148"/>
        <v>1.2149147602493091</v>
      </c>
      <c r="W378" s="304">
        <f t="shared" ca="1" si="149"/>
        <v>41.906996743508557</v>
      </c>
      <c r="Y378" s="314" t="str">
        <f t="shared" ca="1" si="167"/>
        <v/>
      </c>
      <c r="Z378" s="315" t="str">
        <f t="shared" ca="1" si="168"/>
        <v/>
      </c>
      <c r="AA378" s="316" t="str">
        <f t="shared" ca="1" si="169"/>
        <v/>
      </c>
      <c r="AC378" s="310" t="e">
        <f t="shared" ca="1" si="170"/>
        <v>#N/A</v>
      </c>
      <c r="AD378" s="323" t="e">
        <f t="shared" ca="1" si="171"/>
        <v>#N/A</v>
      </c>
      <c r="AE378" s="324" t="e">
        <f t="shared" ca="1" si="150"/>
        <v>#N/A</v>
      </c>
      <c r="AG378" s="306">
        <f t="shared" ca="1" si="172"/>
        <v>1.5551336778400273</v>
      </c>
      <c r="AH378" s="304">
        <f t="shared" ca="1" si="173"/>
        <v>-8.2116941430146788</v>
      </c>
    </row>
    <row r="379" spans="1:34" x14ac:dyDescent="0.2">
      <c r="A379" s="347">
        <f t="shared" ca="1" si="151"/>
        <v>0.1</v>
      </c>
      <c r="B379" s="304">
        <f t="shared" ca="1" si="152"/>
        <v>28.500000000000139</v>
      </c>
      <c r="D379" s="306">
        <f t="shared" ca="1" si="153"/>
        <v>-0.76550833263118345</v>
      </c>
      <c r="E379" s="307">
        <f t="shared" ca="1" si="154"/>
        <v>-1.6010757978809114</v>
      </c>
      <c r="F379" s="304">
        <f t="shared" ca="1" si="155"/>
        <v>1.7746680585077796</v>
      </c>
      <c r="G379" s="306">
        <f t="shared" ca="1" si="156"/>
        <v>9.764741655841501</v>
      </c>
      <c r="H379" s="307">
        <f t="shared" ca="1" si="157"/>
        <v>-105.69315098411906</v>
      </c>
      <c r="I379" s="304">
        <f t="shared" ca="1" si="158"/>
        <v>106.14326330275094</v>
      </c>
      <c r="J379" s="306">
        <f t="shared" ca="1" si="159"/>
        <v>740.21347595079374</v>
      </c>
      <c r="K379" s="307">
        <f t="shared" ca="1" si="160"/>
        <v>72.107477854619532</v>
      </c>
      <c r="L379" s="304">
        <f t="shared" ca="1" si="145"/>
        <v>743.71733766378657</v>
      </c>
      <c r="M379" s="306">
        <f t="shared" ca="1" si="161"/>
        <v>-1.4786701980922905</v>
      </c>
      <c r="N379" s="304">
        <f t="shared" ca="1" si="162"/>
        <v>-84.721561642461637</v>
      </c>
      <c r="P379" s="310">
        <f t="shared" ca="1" si="163"/>
        <v>23</v>
      </c>
      <c r="Q379" s="304">
        <f t="shared" ca="1" si="164"/>
        <v>0</v>
      </c>
      <c r="R379" s="306">
        <f t="shared" ca="1" si="165"/>
        <v>0</v>
      </c>
      <c r="S379" s="307">
        <f t="shared" ca="1" si="166"/>
        <v>5.083000000000002</v>
      </c>
      <c r="T379" s="304">
        <f t="shared" ca="1" si="146"/>
        <v>49.86423000000002</v>
      </c>
      <c r="U379" s="311">
        <f t="shared" ca="1" si="147"/>
        <v>0</v>
      </c>
      <c r="V379" s="306">
        <f t="shared" ca="1" si="148"/>
        <v>1.216198566421651</v>
      </c>
      <c r="W379" s="304">
        <f t="shared" ca="1" si="149"/>
        <v>42.071965028182071</v>
      </c>
      <c r="Y379" s="314" t="str">
        <f t="shared" ca="1" si="167"/>
        <v/>
      </c>
      <c r="Z379" s="315" t="str">
        <f t="shared" ca="1" si="168"/>
        <v/>
      </c>
      <c r="AA379" s="316" t="str">
        <f t="shared" ca="1" si="169"/>
        <v/>
      </c>
      <c r="AC379" s="310" t="e">
        <f t="shared" ca="1" si="170"/>
        <v>#N/A</v>
      </c>
      <c r="AD379" s="323" t="e">
        <f t="shared" ca="1" si="171"/>
        <v>#N/A</v>
      </c>
      <c r="AE379" s="324" t="e">
        <f t="shared" ca="1" si="150"/>
        <v>#N/A</v>
      </c>
      <c r="AG379" s="306">
        <f t="shared" ca="1" si="172"/>
        <v>1.523081564555941</v>
      </c>
      <c r="AH379" s="304">
        <f t="shared" ca="1" si="173"/>
        <v>-8.2445399849515137</v>
      </c>
    </row>
    <row r="380" spans="1:34" x14ac:dyDescent="0.2">
      <c r="A380" s="347">
        <f t="shared" ca="1" si="151"/>
        <v>0.1</v>
      </c>
      <c r="B380" s="304">
        <f t="shared" ca="1" si="152"/>
        <v>28.60000000000014</v>
      </c>
      <c r="D380" s="306">
        <f t="shared" ca="1" si="153"/>
        <v>-0.76144933062291764</v>
      </c>
      <c r="E380" s="307">
        <f t="shared" ca="1" si="154"/>
        <v>-1.568104627362116</v>
      </c>
      <c r="F380" s="304">
        <f t="shared" ca="1" si="155"/>
        <v>1.7432031452072849</v>
      </c>
      <c r="G380" s="306">
        <f t="shared" ca="1" si="156"/>
        <v>9.6885967227792094</v>
      </c>
      <c r="H380" s="307">
        <f t="shared" ca="1" si="157"/>
        <v>-105.84996144685527</v>
      </c>
      <c r="I380" s="304">
        <f t="shared" ca="1" si="158"/>
        <v>106.29244208671375</v>
      </c>
      <c r="J380" s="306">
        <f t="shared" ca="1" si="159"/>
        <v>741.18614286972479</v>
      </c>
      <c r="K380" s="307">
        <f t="shared" ca="1" si="160"/>
        <v>61.530322233070812</v>
      </c>
      <c r="L380" s="304">
        <f t="shared" ca="1" si="145"/>
        <v>743.73575881236582</v>
      </c>
      <c r="M380" s="306">
        <f t="shared" ca="1" si="161"/>
        <v>-1.4795192514748909</v>
      </c>
      <c r="N380" s="304">
        <f t="shared" ca="1" si="162"/>
        <v>-84.770208817865949</v>
      </c>
      <c r="P380" s="310">
        <f t="shared" ca="1" si="163"/>
        <v>23</v>
      </c>
      <c r="Q380" s="304">
        <f t="shared" ca="1" si="164"/>
        <v>0</v>
      </c>
      <c r="R380" s="306">
        <f t="shared" ca="1" si="165"/>
        <v>0</v>
      </c>
      <c r="S380" s="307">
        <f t="shared" ca="1" si="166"/>
        <v>5.083000000000002</v>
      </c>
      <c r="T380" s="304">
        <f t="shared" ca="1" si="146"/>
        <v>49.86423000000002</v>
      </c>
      <c r="U380" s="311">
        <f t="shared" ca="1" si="147"/>
        <v>0</v>
      </c>
      <c r="V380" s="306">
        <f t="shared" ca="1" si="148"/>
        <v>1.217485653534419</v>
      </c>
      <c r="W380" s="304">
        <f t="shared" ca="1" si="149"/>
        <v>42.234957462088708</v>
      </c>
      <c r="Y380" s="314" t="str">
        <f t="shared" ca="1" si="167"/>
        <v/>
      </c>
      <c r="Z380" s="315" t="str">
        <f t="shared" ca="1" si="168"/>
        <v/>
      </c>
      <c r="AA380" s="316" t="str">
        <f t="shared" ca="1" si="169"/>
        <v/>
      </c>
      <c r="AC380" s="310" t="e">
        <f t="shared" ca="1" si="170"/>
        <v>#N/A</v>
      </c>
      <c r="AD380" s="323" t="e">
        <f t="shared" ca="1" si="171"/>
        <v>#N/A</v>
      </c>
      <c r="AE380" s="324" t="e">
        <f t="shared" ca="1" si="150"/>
        <v>#N/A</v>
      </c>
      <c r="AG380" s="306">
        <f t="shared" ca="1" si="172"/>
        <v>1.4914047129831456</v>
      </c>
      <c r="AH380" s="304">
        <f t="shared" ca="1" si="173"/>
        <v>-8.2769948904548603</v>
      </c>
    </row>
    <row r="381" spans="1:34" x14ac:dyDescent="0.2">
      <c r="A381" s="347">
        <f t="shared" ca="1" si="151"/>
        <v>0.1</v>
      </c>
      <c r="B381" s="304">
        <f t="shared" ca="1" si="152"/>
        <v>28.700000000000141</v>
      </c>
      <c r="D381" s="306">
        <f t="shared" ca="1" si="153"/>
        <v>-0.75737409315511117</v>
      </c>
      <c r="E381" s="307">
        <f t="shared" ca="1" si="154"/>
        <v>-1.5355283860840778</v>
      </c>
      <c r="F381" s="304">
        <f t="shared" ca="1" si="155"/>
        <v>1.7121515532955895</v>
      </c>
      <c r="G381" s="306">
        <f t="shared" ca="1" si="156"/>
        <v>9.6128593134636979</v>
      </c>
      <c r="H381" s="307">
        <f t="shared" ca="1" si="157"/>
        <v>-106.00351428546368</v>
      </c>
      <c r="I381" s="304">
        <f t="shared" ca="1" si="158"/>
        <v>106.4384897724923</v>
      </c>
      <c r="J381" s="306">
        <f t="shared" ca="1" si="159"/>
        <v>742.15121567153699</v>
      </c>
      <c r="K381" s="307">
        <f t="shared" ca="1" si="160"/>
        <v>50.937648446454865</v>
      </c>
      <c r="L381" s="304">
        <f t="shared" ca="1" si="145"/>
        <v>743.89721800259133</v>
      </c>
      <c r="M381" s="306">
        <f t="shared" ca="1" si="161"/>
        <v>-1.4803593473430507</v>
      </c>
      <c r="N381" s="304">
        <f t="shared" ca="1" si="162"/>
        <v>-84.818342765497889</v>
      </c>
      <c r="P381" s="310">
        <f t="shared" ca="1" si="163"/>
        <v>23</v>
      </c>
      <c r="Q381" s="304">
        <f t="shared" ca="1" si="164"/>
        <v>0</v>
      </c>
      <c r="R381" s="306">
        <f t="shared" ca="1" si="165"/>
        <v>0</v>
      </c>
      <c r="S381" s="307">
        <f t="shared" ca="1" si="166"/>
        <v>5.083000000000002</v>
      </c>
      <c r="T381" s="304">
        <f t="shared" ca="1" si="146"/>
        <v>49.86423000000002</v>
      </c>
      <c r="U381" s="311">
        <f t="shared" ca="1" si="147"/>
        <v>0</v>
      </c>
      <c r="V381" s="306">
        <f t="shared" ca="1" si="148"/>
        <v>1.2187759898872619</v>
      </c>
      <c r="W381" s="304">
        <f t="shared" ca="1" si="149"/>
        <v>42.395985611451792</v>
      </c>
      <c r="Y381" s="314" t="str">
        <f t="shared" ca="1" si="167"/>
        <v/>
      </c>
      <c r="Z381" s="315" t="str">
        <f t="shared" ca="1" si="168"/>
        <v/>
      </c>
      <c r="AA381" s="316" t="str">
        <f t="shared" ca="1" si="169"/>
        <v/>
      </c>
      <c r="AC381" s="310" t="e">
        <f t="shared" ca="1" si="170"/>
        <v>#N/A</v>
      </c>
      <c r="AD381" s="323" t="e">
        <f t="shared" ca="1" si="171"/>
        <v>#N/A</v>
      </c>
      <c r="AE381" s="324" t="e">
        <f t="shared" ca="1" si="150"/>
        <v>#N/A</v>
      </c>
      <c r="AG381" s="306">
        <f t="shared" ca="1" si="172"/>
        <v>1.4601012570967207</v>
      </c>
      <c r="AH381" s="304">
        <f t="shared" ca="1" si="173"/>
        <v>-8.3090610785144001</v>
      </c>
    </row>
    <row r="382" spans="1:34" x14ac:dyDescent="0.2">
      <c r="A382" s="347">
        <f t="shared" ca="1" si="151"/>
        <v>0.1</v>
      </c>
      <c r="B382" s="304">
        <f t="shared" ca="1" si="152"/>
        <v>28.800000000000143</v>
      </c>
      <c r="D382" s="306">
        <f t="shared" ca="1" si="153"/>
        <v>-0.75328359401133582</v>
      </c>
      <c r="E382" s="307">
        <f t="shared" ca="1" si="154"/>
        <v>-1.5033447567522593</v>
      </c>
      <c r="F382" s="304">
        <f t="shared" ca="1" si="155"/>
        <v>1.6815117099387518</v>
      </c>
      <c r="G382" s="306">
        <f t="shared" ca="1" si="156"/>
        <v>9.5375309540625643</v>
      </c>
      <c r="H382" s="307">
        <f t="shared" ca="1" si="157"/>
        <v>-106.1538487611389</v>
      </c>
      <c r="I382" s="304">
        <f t="shared" ca="1" si="158"/>
        <v>106.58144352326278</v>
      </c>
      <c r="J382" s="306">
        <f t="shared" ca="1" si="159"/>
        <v>743.10873518491326</v>
      </c>
      <c r="K382" s="307">
        <f t="shared" ca="1" si="160"/>
        <v>40.329780294124731</v>
      </c>
      <c r="L382" s="304">
        <f t="shared" ca="1" si="145"/>
        <v>744.20231354564726</v>
      </c>
      <c r="M382" s="306">
        <f t="shared" ca="1" si="161"/>
        <v>-1.4811906158779755</v>
      </c>
      <c r="N382" s="304">
        <f t="shared" ca="1" si="162"/>
        <v>-84.865970944191105</v>
      </c>
      <c r="P382" s="310">
        <f t="shared" ca="1" si="163"/>
        <v>23</v>
      </c>
      <c r="Q382" s="304">
        <f t="shared" ca="1" si="164"/>
        <v>0</v>
      </c>
      <c r="R382" s="306">
        <f t="shared" ca="1" si="165"/>
        <v>0</v>
      </c>
      <c r="S382" s="307">
        <f t="shared" ca="1" si="166"/>
        <v>5.083000000000002</v>
      </c>
      <c r="T382" s="304">
        <f t="shared" ca="1" si="146"/>
        <v>49.86423000000002</v>
      </c>
      <c r="U382" s="311">
        <f t="shared" ca="1" si="147"/>
        <v>0</v>
      </c>
      <c r="V382" s="306">
        <f t="shared" ca="1" si="148"/>
        <v>1.2200695441240812</v>
      </c>
      <c r="W382" s="304">
        <f t="shared" ca="1" si="149"/>
        <v>42.555061317015266</v>
      </c>
      <c r="Y382" s="314" t="str">
        <f t="shared" ca="1" si="167"/>
        <v/>
      </c>
      <c r="Z382" s="315" t="str">
        <f t="shared" ca="1" si="168"/>
        <v/>
      </c>
      <c r="AA382" s="316" t="str">
        <f t="shared" ca="1" si="169"/>
        <v/>
      </c>
      <c r="AC382" s="310" t="e">
        <f t="shared" ca="1" si="170"/>
        <v>#N/A</v>
      </c>
      <c r="AD382" s="323" t="e">
        <f t="shared" ca="1" si="171"/>
        <v>#N/A</v>
      </c>
      <c r="AE382" s="324" t="e">
        <f t="shared" ca="1" si="150"/>
        <v>#N/A</v>
      </c>
      <c r="AG382" s="306">
        <f t="shared" ca="1" si="172"/>
        <v>1.42916926490728</v>
      </c>
      <c r="AH382" s="304">
        <f t="shared" ca="1" si="173"/>
        <v>-8.3407408246019621</v>
      </c>
    </row>
    <row r="383" spans="1:34" x14ac:dyDescent="0.2">
      <c r="A383" s="347">
        <f t="shared" ca="1" si="151"/>
        <v>0.1</v>
      </c>
      <c r="B383" s="304">
        <f t="shared" ca="1" si="152"/>
        <v>28.900000000000144</v>
      </c>
      <c r="D383" s="306">
        <f t="shared" ca="1" si="153"/>
        <v>-0.74917878975026286</v>
      </c>
      <c r="E383" s="307">
        <f t="shared" ca="1" si="154"/>
        <v>-1.4715513674084573</v>
      </c>
      <c r="F383" s="304">
        <f t="shared" ca="1" si="155"/>
        <v>1.6512820128413466</v>
      </c>
      <c r="G383" s="306">
        <f t="shared" ca="1" si="156"/>
        <v>9.4626130750875372</v>
      </c>
      <c r="H383" s="307">
        <f t="shared" ca="1" si="157"/>
        <v>-106.30100389787975</v>
      </c>
      <c r="I383" s="304">
        <f t="shared" ca="1" si="158"/>
        <v>106.72134030223695</v>
      </c>
      <c r="J383" s="306">
        <f t="shared" ca="1" si="159"/>
        <v>744.0587423863708</v>
      </c>
      <c r="K383" s="307">
        <f t="shared" ca="1" si="160"/>
        <v>29.7070376611738</v>
      </c>
      <c r="L383" s="304">
        <f t="shared" ca="1" si="145"/>
        <v>744.65154280924583</v>
      </c>
      <c r="M383" s="306">
        <f t="shared" ca="1" si="161"/>
        <v>-1.4820131845175102</v>
      </c>
      <c r="N383" s="304">
        <f t="shared" ca="1" si="162"/>
        <v>-84.913100655596253</v>
      </c>
      <c r="P383" s="310">
        <f t="shared" ca="1" si="163"/>
        <v>23</v>
      </c>
      <c r="Q383" s="304">
        <f t="shared" ca="1" si="164"/>
        <v>0</v>
      </c>
      <c r="R383" s="306">
        <f t="shared" ca="1" si="165"/>
        <v>0</v>
      </c>
      <c r="S383" s="307">
        <f t="shared" ca="1" si="166"/>
        <v>5.083000000000002</v>
      </c>
      <c r="T383" s="304">
        <f t="shared" ca="1" si="146"/>
        <v>49.86423000000002</v>
      </c>
      <c r="U383" s="311">
        <f t="shared" ca="1" si="147"/>
        <v>0</v>
      </c>
      <c r="V383" s="306">
        <f t="shared" ca="1" si="148"/>
        <v>1.2213662852315801</v>
      </c>
      <c r="W383" s="304">
        <f t="shared" ca="1" si="149"/>
        <v>42.712196681706587</v>
      </c>
      <c r="Y383" s="314" t="str">
        <f t="shared" ca="1" si="167"/>
        <v/>
      </c>
      <c r="Z383" s="315" t="str">
        <f t="shared" ca="1" si="168"/>
        <v/>
      </c>
      <c r="AA383" s="316" t="str">
        <f t="shared" ca="1" si="169"/>
        <v/>
      </c>
      <c r="AC383" s="310" t="e">
        <f t="shared" ca="1" si="170"/>
        <v>#N/A</v>
      </c>
      <c r="AD383" s="323" t="e">
        <f t="shared" ca="1" si="171"/>
        <v>#N/A</v>
      </c>
      <c r="AE383" s="324" t="e">
        <f t="shared" ca="1" si="150"/>
        <v>#N/A</v>
      </c>
      <c r="AG383" s="306">
        <f t="shared" ca="1" si="172"/>
        <v>1.3986067412402683</v>
      </c>
      <c r="AH383" s="304">
        <f t="shared" ca="1" si="173"/>
        <v>-8.3720364581969804</v>
      </c>
    </row>
    <row r="384" spans="1:34" x14ac:dyDescent="0.2">
      <c r="A384" s="347">
        <f t="shared" ca="1" si="151"/>
        <v>0.1</v>
      </c>
      <c r="B384" s="304">
        <f t="shared" ca="1" si="152"/>
        <v>29.000000000000146</v>
      </c>
      <c r="D384" s="306">
        <f t="shared" ca="1" si="153"/>
        <v>-0.7450606197791656</v>
      </c>
      <c r="E384" s="307">
        <f t="shared" ca="1" si="154"/>
        <v>-1.4401457938911761</v>
      </c>
      <c r="F384" s="304">
        <f t="shared" ca="1" si="155"/>
        <v>1.621460833572048</v>
      </c>
      <c r="G384" s="306">
        <f t="shared" ca="1" si="156"/>
        <v>9.3881070131096198</v>
      </c>
      <c r="H384" s="307">
        <f t="shared" ca="1" si="157"/>
        <v>-106.44501847726887</v>
      </c>
      <c r="I384" s="304">
        <f t="shared" ca="1" si="158"/>
        <v>106.85821686662992</v>
      </c>
      <c r="J384" s="306">
        <f t="shared" ca="1" si="159"/>
        <v>745.00127839078061</v>
      </c>
      <c r="K384" s="307">
        <f t="shared" ca="1" si="160"/>
        <v>19.069736542416365</v>
      </c>
      <c r="L384" s="304">
        <f t="shared" ca="1" si="145"/>
        <v>745.24530166630007</v>
      </c>
      <c r="M384" s="306">
        <f t="shared" ca="1" si="161"/>
        <v>-1.4828271780304259</v>
      </c>
      <c r="N384" s="304">
        <f t="shared" ca="1" si="162"/>
        <v>-84.959739048437342</v>
      </c>
      <c r="P384" s="310">
        <f t="shared" ca="1" si="163"/>
        <v>23</v>
      </c>
      <c r="Q384" s="304">
        <f t="shared" ca="1" si="164"/>
        <v>0</v>
      </c>
      <c r="R384" s="306">
        <f t="shared" ca="1" si="165"/>
        <v>0</v>
      </c>
      <c r="S384" s="307">
        <f t="shared" ca="1" si="166"/>
        <v>5.083000000000002</v>
      </c>
      <c r="T384" s="304">
        <f t="shared" ca="1" si="146"/>
        <v>49.86423000000002</v>
      </c>
      <c r="U384" s="311">
        <f t="shared" ca="1" si="147"/>
        <v>0</v>
      </c>
      <c r="V384" s="306">
        <f t="shared" ca="1" si="148"/>
        <v>1.2226661825377612</v>
      </c>
      <c r="W384" s="304">
        <f t="shared" ca="1" si="149"/>
        <v>42.867404058541723</v>
      </c>
      <c r="Y384" s="314" t="str">
        <f t="shared" ca="1" si="167"/>
        <v/>
      </c>
      <c r="Z384" s="315" t="str">
        <f t="shared" ca="1" si="168"/>
        <v/>
      </c>
      <c r="AA384" s="316" t="str">
        <f t="shared" ca="1" si="169"/>
        <v/>
      </c>
      <c r="AC384" s="310">
        <f t="shared" ca="1" si="170"/>
        <v>29.000000000000146</v>
      </c>
      <c r="AD384" s="323">
        <f t="shared" ca="1" si="171"/>
        <v>745.00127839078061</v>
      </c>
      <c r="AE384" s="324" t="e">
        <f t="shared" ca="1" si="150"/>
        <v>#N/A</v>
      </c>
      <c r="AG384" s="306">
        <f t="shared" ca="1" si="172"/>
        <v>1.3684116304564871</v>
      </c>
      <c r="AH384" s="304">
        <f t="shared" ca="1" si="173"/>
        <v>-8.4029503603593483</v>
      </c>
    </row>
    <row r="385" spans="1:34" x14ac:dyDescent="0.2">
      <c r="A385" s="347">
        <f t="shared" ca="1" si="151"/>
        <v>0.1</v>
      </c>
      <c r="B385" s="304">
        <f t="shared" ca="1" si="152"/>
        <v>29.100000000000147</v>
      </c>
      <c r="D385" s="306">
        <f t="shared" ca="1" si="153"/>
        <v>-0.74093000643480444</v>
      </c>
      <c r="E385" s="307">
        <f t="shared" ca="1" si="154"/>
        <v>-1.4091255622477021</v>
      </c>
      <c r="F385" s="304">
        <f t="shared" ca="1" si="155"/>
        <v>1.5920465208703489</v>
      </c>
      <c r="G385" s="306">
        <f t="shared" ca="1" si="156"/>
        <v>9.3140140124661386</v>
      </c>
      <c r="H385" s="307">
        <f t="shared" ca="1" si="157"/>
        <v>-106.58593103349365</v>
      </c>
      <c r="I385" s="304">
        <f t="shared" ca="1" si="158"/>
        <v>106.99210976189356</v>
      </c>
      <c r="J385" s="306">
        <f t="shared" ca="1" si="159"/>
        <v>745.93638444205942</v>
      </c>
      <c r="K385" s="307">
        <f t="shared" ca="1" si="160"/>
        <v>8.418189066878238</v>
      </c>
      <c r="L385" s="304">
        <f t="shared" ca="1" si="145"/>
        <v>745.98388423722497</v>
      </c>
      <c r="M385" s="306">
        <f t="shared" ca="1" si="161"/>
        <v>-1.4836327185883471</v>
      </c>
      <c r="N385" s="304">
        <f t="shared" ca="1" si="162"/>
        <v>-85.005893122632855</v>
      </c>
      <c r="P385" s="310">
        <f t="shared" ca="1" si="163"/>
        <v>23</v>
      </c>
      <c r="Q385" s="304">
        <f t="shared" ca="1" si="164"/>
        <v>0</v>
      </c>
      <c r="R385" s="306">
        <f t="shared" ca="1" si="165"/>
        <v>0</v>
      </c>
      <c r="S385" s="307">
        <f t="shared" ca="1" si="166"/>
        <v>5.083000000000002</v>
      </c>
      <c r="T385" s="304">
        <f t="shared" ca="1" si="146"/>
        <v>49.86423000000002</v>
      </c>
      <c r="U385" s="311">
        <f t="shared" ca="1" si="147"/>
        <v>0</v>
      </c>
      <c r="V385" s="306">
        <f t="shared" ca="1" si="148"/>
        <v>1.2239692057103686</v>
      </c>
      <c r="W385" s="304">
        <f t="shared" ca="1" si="149"/>
        <v>43.020696038772186</v>
      </c>
      <c r="Y385" s="314" t="str">
        <f t="shared" ca="1" si="167"/>
        <v/>
      </c>
      <c r="Z385" s="315" t="str">
        <f t="shared" ca="1" si="168"/>
        <v/>
      </c>
      <c r="AA385" s="316" t="str">
        <f t="shared" ca="1" si="169"/>
        <v/>
      </c>
      <c r="AC385" s="310" t="e">
        <f t="shared" ca="1" si="170"/>
        <v>#N/A</v>
      </c>
      <c r="AD385" s="323" t="e">
        <f t="shared" ca="1" si="171"/>
        <v>#N/A</v>
      </c>
      <c r="AE385" s="324" t="e">
        <f t="shared" ca="1" si="150"/>
        <v>#N/A</v>
      </c>
      <c r="AG385" s="306">
        <f t="shared" ca="1" si="172"/>
        <v>1.338581819114026</v>
      </c>
      <c r="AH385" s="304">
        <f t="shared" ca="1" si="173"/>
        <v>-8.433484961349933</v>
      </c>
    </row>
    <row r="386" spans="1:34" x14ac:dyDescent="0.2">
      <c r="A386" s="347">
        <f t="shared" ca="1" si="151"/>
        <v>0.1</v>
      </c>
      <c r="B386" s="304">
        <f t="shared" ca="1" si="152"/>
        <v>29.200000000000149</v>
      </c>
      <c r="D386" s="306">
        <f t="shared" ca="1" si="153"/>
        <v>-0.73678785507132361</v>
      </c>
      <c r="E386" s="307">
        <f t="shared" ca="1" si="154"/>
        <v>-1.3784881510979723</v>
      </c>
      <c r="F386" s="304">
        <f t="shared" ca="1" si="155"/>
        <v>1.5630374039344381</v>
      </c>
      <c r="G386" s="306">
        <f t="shared" ca="1" si="156"/>
        <v>9.2403352269590062</v>
      </c>
      <c r="H386" s="307">
        <f t="shared" ca="1" si="157"/>
        <v>-106.72377984860344</v>
      </c>
      <c r="I386" s="304">
        <f t="shared" ca="1" si="158"/>
        <v>107.12305531620984</v>
      </c>
      <c r="J386" s="306">
        <f t="shared" ca="1" si="159"/>
        <v>746.86410190403069</v>
      </c>
      <c r="K386" s="307">
        <f t="shared" ca="1" si="160"/>
        <v>-2.247296477226616</v>
      </c>
      <c r="L386" s="304">
        <f t="shared" ca="1" si="145"/>
        <v>746.86748292744062</v>
      </c>
      <c r="M386" s="306">
        <f t="shared" ca="1" si="161"/>
        <v>-1.4844299258354046</v>
      </c>
      <c r="N386" s="304">
        <f t="shared" ca="1" si="162"/>
        <v>-85.051569733286485</v>
      </c>
      <c r="P386" s="310">
        <f t="shared" ca="1" si="163"/>
        <v>23</v>
      </c>
      <c r="Q386" s="304">
        <f t="shared" ca="1" si="164"/>
        <v>0</v>
      </c>
      <c r="R386" s="306">
        <f t="shared" ca="1" si="165"/>
        <v>0</v>
      </c>
      <c r="S386" s="307">
        <f t="shared" ca="1" si="166"/>
        <v>5.083000000000002</v>
      </c>
      <c r="T386" s="304">
        <f t="shared" ca="1" si="146"/>
        <v>49.86423000000002</v>
      </c>
      <c r="U386" s="311">
        <f t="shared" ca="1" si="147"/>
        <v>0</v>
      </c>
      <c r="V386" s="306">
        <f t="shared" ca="1" si="148"/>
        <v>1.2252753247552781</v>
      </c>
      <c r="W386" s="304">
        <f t="shared" ca="1" si="149"/>
        <v>43.172085440273932</v>
      </c>
      <c r="Y386" s="314" t="str">
        <f t="shared" ca="1" si="167"/>
        <v>Impact balistique</v>
      </c>
      <c r="Z386" s="315" t="str">
        <f t="shared" ca="1" si="168"/>
        <v/>
      </c>
      <c r="AA386" s="316" t="str">
        <f t="shared" ca="1" si="169"/>
        <v/>
      </c>
      <c r="AC386" s="310" t="e">
        <f t="shared" ca="1" si="170"/>
        <v>#N/A</v>
      </c>
      <c r="AD386" s="323" t="e">
        <f t="shared" ca="1" si="171"/>
        <v>#N/A</v>
      </c>
      <c r="AE386" s="324" t="e">
        <f t="shared" ca="1" si="150"/>
        <v>#N/A</v>
      </c>
      <c r="AG386" s="306">
        <f t="shared" ca="1" si="172"/>
        <v>1.3091151385721442</v>
      </c>
      <c r="AH386" s="304">
        <f t="shared" ca="1" si="173"/>
        <v>-8.4636427382986756</v>
      </c>
    </row>
    <row r="387" spans="1:34" x14ac:dyDescent="0.2">
      <c r="A387" s="347">
        <f t="shared" ca="1" si="151"/>
        <v>1E-4</v>
      </c>
      <c r="B387" s="304">
        <f t="shared" ca="1" si="152"/>
        <v>29.200100000000148</v>
      </c>
      <c r="D387" s="306">
        <f t="shared" ca="1" si="153"/>
        <v>-0.73263505415485175</v>
      </c>
      <c r="E387" s="307">
        <f t="shared" ca="1" si="154"/>
        <v>-1.3482309939501835</v>
      </c>
      <c r="F387" s="304">
        <f t="shared" ca="1" si="155"/>
        <v>1.534431795689982</v>
      </c>
      <c r="G387" s="306">
        <f t="shared" ca="1" si="156"/>
        <v>9.240261963453591</v>
      </c>
      <c r="H387" s="307">
        <f t="shared" ca="1" si="157"/>
        <v>-106.72391467170284</v>
      </c>
      <c r="I387" s="304">
        <f t="shared" ca="1" si="158"/>
        <v>107.12318331718004</v>
      </c>
      <c r="J387" s="306">
        <f t="shared" ca="1" si="159"/>
        <v>746.86410190403069</v>
      </c>
      <c r="K387" s="307">
        <f t="shared" ca="1" si="160"/>
        <v>-2.2579688619526315</v>
      </c>
      <c r="L387" s="304">
        <f t="shared" ca="1" si="145"/>
        <v>746.86751511650039</v>
      </c>
      <c r="M387" s="306">
        <f t="shared" ca="1" si="161"/>
        <v>-1.4844307157685075</v>
      </c>
      <c r="N387" s="304">
        <f t="shared" ca="1" si="162"/>
        <v>-85.051614993119387</v>
      </c>
      <c r="P387" s="310">
        <f t="shared" ca="1" si="163"/>
        <v>23</v>
      </c>
      <c r="Q387" s="304">
        <f t="shared" ca="1" si="164"/>
        <v>0</v>
      </c>
      <c r="R387" s="306">
        <f t="shared" ca="1" si="165"/>
        <v>0</v>
      </c>
      <c r="S387" s="307">
        <f t="shared" ca="1" si="166"/>
        <v>5.083000000000002</v>
      </c>
      <c r="T387" s="304">
        <f t="shared" ca="1" si="146"/>
        <v>49.86423000000002</v>
      </c>
      <c r="U387" s="311">
        <f t="shared" ca="1" si="147"/>
        <v>0</v>
      </c>
      <c r="V387" s="306">
        <f t="shared" ca="1" si="148"/>
        <v>1.2252766324169584</v>
      </c>
      <c r="W387" s="304">
        <f t="shared" ca="1" si="149"/>
        <v>43.172234687734047</v>
      </c>
      <c r="Y387" s="314" t="str">
        <f t="shared" ca="1" si="167"/>
        <v/>
      </c>
      <c r="Z387" s="315" t="str">
        <f t="shared" ca="1" si="168"/>
        <v/>
      </c>
      <c r="AA387" s="316" t="str">
        <f t="shared" ca="1" si="169"/>
        <v/>
      </c>
      <c r="AC387" s="310" t="e">
        <f t="shared" ca="1" si="170"/>
        <v>#N/A</v>
      </c>
      <c r="AD387" s="323" t="e">
        <f t="shared" ca="1" si="171"/>
        <v>#N/A</v>
      </c>
      <c r="AE387" s="324" t="e">
        <f t="shared" ca="1" si="150"/>
        <v>#N/A</v>
      </c>
      <c r="AG387" s="306">
        <f t="shared" ca="1" si="172"/>
        <v>1.2800093675375432</v>
      </c>
      <c r="AH387" s="304">
        <f t="shared" ca="1" si="173"/>
        <v>-8.4934262129203066</v>
      </c>
    </row>
    <row r="388" spans="1:34" x14ac:dyDescent="0.2">
      <c r="A388" s="347">
        <f t="shared" ca="1" si="151"/>
        <v>1E-4</v>
      </c>
      <c r="B388" s="304">
        <f t="shared" ca="1" si="152"/>
        <v>29.200200000000148</v>
      </c>
      <c r="D388" s="306">
        <f t="shared" ca="1" si="153"/>
        <v>-0.73263090264593655</v>
      </c>
      <c r="E388" s="307">
        <f t="shared" ca="1" si="154"/>
        <v>-1.34820116257678</v>
      </c>
      <c r="F388" s="304">
        <f t="shared" ca="1" si="155"/>
        <v>1.5344036021481378</v>
      </c>
      <c r="G388" s="306">
        <f t="shared" ca="1" si="156"/>
        <v>9.2401887003633263</v>
      </c>
      <c r="H388" s="307">
        <f t="shared" ca="1" si="157"/>
        <v>-106.7240494918191</v>
      </c>
      <c r="I388" s="304">
        <f t="shared" ca="1" si="158"/>
        <v>107.12331131528084</v>
      </c>
      <c r="J388" s="306">
        <f t="shared" ca="1" si="159"/>
        <v>746.86410190403069</v>
      </c>
      <c r="K388" s="307">
        <f t="shared" ca="1" si="160"/>
        <v>-2.2686412601608077</v>
      </c>
      <c r="L388" s="304">
        <f t="shared" ref="L388:L451" ca="1" si="174">SQRT(pos_x^2+pos_z^2)</f>
        <v>746.86754745810299</v>
      </c>
      <c r="M388" s="306">
        <f t="shared" ca="1" si="161"/>
        <v>-1.4844315056934594</v>
      </c>
      <c r="N388" s="304">
        <f t="shared" ca="1" si="162"/>
        <v>-85.051660252485249</v>
      </c>
      <c r="P388" s="310">
        <f t="shared" ca="1" si="163"/>
        <v>23</v>
      </c>
      <c r="Q388" s="304">
        <f t="shared" ca="1" si="164"/>
        <v>0</v>
      </c>
      <c r="R388" s="306">
        <f t="shared" ca="1" si="165"/>
        <v>0</v>
      </c>
      <c r="S388" s="307">
        <f t="shared" ca="1" si="166"/>
        <v>5.083000000000002</v>
      </c>
      <c r="T388" s="304">
        <f t="shared" ref="T388:T451" ca="1" si="175">m*g</f>
        <v>49.86423000000002</v>
      </c>
      <c r="U388" s="311">
        <f t="shared" ref="U388:U451" ca="1" si="176">IF(pos_xz&lt;L_rampe,Poids*COS(Beta),0)</f>
        <v>0</v>
      </c>
      <c r="V388" s="306">
        <f t="shared" ref="V388:V451" ca="1" si="177">Rho_moyen*(20000-Alt_rampe-pos_z)/(20000+Alt_rampe+pos_z)</f>
        <v>1.2252779400816867</v>
      </c>
      <c r="W388" s="304">
        <f t="shared" ref="W388:W451" ca="1" si="178">1/2*Rho*Sref*Cx*vit_xz^2</f>
        <v>43.172383933332249</v>
      </c>
      <c r="Y388" s="314" t="str">
        <f t="shared" ca="1" si="167"/>
        <v/>
      </c>
      <c r="Z388" s="315" t="str">
        <f t="shared" ca="1" si="168"/>
        <v/>
      </c>
      <c r="AA388" s="316" t="str">
        <f t="shared" ca="1" si="169"/>
        <v/>
      </c>
      <c r="AC388" s="310" t="e">
        <f t="shared" ca="1" si="170"/>
        <v>#N/A</v>
      </c>
      <c r="AD388" s="323" t="e">
        <f t="shared" ca="1" si="171"/>
        <v>#N/A</v>
      </c>
      <c r="AE388" s="324" t="e">
        <f t="shared" ref="AE388:AE451" ca="1" si="179">IF(t&lt;T_para, pos_z, NA())</f>
        <v>#N/A</v>
      </c>
      <c r="AG388" s="306">
        <f t="shared" ca="1" si="172"/>
        <v>1.2799806738955901</v>
      </c>
      <c r="AH388" s="304">
        <f t="shared" ca="1" si="173"/>
        <v>-8.4934555750017768</v>
      </c>
    </row>
    <row r="389" spans="1:34" x14ac:dyDescent="0.2">
      <c r="A389" s="347">
        <f t="shared" ref="A389:A452" ca="1" si="180">IF(B388+0.01&lt;=T_ini+ROUNDUP(Temps_fin_propu,0), 0.01, IF(K388&gt;0, 0.1, 0.0001))</f>
        <v>1E-4</v>
      </c>
      <c r="B389" s="304">
        <f t="shared" ref="B389:B452" ca="1" si="181">B388+pas</f>
        <v>29.200300000000148</v>
      </c>
      <c r="D389" s="306">
        <f t="shared" ref="D389:D452" ca="1" si="182">IF(AND(L388&lt;L_rampe,Poussee&lt;Poids*SIN(M388)),0,(-W388+Poussee)/m*COS(M388)-U388/m*SIN(M388))</f>
        <v>-0.73262675112772524</v>
      </c>
      <c r="E389" s="307">
        <f t="shared" ref="E389:E452" ca="1" si="183">IF(AND(L388&lt;L_rampe,Poussee&lt;Poids*SIN(M388)),0,(-W388+Poussee)/m*SIN(M388)+U388/m*COS(M388)-Poids/m)</f>
        <v>-1.3481713315755641</v>
      </c>
      <c r="F389" s="304">
        <f t="shared" ref="F389:F452" ca="1" si="184">SQRT(acc_x^2+acc_z^2)</f>
        <v>1.5343754090020458</v>
      </c>
      <c r="G389" s="306">
        <f t="shared" ref="G389:G452" ca="1" si="185">G388+acc_x*pas</f>
        <v>9.240115437688214</v>
      </c>
      <c r="H389" s="307">
        <f t="shared" ref="H389:H452" ca="1" si="186">H388+acc_z*pas</f>
        <v>-106.72418430895226</v>
      </c>
      <c r="I389" s="304">
        <f t="shared" ref="I389:I452" ca="1" si="187">SQRT(vit_x^2+vit_z^2)</f>
        <v>107.12343931051232</v>
      </c>
      <c r="J389" s="306">
        <f t="shared" ref="J389:J452" ca="1" si="188">J388+0.5*(vit_x+G388)*pas*(K388&gt;=0)</f>
        <v>746.86410190403069</v>
      </c>
      <c r="K389" s="307">
        <f t="shared" ref="K389:K452" ca="1" si="189">K388+0.5*(vit_z+H388)*pas</f>
        <v>-2.2793136718508462</v>
      </c>
      <c r="L389" s="304">
        <f t="shared" ca="1" si="174"/>
        <v>746.867579952249</v>
      </c>
      <c r="M389" s="306">
        <f t="shared" ref="M389:M452" ca="1" si="190">IF(AND(L388&gt;L_rampe,G389&gt;0),ATAN2(G389,H389),$M$4)</f>
        <v>-1.4844322956102607</v>
      </c>
      <c r="N389" s="304">
        <f t="shared" ref="N389:N452" ca="1" si="191">DEGREES(Beta)</f>
        <v>-85.051705511384142</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5.083000000000002</v>
      </c>
      <c r="T389" s="304">
        <f t="shared" ca="1" si="175"/>
        <v>49.86423000000002</v>
      </c>
      <c r="U389" s="311">
        <f t="shared" ca="1" si="176"/>
        <v>0</v>
      </c>
      <c r="V389" s="306">
        <f t="shared" ca="1" si="177"/>
        <v>1.2252792477494625</v>
      </c>
      <c r="W389" s="304">
        <f t="shared" ca="1" si="178"/>
        <v>43.172533177068544</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t="e">
        <f t="shared" ca="1" si="179"/>
        <v>#N/A</v>
      </c>
      <c r="AG389" s="306">
        <f t="shared" ref="AG389:AG452" ca="1" si="201">IF(AND(L388&lt;L_rampe,Poussee&lt;Poids*SIN(M388)),0,(-W388+Poussee)/m-Poids*SIN(M388)/m)</f>
        <v>1.2799519806069419</v>
      </c>
      <c r="AH389" s="304">
        <f t="shared" ref="AH389:AH452" ca="1" si="202">IF(AND(L388&lt;L_rampe,Poussee&lt;Poids*SIN(M388)), g*SIN(M388), (-W388+Poussee)/m)</f>
        <v>-8.4934849367169445</v>
      </c>
    </row>
    <row r="390" spans="1:34" x14ac:dyDescent="0.2">
      <c r="A390" s="347">
        <f t="shared" ca="1" si="180"/>
        <v>1E-4</v>
      </c>
      <c r="B390" s="304">
        <f t="shared" ca="1" si="181"/>
        <v>29.200400000000148</v>
      </c>
      <c r="D390" s="306">
        <f t="shared" ca="1" si="182"/>
        <v>-0.73262259960021603</v>
      </c>
      <c r="E390" s="307">
        <f t="shared" ca="1" si="183"/>
        <v>-1.3481415009465305</v>
      </c>
      <c r="F390" s="304">
        <f t="shared" ca="1" si="184"/>
        <v>1.5343472162517005</v>
      </c>
      <c r="G390" s="306">
        <f t="shared" ca="1" si="185"/>
        <v>9.240042175428254</v>
      </c>
      <c r="H390" s="307">
        <f t="shared" ca="1" si="186"/>
        <v>-106.72431912310236</v>
      </c>
      <c r="I390" s="304">
        <f t="shared" ca="1" si="187"/>
        <v>107.12356730287452</v>
      </c>
      <c r="J390" s="306">
        <f t="shared" ca="1" si="188"/>
        <v>746.86410190403069</v>
      </c>
      <c r="K390" s="307">
        <f t="shared" ca="1" si="189"/>
        <v>-2.289986097022449</v>
      </c>
      <c r="L390" s="304">
        <f t="shared" ca="1" si="174"/>
        <v>746.86761259893899</v>
      </c>
      <c r="M390" s="306">
        <f t="shared" ca="1" si="190"/>
        <v>-1.4844330855189114</v>
      </c>
      <c r="N390" s="304">
        <f t="shared" ca="1" si="191"/>
        <v>-85.051750769816024</v>
      </c>
      <c r="P390" s="310">
        <f t="shared" ca="1" si="192"/>
        <v>23</v>
      </c>
      <c r="Q390" s="304">
        <f t="shared" ca="1" si="193"/>
        <v>0</v>
      </c>
      <c r="R390" s="306">
        <f t="shared" ca="1" si="194"/>
        <v>0</v>
      </c>
      <c r="S390" s="307">
        <f t="shared" ca="1" si="195"/>
        <v>5.083000000000002</v>
      </c>
      <c r="T390" s="304">
        <f t="shared" ca="1" si="175"/>
        <v>49.86423000000002</v>
      </c>
      <c r="U390" s="311">
        <f t="shared" ca="1" si="176"/>
        <v>0</v>
      </c>
      <c r="V390" s="306">
        <f t="shared" ca="1" si="177"/>
        <v>1.2252805554202857</v>
      </c>
      <c r="W390" s="304">
        <f t="shared" ca="1" si="178"/>
        <v>43.172682418942941</v>
      </c>
      <c r="Y390" s="314" t="str">
        <f t="shared" ca="1" si="196"/>
        <v/>
      </c>
      <c r="Z390" s="315" t="str">
        <f t="shared" ca="1" si="197"/>
        <v/>
      </c>
      <c r="AA390" s="316" t="str">
        <f t="shared" ca="1" si="198"/>
        <v/>
      </c>
      <c r="AC390" s="310" t="e">
        <f t="shared" ca="1" si="199"/>
        <v>#N/A</v>
      </c>
      <c r="AD390" s="323" t="e">
        <f t="shared" ca="1" si="200"/>
        <v>#N/A</v>
      </c>
      <c r="AE390" s="324" t="e">
        <f t="shared" ca="1" si="179"/>
        <v>#N/A</v>
      </c>
      <c r="AG390" s="306">
        <f t="shared" ca="1" si="201"/>
        <v>1.2799232876716005</v>
      </c>
      <c r="AH390" s="304">
        <f t="shared" ca="1" si="202"/>
        <v>-8.4935142980658132</v>
      </c>
    </row>
    <row r="391" spans="1:34" x14ac:dyDescent="0.2">
      <c r="A391" s="347">
        <f t="shared" ca="1" si="180"/>
        <v>1E-4</v>
      </c>
      <c r="B391" s="304">
        <f t="shared" ca="1" si="181"/>
        <v>29.200500000000147</v>
      </c>
      <c r="D391" s="306">
        <f t="shared" ca="1" si="182"/>
        <v>-0.73261844806341037</v>
      </c>
      <c r="E391" s="307">
        <f t="shared" ca="1" si="183"/>
        <v>-1.3481116706896845</v>
      </c>
      <c r="F391" s="304">
        <f t="shared" ca="1" si="184"/>
        <v>1.5343190238971074</v>
      </c>
      <c r="G391" s="306">
        <f t="shared" ca="1" si="185"/>
        <v>9.2399689135834482</v>
      </c>
      <c r="H391" s="307">
        <f t="shared" ca="1" si="186"/>
        <v>-106.72445393426943</v>
      </c>
      <c r="I391" s="304">
        <f t="shared" ca="1" si="187"/>
        <v>107.12369529236744</v>
      </c>
      <c r="J391" s="306">
        <f t="shared" ca="1" si="188"/>
        <v>746.86410190403069</v>
      </c>
      <c r="K391" s="307">
        <f t="shared" ca="1" si="189"/>
        <v>-2.3006585356753178</v>
      </c>
      <c r="L391" s="304">
        <f t="shared" ca="1" si="174"/>
        <v>746.86764539817364</v>
      </c>
      <c r="M391" s="306">
        <f t="shared" ca="1" si="190"/>
        <v>-1.4844338754194115</v>
      </c>
      <c r="N391" s="304">
        <f t="shared" ca="1" si="191"/>
        <v>-85.05179602778091</v>
      </c>
      <c r="P391" s="310">
        <f t="shared" ca="1" si="192"/>
        <v>23</v>
      </c>
      <c r="Q391" s="304">
        <f t="shared" ca="1" si="193"/>
        <v>0</v>
      </c>
      <c r="R391" s="306">
        <f t="shared" ca="1" si="194"/>
        <v>0</v>
      </c>
      <c r="S391" s="307">
        <f t="shared" ca="1" si="195"/>
        <v>5.083000000000002</v>
      </c>
      <c r="T391" s="304">
        <f t="shared" ca="1" si="175"/>
        <v>49.86423000000002</v>
      </c>
      <c r="U391" s="311">
        <f t="shared" ca="1" si="176"/>
        <v>0</v>
      </c>
      <c r="V391" s="306">
        <f t="shared" ca="1" si="177"/>
        <v>1.2252818630941569</v>
      </c>
      <c r="W391" s="304">
        <f t="shared" ca="1" si="178"/>
        <v>43.172831658955481</v>
      </c>
      <c r="Y391" s="314" t="str">
        <f t="shared" ca="1" si="196"/>
        <v/>
      </c>
      <c r="Z391" s="315" t="str">
        <f t="shared" ca="1" si="197"/>
        <v/>
      </c>
      <c r="AA391" s="316" t="str">
        <f t="shared" ca="1" si="198"/>
        <v/>
      </c>
      <c r="AC391" s="310" t="e">
        <f t="shared" ca="1" si="199"/>
        <v>#N/A</v>
      </c>
      <c r="AD391" s="323" t="e">
        <f t="shared" ca="1" si="200"/>
        <v>#N/A</v>
      </c>
      <c r="AE391" s="324" t="e">
        <f t="shared" ca="1" si="179"/>
        <v>#N/A</v>
      </c>
      <c r="AG391" s="306">
        <f t="shared" ca="1" si="201"/>
        <v>1.2798945950895604</v>
      </c>
      <c r="AH391" s="304">
        <f t="shared" ca="1" si="202"/>
        <v>-8.493543659048381</v>
      </c>
    </row>
    <row r="392" spans="1:34" x14ac:dyDescent="0.2">
      <c r="A392" s="347">
        <f t="shared" ca="1" si="180"/>
        <v>1E-4</v>
      </c>
      <c r="B392" s="304">
        <f t="shared" ca="1" si="181"/>
        <v>29.200600000000147</v>
      </c>
      <c r="D392" s="306">
        <f t="shared" ca="1" si="182"/>
        <v>-0.73261429651731058</v>
      </c>
      <c r="E392" s="307">
        <f t="shared" ca="1" si="183"/>
        <v>-1.3480818408050137</v>
      </c>
      <c r="F392" s="304">
        <f t="shared" ca="1" si="184"/>
        <v>1.5342908319382569</v>
      </c>
      <c r="G392" s="306">
        <f t="shared" ca="1" si="185"/>
        <v>9.2398956521537965</v>
      </c>
      <c r="H392" s="307">
        <f t="shared" ca="1" si="186"/>
        <v>-106.72458874245352</v>
      </c>
      <c r="I392" s="304">
        <f t="shared" ca="1" si="187"/>
        <v>107.12382327899115</v>
      </c>
      <c r="J392" s="306">
        <f t="shared" ca="1" si="188"/>
        <v>746.86410190403069</v>
      </c>
      <c r="K392" s="307">
        <f t="shared" ca="1" si="189"/>
        <v>-2.3113309878091539</v>
      </c>
      <c r="L392" s="304">
        <f t="shared" ca="1" si="174"/>
        <v>746.86767834995339</v>
      </c>
      <c r="M392" s="306">
        <f t="shared" ca="1" si="190"/>
        <v>-1.4844346653117613</v>
      </c>
      <c r="N392" s="304">
        <f t="shared" ca="1" si="191"/>
        <v>-85.051841285278826</v>
      </c>
      <c r="P392" s="310">
        <f t="shared" ca="1" si="192"/>
        <v>23</v>
      </c>
      <c r="Q392" s="304">
        <f t="shared" ca="1" si="193"/>
        <v>0</v>
      </c>
      <c r="R392" s="306">
        <f t="shared" ca="1" si="194"/>
        <v>0</v>
      </c>
      <c r="S392" s="307">
        <f t="shared" ca="1" si="195"/>
        <v>5.083000000000002</v>
      </c>
      <c r="T392" s="304">
        <f t="shared" ca="1" si="175"/>
        <v>49.86423000000002</v>
      </c>
      <c r="U392" s="311">
        <f t="shared" ca="1" si="176"/>
        <v>0</v>
      </c>
      <c r="V392" s="306">
        <f t="shared" ca="1" si="177"/>
        <v>1.2252831707710756</v>
      </c>
      <c r="W392" s="304">
        <f t="shared" ca="1" si="178"/>
        <v>43.172980897106157</v>
      </c>
      <c r="Y392" s="314" t="str">
        <f t="shared" ca="1" si="196"/>
        <v/>
      </c>
      <c r="Z392" s="315" t="str">
        <f t="shared" ca="1" si="197"/>
        <v/>
      </c>
      <c r="AA392" s="316" t="str">
        <f t="shared" ca="1" si="198"/>
        <v/>
      </c>
      <c r="AC392" s="310" t="e">
        <f t="shared" ca="1" si="199"/>
        <v>#N/A</v>
      </c>
      <c r="AD392" s="323" t="e">
        <f t="shared" ca="1" si="200"/>
        <v>#N/A</v>
      </c>
      <c r="AE392" s="324" t="e">
        <f t="shared" ca="1" si="179"/>
        <v>#N/A</v>
      </c>
      <c r="AG392" s="306">
        <f t="shared" ca="1" si="201"/>
        <v>1.2798659028608164</v>
      </c>
      <c r="AH392" s="304">
        <f t="shared" ca="1" si="202"/>
        <v>-8.4935730196646588</v>
      </c>
    </row>
    <row r="393" spans="1:34" x14ac:dyDescent="0.2">
      <c r="A393" s="347">
        <f t="shared" ca="1" si="180"/>
        <v>1E-4</v>
      </c>
      <c r="B393" s="304">
        <f t="shared" ca="1" si="181"/>
        <v>29.200700000000147</v>
      </c>
      <c r="D393" s="306">
        <f t="shared" ca="1" si="182"/>
        <v>-0.73261014496191634</v>
      </c>
      <c r="E393" s="307">
        <f t="shared" ca="1" si="183"/>
        <v>-1.3480520112925181</v>
      </c>
      <c r="F393" s="304">
        <f t="shared" ca="1" si="184"/>
        <v>1.5342626403751489</v>
      </c>
      <c r="G393" s="306">
        <f t="shared" ca="1" si="185"/>
        <v>9.2398223911393007</v>
      </c>
      <c r="H393" s="307">
        <f t="shared" ca="1" si="186"/>
        <v>-106.72472354765465</v>
      </c>
      <c r="I393" s="304">
        <f t="shared" ca="1" si="187"/>
        <v>107.12395126274566</v>
      </c>
      <c r="J393" s="306">
        <f t="shared" ca="1" si="188"/>
        <v>746.86410190403069</v>
      </c>
      <c r="K393" s="307">
        <f t="shared" ca="1" si="189"/>
        <v>-2.3220034534236591</v>
      </c>
      <c r="L393" s="304">
        <f t="shared" ca="1" si="174"/>
        <v>746.86771145427895</v>
      </c>
      <c r="M393" s="306">
        <f t="shared" ca="1" si="190"/>
        <v>-1.4844354551959607</v>
      </c>
      <c r="N393" s="304">
        <f t="shared" ca="1" si="191"/>
        <v>-85.051886542309759</v>
      </c>
      <c r="P393" s="310">
        <f t="shared" ca="1" si="192"/>
        <v>23</v>
      </c>
      <c r="Q393" s="304">
        <f t="shared" ca="1" si="193"/>
        <v>0</v>
      </c>
      <c r="R393" s="306">
        <f t="shared" ca="1" si="194"/>
        <v>0</v>
      </c>
      <c r="S393" s="307">
        <f t="shared" ca="1" si="195"/>
        <v>5.083000000000002</v>
      </c>
      <c r="T393" s="304">
        <f t="shared" ca="1" si="175"/>
        <v>49.86423000000002</v>
      </c>
      <c r="U393" s="311">
        <f t="shared" ca="1" si="176"/>
        <v>0</v>
      </c>
      <c r="V393" s="306">
        <f t="shared" ca="1" si="177"/>
        <v>1.2252844784510417</v>
      </c>
      <c r="W393" s="304">
        <f t="shared" ca="1" si="178"/>
        <v>43.173130133394963</v>
      </c>
      <c r="Y393" s="314" t="str">
        <f t="shared" ca="1" si="196"/>
        <v/>
      </c>
      <c r="Z393" s="315" t="str">
        <f t="shared" ca="1" si="197"/>
        <v/>
      </c>
      <c r="AA393" s="316" t="str">
        <f t="shared" ca="1" si="198"/>
        <v/>
      </c>
      <c r="AC393" s="310" t="e">
        <f t="shared" ca="1" si="199"/>
        <v>#N/A</v>
      </c>
      <c r="AD393" s="323" t="e">
        <f t="shared" ca="1" si="200"/>
        <v>#N/A</v>
      </c>
      <c r="AE393" s="324" t="e">
        <f t="shared" ca="1" si="179"/>
        <v>#N/A</v>
      </c>
      <c r="AG393" s="306">
        <f t="shared" ca="1" si="201"/>
        <v>1.2798372109853737</v>
      </c>
      <c r="AH393" s="304">
        <f t="shared" ca="1" si="202"/>
        <v>-8.4936023799146447</v>
      </c>
    </row>
    <row r="394" spans="1:34" x14ac:dyDescent="0.2">
      <c r="A394" s="347">
        <f t="shared" ca="1" si="180"/>
        <v>1E-4</v>
      </c>
      <c r="B394" s="304">
        <f t="shared" ca="1" si="181"/>
        <v>29.200800000000147</v>
      </c>
      <c r="D394" s="306">
        <f t="shared" ca="1" si="182"/>
        <v>-0.73260599339722909</v>
      </c>
      <c r="E394" s="307">
        <f t="shared" ca="1" si="183"/>
        <v>-1.3480221821522029</v>
      </c>
      <c r="F394" s="304">
        <f t="shared" ca="1" si="184"/>
        <v>1.5342344492077891</v>
      </c>
      <c r="G394" s="306">
        <f t="shared" ca="1" si="185"/>
        <v>9.2397491305399608</v>
      </c>
      <c r="H394" s="307">
        <f t="shared" ca="1" si="186"/>
        <v>-106.72485834987286</v>
      </c>
      <c r="I394" s="304">
        <f t="shared" ca="1" si="187"/>
        <v>107.12407924363103</v>
      </c>
      <c r="J394" s="306">
        <f t="shared" ca="1" si="188"/>
        <v>746.86410190403069</v>
      </c>
      <c r="K394" s="307">
        <f t="shared" ca="1" si="189"/>
        <v>-2.3326759325185353</v>
      </c>
      <c r="L394" s="304">
        <f t="shared" ca="1" si="174"/>
        <v>746.86774471115064</v>
      </c>
      <c r="M394" s="306">
        <f t="shared" ca="1" si="190"/>
        <v>-1.4844362450720099</v>
      </c>
      <c r="N394" s="304">
        <f t="shared" ca="1" si="191"/>
        <v>-85.05193179887371</v>
      </c>
      <c r="P394" s="310">
        <f t="shared" ca="1" si="192"/>
        <v>23</v>
      </c>
      <c r="Q394" s="304">
        <f t="shared" ca="1" si="193"/>
        <v>0</v>
      </c>
      <c r="R394" s="306">
        <f t="shared" ca="1" si="194"/>
        <v>0</v>
      </c>
      <c r="S394" s="307">
        <f t="shared" ca="1" si="195"/>
        <v>5.083000000000002</v>
      </c>
      <c r="T394" s="304">
        <f t="shared" ca="1" si="175"/>
        <v>49.86423000000002</v>
      </c>
      <c r="U394" s="311">
        <f t="shared" ca="1" si="176"/>
        <v>0</v>
      </c>
      <c r="V394" s="306">
        <f t="shared" ca="1" si="177"/>
        <v>1.2252857861340554</v>
      </c>
      <c r="W394" s="304">
        <f t="shared" ca="1" si="178"/>
        <v>43.173279367821955</v>
      </c>
      <c r="Y394" s="314" t="str">
        <f t="shared" ca="1" si="196"/>
        <v/>
      </c>
      <c r="Z394" s="315" t="str">
        <f t="shared" ca="1" si="197"/>
        <v/>
      </c>
      <c r="AA394" s="316" t="str">
        <f t="shared" ca="1" si="198"/>
        <v/>
      </c>
      <c r="AC394" s="310" t="e">
        <f t="shared" ca="1" si="199"/>
        <v>#N/A</v>
      </c>
      <c r="AD394" s="323" t="e">
        <f t="shared" ca="1" si="200"/>
        <v>#N/A</v>
      </c>
      <c r="AE394" s="324" t="e">
        <f t="shared" ca="1" si="179"/>
        <v>#N/A</v>
      </c>
      <c r="AG394" s="306">
        <f t="shared" ca="1" si="201"/>
        <v>1.2798085194632272</v>
      </c>
      <c r="AH394" s="304">
        <f t="shared" ca="1" si="202"/>
        <v>-8.493631739798337</v>
      </c>
    </row>
    <row r="395" spans="1:34" x14ac:dyDescent="0.2">
      <c r="A395" s="347">
        <f t="shared" ca="1" si="180"/>
        <v>1E-4</v>
      </c>
      <c r="B395" s="304">
        <f t="shared" ca="1" si="181"/>
        <v>29.200900000000146</v>
      </c>
      <c r="D395" s="306">
        <f t="shared" ca="1" si="182"/>
        <v>-0.73260184182324961</v>
      </c>
      <c r="E395" s="307">
        <f t="shared" ca="1" si="183"/>
        <v>-1.3479923533840541</v>
      </c>
      <c r="F395" s="304">
        <f t="shared" ca="1" si="184"/>
        <v>1.5342062584361655</v>
      </c>
      <c r="G395" s="306">
        <f t="shared" ca="1" si="185"/>
        <v>9.2396758703557786</v>
      </c>
      <c r="H395" s="307">
        <f t="shared" ca="1" si="186"/>
        <v>-106.7249931491082</v>
      </c>
      <c r="I395" s="304">
        <f t="shared" ca="1" si="187"/>
        <v>107.12420722164728</v>
      </c>
      <c r="J395" s="306">
        <f t="shared" ca="1" si="188"/>
        <v>746.86410190403069</v>
      </c>
      <c r="K395" s="307">
        <f t="shared" ca="1" si="189"/>
        <v>-2.3433484250934842</v>
      </c>
      <c r="L395" s="304">
        <f t="shared" ca="1" si="174"/>
        <v>746.86777812056914</v>
      </c>
      <c r="M395" s="306">
        <f t="shared" ca="1" si="190"/>
        <v>-1.4844370349399092</v>
      </c>
      <c r="N395" s="304">
        <f t="shared" ca="1" si="191"/>
        <v>-85.05197705497072</v>
      </c>
      <c r="P395" s="310">
        <f t="shared" ca="1" si="192"/>
        <v>23</v>
      </c>
      <c r="Q395" s="304">
        <f t="shared" ca="1" si="193"/>
        <v>0</v>
      </c>
      <c r="R395" s="306">
        <f t="shared" ca="1" si="194"/>
        <v>0</v>
      </c>
      <c r="S395" s="307">
        <f t="shared" ca="1" si="195"/>
        <v>5.083000000000002</v>
      </c>
      <c r="T395" s="304">
        <f t="shared" ca="1" si="175"/>
        <v>49.86423000000002</v>
      </c>
      <c r="U395" s="311">
        <f t="shared" ca="1" si="176"/>
        <v>0</v>
      </c>
      <c r="V395" s="306">
        <f t="shared" ca="1" si="177"/>
        <v>1.2252870938201166</v>
      </c>
      <c r="W395" s="304">
        <f t="shared" ca="1" si="178"/>
        <v>43.173428600387119</v>
      </c>
      <c r="Y395" s="314" t="str">
        <f t="shared" ca="1" si="196"/>
        <v/>
      </c>
      <c r="Z395" s="315" t="str">
        <f t="shared" ca="1" si="197"/>
        <v/>
      </c>
      <c r="AA395" s="316" t="str">
        <f t="shared" ca="1" si="198"/>
        <v/>
      </c>
      <c r="AC395" s="310" t="e">
        <f t="shared" ca="1" si="199"/>
        <v>#N/A</v>
      </c>
      <c r="AD395" s="323" t="e">
        <f t="shared" ca="1" si="200"/>
        <v>#N/A</v>
      </c>
      <c r="AE395" s="324" t="e">
        <f t="shared" ca="1" si="179"/>
        <v>#N/A</v>
      </c>
      <c r="AG395" s="306">
        <f t="shared" ca="1" si="201"/>
        <v>1.2797798282943678</v>
      </c>
      <c r="AH395" s="304">
        <f t="shared" ca="1" si="202"/>
        <v>-8.4936610993157462</v>
      </c>
    </row>
    <row r="396" spans="1:34" x14ac:dyDescent="0.2">
      <c r="A396" s="347">
        <f t="shared" ca="1" si="180"/>
        <v>1E-4</v>
      </c>
      <c r="B396" s="304">
        <f t="shared" ca="1" si="181"/>
        <v>29.201000000000146</v>
      </c>
      <c r="D396" s="306">
        <f t="shared" ca="1" si="182"/>
        <v>-0.73259769023997734</v>
      </c>
      <c r="E396" s="307">
        <f t="shared" ca="1" si="183"/>
        <v>-1.3479625249880751</v>
      </c>
      <c r="F396" s="304">
        <f t="shared" ca="1" si="184"/>
        <v>1.5341780680602812</v>
      </c>
      <c r="G396" s="306">
        <f t="shared" ca="1" si="185"/>
        <v>9.2396026105867541</v>
      </c>
      <c r="H396" s="307">
        <f t="shared" ca="1" si="186"/>
        <v>-106.7251279453607</v>
      </c>
      <c r="I396" s="304">
        <f t="shared" ca="1" si="187"/>
        <v>107.12433519679445</v>
      </c>
      <c r="J396" s="306">
        <f t="shared" ca="1" si="188"/>
        <v>746.86410190403069</v>
      </c>
      <c r="K396" s="307">
        <f t="shared" ca="1" si="189"/>
        <v>-2.3540209311482077</v>
      </c>
      <c r="L396" s="304">
        <f t="shared" ca="1" si="174"/>
        <v>746.86781168253503</v>
      </c>
      <c r="M396" s="306">
        <f t="shared" ca="1" si="190"/>
        <v>-1.4844378247996586</v>
      </c>
      <c r="N396" s="304">
        <f t="shared" ca="1" si="191"/>
        <v>-85.052022310600762</v>
      </c>
      <c r="P396" s="310">
        <f t="shared" ca="1" si="192"/>
        <v>23</v>
      </c>
      <c r="Q396" s="304">
        <f t="shared" ca="1" si="193"/>
        <v>0</v>
      </c>
      <c r="R396" s="306">
        <f t="shared" ca="1" si="194"/>
        <v>0</v>
      </c>
      <c r="S396" s="307">
        <f t="shared" ca="1" si="195"/>
        <v>5.083000000000002</v>
      </c>
      <c r="T396" s="304">
        <f t="shared" ca="1" si="175"/>
        <v>49.86423000000002</v>
      </c>
      <c r="U396" s="311">
        <f t="shared" ca="1" si="176"/>
        <v>0</v>
      </c>
      <c r="V396" s="306">
        <f t="shared" ca="1" si="177"/>
        <v>1.2252884015092249</v>
      </c>
      <c r="W396" s="304">
        <f t="shared" ca="1" si="178"/>
        <v>43.173577831090448</v>
      </c>
      <c r="Y396" s="314" t="str">
        <f t="shared" ca="1" si="196"/>
        <v/>
      </c>
      <c r="Z396" s="315" t="str">
        <f t="shared" ca="1" si="197"/>
        <v/>
      </c>
      <c r="AA396" s="316" t="str">
        <f t="shared" ca="1" si="198"/>
        <v/>
      </c>
      <c r="AC396" s="310" t="e">
        <f t="shared" ca="1" si="199"/>
        <v>#N/A</v>
      </c>
      <c r="AD396" s="323" t="e">
        <f t="shared" ca="1" si="200"/>
        <v>#N/A</v>
      </c>
      <c r="AE396" s="324" t="e">
        <f t="shared" ca="1" si="179"/>
        <v>#N/A</v>
      </c>
      <c r="AG396" s="306">
        <f t="shared" ca="1" si="201"/>
        <v>1.2797511374788026</v>
      </c>
      <c r="AH396" s="304">
        <f t="shared" ca="1" si="202"/>
        <v>-8.4936904584668707</v>
      </c>
    </row>
    <row r="397" spans="1:34" x14ac:dyDescent="0.2">
      <c r="A397" s="347">
        <f t="shared" ca="1" si="180"/>
        <v>1E-4</v>
      </c>
      <c r="B397" s="304">
        <f t="shared" ca="1" si="181"/>
        <v>29.201100000000146</v>
      </c>
      <c r="D397" s="306">
        <f t="shared" ca="1" si="182"/>
        <v>-0.73259353864741361</v>
      </c>
      <c r="E397" s="307">
        <f t="shared" ca="1" si="183"/>
        <v>-1.347932696964266</v>
      </c>
      <c r="F397" s="304">
        <f t="shared" ca="1" si="184"/>
        <v>1.534149878080137</v>
      </c>
      <c r="G397" s="306">
        <f t="shared" ca="1" si="185"/>
        <v>9.2395293512328891</v>
      </c>
      <c r="H397" s="307">
        <f t="shared" ca="1" si="186"/>
        <v>-106.72526273863039</v>
      </c>
      <c r="I397" s="304">
        <f t="shared" ca="1" si="187"/>
        <v>107.12446316907256</v>
      </c>
      <c r="J397" s="306">
        <f t="shared" ca="1" si="188"/>
        <v>746.86410190403069</v>
      </c>
      <c r="K397" s="307">
        <f t="shared" ca="1" si="189"/>
        <v>-2.3646934506824073</v>
      </c>
      <c r="L397" s="304">
        <f t="shared" ca="1" si="174"/>
        <v>746.86784539704877</v>
      </c>
      <c r="M397" s="306">
        <f t="shared" ca="1" si="190"/>
        <v>-1.484438614651258</v>
      </c>
      <c r="N397" s="304">
        <f t="shared" ca="1" si="191"/>
        <v>-85.052067565763849</v>
      </c>
      <c r="P397" s="310">
        <f t="shared" ca="1" si="192"/>
        <v>23</v>
      </c>
      <c r="Q397" s="304">
        <f t="shared" ca="1" si="193"/>
        <v>0</v>
      </c>
      <c r="R397" s="306">
        <f t="shared" ca="1" si="194"/>
        <v>0</v>
      </c>
      <c r="S397" s="307">
        <f t="shared" ca="1" si="195"/>
        <v>5.083000000000002</v>
      </c>
      <c r="T397" s="304">
        <f t="shared" ca="1" si="175"/>
        <v>49.86423000000002</v>
      </c>
      <c r="U397" s="311">
        <f t="shared" ca="1" si="176"/>
        <v>0</v>
      </c>
      <c r="V397" s="306">
        <f t="shared" ca="1" si="177"/>
        <v>1.2252897092013812</v>
      </c>
      <c r="W397" s="304">
        <f t="shared" ca="1" si="178"/>
        <v>43.173727059932006</v>
      </c>
      <c r="Y397" s="314" t="str">
        <f t="shared" ca="1" si="196"/>
        <v/>
      </c>
      <c r="Z397" s="315" t="str">
        <f t="shared" ca="1" si="197"/>
        <v/>
      </c>
      <c r="AA397" s="316" t="str">
        <f t="shared" ca="1" si="198"/>
        <v/>
      </c>
      <c r="AC397" s="310" t="e">
        <f t="shared" ca="1" si="199"/>
        <v>#N/A</v>
      </c>
      <c r="AD397" s="323" t="e">
        <f t="shared" ca="1" si="200"/>
        <v>#N/A</v>
      </c>
      <c r="AE397" s="324" t="e">
        <f t="shared" ca="1" si="179"/>
        <v>#N/A</v>
      </c>
      <c r="AG397" s="306">
        <f t="shared" ca="1" si="201"/>
        <v>1.2797224470165318</v>
      </c>
      <c r="AH397" s="304">
        <f t="shared" ca="1" si="202"/>
        <v>-8.4937198172517085</v>
      </c>
    </row>
    <row r="398" spans="1:34" x14ac:dyDescent="0.2">
      <c r="A398" s="347">
        <f t="shared" ca="1" si="180"/>
        <v>1E-4</v>
      </c>
      <c r="B398" s="304">
        <f t="shared" ca="1" si="181"/>
        <v>29.201200000000146</v>
      </c>
      <c r="D398" s="306">
        <f t="shared" ca="1" si="182"/>
        <v>-0.73258938704556098</v>
      </c>
      <c r="E398" s="307">
        <f t="shared" ca="1" si="183"/>
        <v>-1.3479028693126196</v>
      </c>
      <c r="F398" s="304">
        <f t="shared" ca="1" si="184"/>
        <v>1.5341216884957281</v>
      </c>
      <c r="G398" s="306">
        <f t="shared" ca="1" si="185"/>
        <v>9.2394560922941853</v>
      </c>
      <c r="H398" s="307">
        <f t="shared" ca="1" si="186"/>
        <v>-106.72539752891733</v>
      </c>
      <c r="I398" s="304">
        <f t="shared" ca="1" si="187"/>
        <v>107.12459113848166</v>
      </c>
      <c r="J398" s="306">
        <f t="shared" ca="1" si="188"/>
        <v>746.86410190403069</v>
      </c>
      <c r="K398" s="307">
        <f t="shared" ca="1" si="189"/>
        <v>-2.3753659836957848</v>
      </c>
      <c r="L398" s="304">
        <f t="shared" ca="1" si="174"/>
        <v>746.86787926411114</v>
      </c>
      <c r="M398" s="306">
        <f t="shared" ca="1" si="190"/>
        <v>-1.4844394044947078</v>
      </c>
      <c r="N398" s="304">
        <f t="shared" ca="1" si="191"/>
        <v>-85.052112820459996</v>
      </c>
      <c r="P398" s="310">
        <f t="shared" ca="1" si="192"/>
        <v>23</v>
      </c>
      <c r="Q398" s="304">
        <f t="shared" ca="1" si="193"/>
        <v>0</v>
      </c>
      <c r="R398" s="306">
        <f t="shared" ca="1" si="194"/>
        <v>0</v>
      </c>
      <c r="S398" s="307">
        <f t="shared" ca="1" si="195"/>
        <v>5.083000000000002</v>
      </c>
      <c r="T398" s="304">
        <f t="shared" ca="1" si="175"/>
        <v>49.86423000000002</v>
      </c>
      <c r="U398" s="311">
        <f t="shared" ca="1" si="176"/>
        <v>0</v>
      </c>
      <c r="V398" s="306">
        <f t="shared" ca="1" si="177"/>
        <v>1.2252910168965845</v>
      </c>
      <c r="W398" s="304">
        <f t="shared" ca="1" si="178"/>
        <v>43.173876286911764</v>
      </c>
      <c r="Y398" s="314" t="str">
        <f t="shared" ca="1" si="196"/>
        <v/>
      </c>
      <c r="Z398" s="315" t="str">
        <f t="shared" ca="1" si="197"/>
        <v/>
      </c>
      <c r="AA398" s="316" t="str">
        <f t="shared" ca="1" si="198"/>
        <v/>
      </c>
      <c r="AC398" s="310" t="e">
        <f t="shared" ca="1" si="199"/>
        <v>#N/A</v>
      </c>
      <c r="AD398" s="323" t="e">
        <f t="shared" ca="1" si="200"/>
        <v>#N/A</v>
      </c>
      <c r="AE398" s="324" t="e">
        <f t="shared" ca="1" si="179"/>
        <v>#N/A</v>
      </c>
      <c r="AG398" s="306">
        <f t="shared" ca="1" si="201"/>
        <v>1.2796937569075411</v>
      </c>
      <c r="AH398" s="304">
        <f t="shared" ca="1" si="202"/>
        <v>-8.4937491756702705</v>
      </c>
    </row>
    <row r="399" spans="1:34" x14ac:dyDescent="0.2">
      <c r="A399" s="347">
        <f t="shared" ca="1" si="180"/>
        <v>1E-4</v>
      </c>
      <c r="B399" s="304">
        <f t="shared" ca="1" si="181"/>
        <v>29.201300000000145</v>
      </c>
      <c r="D399" s="306">
        <f t="shared" ca="1" si="182"/>
        <v>-0.73258523543441911</v>
      </c>
      <c r="E399" s="307">
        <f t="shared" ca="1" si="183"/>
        <v>-1.3478730420331342</v>
      </c>
      <c r="F399" s="304">
        <f t="shared" ca="1" si="184"/>
        <v>1.5340934993070527</v>
      </c>
      <c r="G399" s="306">
        <f t="shared" ca="1" si="185"/>
        <v>9.2393828337706427</v>
      </c>
      <c r="H399" s="307">
        <f t="shared" ca="1" si="186"/>
        <v>-106.72553231622153</v>
      </c>
      <c r="I399" s="304">
        <f t="shared" ca="1" si="187"/>
        <v>107.1247191050218</v>
      </c>
      <c r="J399" s="306">
        <f t="shared" ca="1" si="188"/>
        <v>746.86410190403069</v>
      </c>
      <c r="K399" s="307">
        <f t="shared" ca="1" si="189"/>
        <v>-2.3860385301880416</v>
      </c>
      <c r="L399" s="304">
        <f t="shared" ca="1" si="174"/>
        <v>746.86791328372237</v>
      </c>
      <c r="M399" s="306">
        <f t="shared" ca="1" si="190"/>
        <v>-1.4844401943300081</v>
      </c>
      <c r="N399" s="304">
        <f t="shared" ca="1" si="191"/>
        <v>-85.052158074689217</v>
      </c>
      <c r="P399" s="310">
        <f t="shared" ca="1" si="192"/>
        <v>23</v>
      </c>
      <c r="Q399" s="304">
        <f t="shared" ca="1" si="193"/>
        <v>0</v>
      </c>
      <c r="R399" s="306">
        <f t="shared" ca="1" si="194"/>
        <v>0</v>
      </c>
      <c r="S399" s="307">
        <f t="shared" ca="1" si="195"/>
        <v>5.083000000000002</v>
      </c>
      <c r="T399" s="304">
        <f t="shared" ca="1" si="175"/>
        <v>49.86423000000002</v>
      </c>
      <c r="U399" s="311">
        <f t="shared" ca="1" si="176"/>
        <v>0</v>
      </c>
      <c r="V399" s="306">
        <f t="shared" ca="1" si="177"/>
        <v>1.2252923245948355</v>
      </c>
      <c r="W399" s="304">
        <f t="shared" ca="1" si="178"/>
        <v>43.174025512029772</v>
      </c>
      <c r="Y399" s="314" t="str">
        <f t="shared" ca="1" si="196"/>
        <v/>
      </c>
      <c r="Z399" s="315" t="str">
        <f t="shared" ca="1" si="197"/>
        <v/>
      </c>
      <c r="AA399" s="316" t="str">
        <f t="shared" ca="1" si="198"/>
        <v/>
      </c>
      <c r="AC399" s="310" t="e">
        <f t="shared" ca="1" si="199"/>
        <v>#N/A</v>
      </c>
      <c r="AD399" s="323" t="e">
        <f t="shared" ca="1" si="200"/>
        <v>#N/A</v>
      </c>
      <c r="AE399" s="324" t="e">
        <f t="shared" ca="1" si="179"/>
        <v>#N/A</v>
      </c>
      <c r="AG399" s="306">
        <f t="shared" ca="1" si="201"/>
        <v>1.2796650671518339</v>
      </c>
      <c r="AH399" s="304">
        <f t="shared" ca="1" si="202"/>
        <v>-8.4937785337225549</v>
      </c>
    </row>
    <row r="400" spans="1:34" x14ac:dyDescent="0.2">
      <c r="A400" s="347">
        <f t="shared" ca="1" si="180"/>
        <v>1E-4</v>
      </c>
      <c r="B400" s="304">
        <f t="shared" ca="1" si="181"/>
        <v>29.201400000000145</v>
      </c>
      <c r="D400" s="306">
        <f t="shared" ca="1" si="182"/>
        <v>-0.73258108381398834</v>
      </c>
      <c r="E400" s="307">
        <f t="shared" ca="1" si="183"/>
        <v>-1.3478432151258044</v>
      </c>
      <c r="F400" s="304">
        <f t="shared" ca="1" si="184"/>
        <v>1.5340653105141069</v>
      </c>
      <c r="G400" s="306">
        <f t="shared" ca="1" si="185"/>
        <v>9.2393095756622614</v>
      </c>
      <c r="H400" s="307">
        <f t="shared" ca="1" si="186"/>
        <v>-106.72566710054305</v>
      </c>
      <c r="I400" s="304">
        <f t="shared" ca="1" si="187"/>
        <v>107.12484706869299</v>
      </c>
      <c r="J400" s="306">
        <f t="shared" ca="1" si="188"/>
        <v>746.86410190403069</v>
      </c>
      <c r="K400" s="307">
        <f t="shared" ca="1" si="189"/>
        <v>-2.3967110901588797</v>
      </c>
      <c r="L400" s="304">
        <f t="shared" ca="1" si="174"/>
        <v>746.86794745588327</v>
      </c>
      <c r="M400" s="306">
        <f t="shared" ca="1" si="190"/>
        <v>-1.4844409841571589</v>
      </c>
      <c r="N400" s="304">
        <f t="shared" ca="1" si="191"/>
        <v>-85.052203328451498</v>
      </c>
      <c r="P400" s="310">
        <f t="shared" ca="1" si="192"/>
        <v>23</v>
      </c>
      <c r="Q400" s="304">
        <f t="shared" ca="1" si="193"/>
        <v>0</v>
      </c>
      <c r="R400" s="306">
        <f t="shared" ca="1" si="194"/>
        <v>0</v>
      </c>
      <c r="S400" s="307">
        <f t="shared" ca="1" si="195"/>
        <v>5.083000000000002</v>
      </c>
      <c r="T400" s="304">
        <f t="shared" ca="1" si="175"/>
        <v>49.86423000000002</v>
      </c>
      <c r="U400" s="311">
        <f t="shared" ca="1" si="176"/>
        <v>0</v>
      </c>
      <c r="V400" s="306">
        <f t="shared" ca="1" si="177"/>
        <v>1.2252936322961334</v>
      </c>
      <c r="W400" s="304">
        <f t="shared" ca="1" si="178"/>
        <v>43.174174735285987</v>
      </c>
      <c r="Y400" s="314" t="str">
        <f t="shared" ca="1" si="196"/>
        <v/>
      </c>
      <c r="Z400" s="315" t="str">
        <f t="shared" ca="1" si="197"/>
        <v/>
      </c>
      <c r="AA400" s="316" t="str">
        <f t="shared" ca="1" si="198"/>
        <v/>
      </c>
      <c r="AC400" s="310" t="e">
        <f t="shared" ca="1" si="199"/>
        <v>#N/A</v>
      </c>
      <c r="AD400" s="323" t="e">
        <f t="shared" ca="1" si="200"/>
        <v>#N/A</v>
      </c>
      <c r="AE400" s="324" t="e">
        <f t="shared" ca="1" si="179"/>
        <v>#N/A</v>
      </c>
      <c r="AG400" s="306">
        <f t="shared" ca="1" si="201"/>
        <v>1.2796363777494086</v>
      </c>
      <c r="AH400" s="304">
        <f t="shared" ca="1" si="202"/>
        <v>-8.4938078914085686</v>
      </c>
    </row>
    <row r="401" spans="1:34" x14ac:dyDescent="0.2">
      <c r="A401" s="347">
        <f t="shared" ca="1" si="180"/>
        <v>1E-4</v>
      </c>
      <c r="B401" s="304">
        <f t="shared" ca="1" si="181"/>
        <v>29.201500000000145</v>
      </c>
      <c r="D401" s="306">
        <f t="shared" ca="1" si="182"/>
        <v>-0.73257693218426956</v>
      </c>
      <c r="E401" s="307">
        <f t="shared" ca="1" si="183"/>
        <v>-1.3478133885906356</v>
      </c>
      <c r="F401" s="304">
        <f t="shared" ca="1" si="184"/>
        <v>1.5340371221168958</v>
      </c>
      <c r="G401" s="306">
        <f t="shared" ca="1" si="185"/>
        <v>9.2392363179690431</v>
      </c>
      <c r="H401" s="307">
        <f t="shared" ca="1" si="186"/>
        <v>-106.72580188188191</v>
      </c>
      <c r="I401" s="304">
        <f t="shared" ca="1" si="187"/>
        <v>107.12497502949527</v>
      </c>
      <c r="J401" s="306">
        <f t="shared" ca="1" si="188"/>
        <v>746.86410190403069</v>
      </c>
      <c r="K401" s="307">
        <f t="shared" ca="1" si="189"/>
        <v>-2.4073836636080008</v>
      </c>
      <c r="L401" s="304">
        <f t="shared" ca="1" si="174"/>
        <v>746.86798178059428</v>
      </c>
      <c r="M401" s="306">
        <f t="shared" ca="1" si="190"/>
        <v>-1.4844417739761602</v>
      </c>
      <c r="N401" s="304">
        <f t="shared" ca="1" si="191"/>
        <v>-85.052248581746852</v>
      </c>
      <c r="P401" s="310">
        <f t="shared" ca="1" si="192"/>
        <v>23</v>
      </c>
      <c r="Q401" s="304">
        <f t="shared" ca="1" si="193"/>
        <v>0</v>
      </c>
      <c r="R401" s="306">
        <f t="shared" ca="1" si="194"/>
        <v>0</v>
      </c>
      <c r="S401" s="307">
        <f t="shared" ca="1" si="195"/>
        <v>5.083000000000002</v>
      </c>
      <c r="T401" s="304">
        <f t="shared" ca="1" si="175"/>
        <v>49.86423000000002</v>
      </c>
      <c r="U401" s="311">
        <f t="shared" ca="1" si="176"/>
        <v>0</v>
      </c>
      <c r="V401" s="306">
        <f t="shared" ca="1" si="177"/>
        <v>1.2252949400004791</v>
      </c>
      <c r="W401" s="304">
        <f t="shared" ca="1" si="178"/>
        <v>43.174323956680503</v>
      </c>
      <c r="Y401" s="314" t="str">
        <f t="shared" ca="1" si="196"/>
        <v/>
      </c>
      <c r="Z401" s="315" t="str">
        <f t="shared" ca="1" si="197"/>
        <v/>
      </c>
      <c r="AA401" s="316" t="str">
        <f t="shared" ca="1" si="198"/>
        <v/>
      </c>
      <c r="AC401" s="310" t="e">
        <f t="shared" ca="1" si="199"/>
        <v>#N/A</v>
      </c>
      <c r="AD401" s="323" t="e">
        <f t="shared" ca="1" si="200"/>
        <v>#N/A</v>
      </c>
      <c r="AE401" s="324" t="e">
        <f t="shared" ca="1" si="179"/>
        <v>#N/A</v>
      </c>
      <c r="AG401" s="306">
        <f t="shared" ca="1" si="201"/>
        <v>1.279607688700267</v>
      </c>
      <c r="AH401" s="304">
        <f t="shared" ca="1" si="202"/>
        <v>-8.4938372487283047</v>
      </c>
    </row>
    <row r="402" spans="1:34" x14ac:dyDescent="0.2">
      <c r="A402" s="347">
        <f t="shared" ca="1" si="180"/>
        <v>1E-4</v>
      </c>
      <c r="B402" s="304">
        <f t="shared" ca="1" si="181"/>
        <v>29.201600000000145</v>
      </c>
      <c r="D402" s="306">
        <f t="shared" ca="1" si="182"/>
        <v>-0.73257278054526564</v>
      </c>
      <c r="E402" s="307">
        <f t="shared" ca="1" si="183"/>
        <v>-1.3477835624276135</v>
      </c>
      <c r="F402" s="304">
        <f t="shared" ca="1" si="184"/>
        <v>1.5340089341154084</v>
      </c>
      <c r="G402" s="306">
        <f t="shared" ca="1" si="185"/>
        <v>9.2391630606909878</v>
      </c>
      <c r="H402" s="307">
        <f t="shared" ca="1" si="186"/>
        <v>-106.72593666023815</v>
      </c>
      <c r="I402" s="304">
        <f t="shared" ca="1" si="187"/>
        <v>107.12510298742869</v>
      </c>
      <c r="J402" s="306">
        <f t="shared" ca="1" si="188"/>
        <v>746.86410190403069</v>
      </c>
      <c r="K402" s="307">
        <f t="shared" ca="1" si="189"/>
        <v>-2.4180562505351069</v>
      </c>
      <c r="L402" s="304">
        <f t="shared" ca="1" si="174"/>
        <v>746.86801625785597</v>
      </c>
      <c r="M402" s="306">
        <f t="shared" ca="1" si="190"/>
        <v>-1.4844425637870122</v>
      </c>
      <c r="N402" s="304">
        <f t="shared" ca="1" si="191"/>
        <v>-85.052293834575295</v>
      </c>
      <c r="P402" s="310">
        <f t="shared" ca="1" si="192"/>
        <v>23</v>
      </c>
      <c r="Q402" s="304">
        <f t="shared" ca="1" si="193"/>
        <v>0</v>
      </c>
      <c r="R402" s="306">
        <f t="shared" ca="1" si="194"/>
        <v>0</v>
      </c>
      <c r="S402" s="307">
        <f t="shared" ca="1" si="195"/>
        <v>5.083000000000002</v>
      </c>
      <c r="T402" s="304">
        <f t="shared" ca="1" si="175"/>
        <v>49.86423000000002</v>
      </c>
      <c r="U402" s="311">
        <f t="shared" ca="1" si="176"/>
        <v>0</v>
      </c>
      <c r="V402" s="306">
        <f t="shared" ca="1" si="177"/>
        <v>1.2252962477078717</v>
      </c>
      <c r="W402" s="304">
        <f t="shared" ca="1" si="178"/>
        <v>43.174473176213247</v>
      </c>
      <c r="Y402" s="314" t="str">
        <f t="shared" ca="1" si="196"/>
        <v/>
      </c>
      <c r="Z402" s="315" t="str">
        <f t="shared" ca="1" si="197"/>
        <v/>
      </c>
      <c r="AA402" s="316" t="str">
        <f t="shared" ca="1" si="198"/>
        <v/>
      </c>
      <c r="AC402" s="310" t="e">
        <f t="shared" ca="1" si="199"/>
        <v>#N/A</v>
      </c>
      <c r="AD402" s="323" t="e">
        <f t="shared" ca="1" si="200"/>
        <v>#N/A</v>
      </c>
      <c r="AE402" s="324" t="e">
        <f t="shared" ca="1" si="179"/>
        <v>#N/A</v>
      </c>
      <c r="AG402" s="306">
        <f t="shared" ca="1" si="201"/>
        <v>1.2795790000043947</v>
      </c>
      <c r="AH402" s="304">
        <f t="shared" ca="1" si="202"/>
        <v>-8.4938666056817791</v>
      </c>
    </row>
    <row r="403" spans="1:34" x14ac:dyDescent="0.2">
      <c r="A403" s="347">
        <f t="shared" ca="1" si="180"/>
        <v>1E-4</v>
      </c>
      <c r="B403" s="304">
        <f t="shared" ca="1" si="181"/>
        <v>29.201700000000145</v>
      </c>
      <c r="D403" s="306">
        <f t="shared" ca="1" si="182"/>
        <v>-0.73256862889697572</v>
      </c>
      <c r="E403" s="307">
        <f t="shared" ca="1" si="183"/>
        <v>-1.3477537366367489</v>
      </c>
      <c r="F403" s="304">
        <f t="shared" ca="1" si="184"/>
        <v>1.5339807465096535</v>
      </c>
      <c r="G403" s="306">
        <f t="shared" ca="1" si="185"/>
        <v>9.2390898038280973</v>
      </c>
      <c r="H403" s="307">
        <f t="shared" ca="1" si="186"/>
        <v>-106.72607143561181</v>
      </c>
      <c r="I403" s="304">
        <f t="shared" ca="1" si="187"/>
        <v>107.12523094249326</v>
      </c>
      <c r="J403" s="306">
        <f t="shared" ca="1" si="188"/>
        <v>746.86410190403069</v>
      </c>
      <c r="K403" s="307">
        <f t="shared" ca="1" si="189"/>
        <v>-2.4287288509398994</v>
      </c>
      <c r="L403" s="304">
        <f t="shared" ca="1" si="174"/>
        <v>746.86805088766903</v>
      </c>
      <c r="M403" s="306">
        <f t="shared" ca="1" si="190"/>
        <v>-1.4844433535897152</v>
      </c>
      <c r="N403" s="304">
        <f t="shared" ca="1" si="191"/>
        <v>-85.052339086936826</v>
      </c>
      <c r="P403" s="310">
        <f t="shared" ca="1" si="192"/>
        <v>23</v>
      </c>
      <c r="Q403" s="304">
        <f t="shared" ca="1" si="193"/>
        <v>0</v>
      </c>
      <c r="R403" s="306">
        <f t="shared" ca="1" si="194"/>
        <v>0</v>
      </c>
      <c r="S403" s="307">
        <f t="shared" ca="1" si="195"/>
        <v>5.083000000000002</v>
      </c>
      <c r="T403" s="304">
        <f t="shared" ca="1" si="175"/>
        <v>49.86423000000002</v>
      </c>
      <c r="U403" s="311">
        <f t="shared" ca="1" si="176"/>
        <v>0</v>
      </c>
      <c r="V403" s="306">
        <f t="shared" ca="1" si="177"/>
        <v>1.2252975554183119</v>
      </c>
      <c r="W403" s="304">
        <f t="shared" ca="1" si="178"/>
        <v>43.174622393884277</v>
      </c>
      <c r="Y403" s="314" t="str">
        <f t="shared" ca="1" si="196"/>
        <v/>
      </c>
      <c r="Z403" s="315" t="str">
        <f t="shared" ca="1" si="197"/>
        <v/>
      </c>
      <c r="AA403" s="316" t="str">
        <f t="shared" ca="1" si="198"/>
        <v/>
      </c>
      <c r="AC403" s="310" t="e">
        <f t="shared" ca="1" si="199"/>
        <v>#N/A</v>
      </c>
      <c r="AD403" s="323" t="e">
        <f t="shared" ca="1" si="200"/>
        <v>#N/A</v>
      </c>
      <c r="AE403" s="324" t="e">
        <f t="shared" ca="1" si="179"/>
        <v>#N/A</v>
      </c>
      <c r="AG403" s="306">
        <f t="shared" ca="1" si="201"/>
        <v>1.2795503116618008</v>
      </c>
      <c r="AH403" s="304">
        <f t="shared" ca="1" si="202"/>
        <v>-8.4938959622689811</v>
      </c>
    </row>
    <row r="404" spans="1:34" x14ac:dyDescent="0.2">
      <c r="A404" s="347">
        <f t="shared" ca="1" si="180"/>
        <v>1E-4</v>
      </c>
      <c r="B404" s="304">
        <f t="shared" ca="1" si="181"/>
        <v>29.201800000000144</v>
      </c>
      <c r="D404" s="306">
        <f t="shared" ca="1" si="182"/>
        <v>-0.73256447723939999</v>
      </c>
      <c r="E404" s="307">
        <f t="shared" ca="1" si="183"/>
        <v>-1.3477239112180328</v>
      </c>
      <c r="F404" s="304">
        <f t="shared" ca="1" si="184"/>
        <v>1.5339525592996244</v>
      </c>
      <c r="G404" s="306">
        <f t="shared" ca="1" si="185"/>
        <v>9.2390165473803734</v>
      </c>
      <c r="H404" s="307">
        <f t="shared" ca="1" si="186"/>
        <v>-106.72620620800294</v>
      </c>
      <c r="I404" s="304">
        <f t="shared" ca="1" si="187"/>
        <v>107.12535889468904</v>
      </c>
      <c r="J404" s="306">
        <f t="shared" ca="1" si="188"/>
        <v>746.86410190403069</v>
      </c>
      <c r="K404" s="307">
        <f t="shared" ca="1" si="189"/>
        <v>-2.4394014648220801</v>
      </c>
      <c r="L404" s="304">
        <f t="shared" ca="1" si="174"/>
        <v>746.86808567003368</v>
      </c>
      <c r="M404" s="306">
        <f t="shared" ca="1" si="190"/>
        <v>-1.4844441433842692</v>
      </c>
      <c r="N404" s="304">
        <f t="shared" ca="1" si="191"/>
        <v>-85.052384338831445</v>
      </c>
      <c r="P404" s="310">
        <f t="shared" ca="1" si="192"/>
        <v>23</v>
      </c>
      <c r="Q404" s="304">
        <f t="shared" ca="1" si="193"/>
        <v>0</v>
      </c>
      <c r="R404" s="306">
        <f t="shared" ca="1" si="194"/>
        <v>0</v>
      </c>
      <c r="S404" s="307">
        <f t="shared" ca="1" si="195"/>
        <v>5.083000000000002</v>
      </c>
      <c r="T404" s="304">
        <f t="shared" ca="1" si="175"/>
        <v>49.86423000000002</v>
      </c>
      <c r="U404" s="311">
        <f t="shared" ca="1" si="176"/>
        <v>0</v>
      </c>
      <c r="V404" s="306">
        <f t="shared" ca="1" si="177"/>
        <v>1.2252988631317987</v>
      </c>
      <c r="W404" s="304">
        <f t="shared" ca="1" si="178"/>
        <v>43.174771609693593</v>
      </c>
      <c r="Y404" s="314" t="str">
        <f t="shared" ca="1" si="196"/>
        <v/>
      </c>
      <c r="Z404" s="315" t="str">
        <f t="shared" ca="1" si="197"/>
        <v/>
      </c>
      <c r="AA404" s="316" t="str">
        <f t="shared" ca="1" si="198"/>
        <v/>
      </c>
      <c r="AC404" s="310" t="e">
        <f t="shared" ca="1" si="199"/>
        <v>#N/A</v>
      </c>
      <c r="AD404" s="323" t="e">
        <f t="shared" ca="1" si="200"/>
        <v>#N/A</v>
      </c>
      <c r="AE404" s="324" t="e">
        <f t="shared" ca="1" si="179"/>
        <v>#N/A</v>
      </c>
      <c r="AG404" s="306">
        <f t="shared" ca="1" si="201"/>
        <v>1.2795216236724816</v>
      </c>
      <c r="AH404" s="304">
        <f t="shared" ca="1" si="202"/>
        <v>-8.4939253184899197</v>
      </c>
    </row>
    <row r="405" spans="1:34" x14ac:dyDescent="0.2">
      <c r="A405" s="347">
        <f t="shared" ca="1" si="180"/>
        <v>1E-4</v>
      </c>
      <c r="B405" s="304">
        <f t="shared" ca="1" si="181"/>
        <v>29.201900000000144</v>
      </c>
      <c r="D405" s="306">
        <f t="shared" ca="1" si="182"/>
        <v>-0.73256032557254003</v>
      </c>
      <c r="E405" s="307">
        <f t="shared" ca="1" si="183"/>
        <v>-1.3476940861714617</v>
      </c>
      <c r="F405" s="304">
        <f t="shared" ca="1" si="184"/>
        <v>1.5339243724853182</v>
      </c>
      <c r="G405" s="306">
        <f t="shared" ca="1" si="185"/>
        <v>9.238943291347816</v>
      </c>
      <c r="H405" s="307">
        <f t="shared" ca="1" si="186"/>
        <v>-106.72634097741155</v>
      </c>
      <c r="I405" s="304">
        <f t="shared" ca="1" si="187"/>
        <v>107.12548684401605</v>
      </c>
      <c r="J405" s="306">
        <f t="shared" ca="1" si="188"/>
        <v>746.86410190403069</v>
      </c>
      <c r="K405" s="307">
        <f t="shared" ca="1" si="189"/>
        <v>-2.4500740921813509</v>
      </c>
      <c r="L405" s="304">
        <f t="shared" ca="1" si="174"/>
        <v>746.86812060495095</v>
      </c>
      <c r="M405" s="306">
        <f t="shared" ca="1" si="190"/>
        <v>-1.4844449331706744</v>
      </c>
      <c r="N405" s="304">
        <f t="shared" ca="1" si="191"/>
        <v>-85.05242959025918</v>
      </c>
      <c r="P405" s="310">
        <f t="shared" ca="1" si="192"/>
        <v>23</v>
      </c>
      <c r="Q405" s="304">
        <f t="shared" ca="1" si="193"/>
        <v>0</v>
      </c>
      <c r="R405" s="306">
        <f t="shared" ca="1" si="194"/>
        <v>0</v>
      </c>
      <c r="S405" s="307">
        <f t="shared" ca="1" si="195"/>
        <v>5.083000000000002</v>
      </c>
      <c r="T405" s="304">
        <f t="shared" ca="1" si="175"/>
        <v>49.86423000000002</v>
      </c>
      <c r="U405" s="311">
        <f t="shared" ca="1" si="176"/>
        <v>0</v>
      </c>
      <c r="V405" s="306">
        <f t="shared" ca="1" si="177"/>
        <v>1.2253001708483335</v>
      </c>
      <c r="W405" s="304">
        <f t="shared" ca="1" si="178"/>
        <v>43.174920823641244</v>
      </c>
      <c r="Y405" s="314" t="str">
        <f t="shared" ca="1" si="196"/>
        <v/>
      </c>
      <c r="Z405" s="315" t="str">
        <f t="shared" ca="1" si="197"/>
        <v/>
      </c>
      <c r="AA405" s="316" t="str">
        <f t="shared" ca="1" si="198"/>
        <v/>
      </c>
      <c r="AC405" s="310" t="e">
        <f t="shared" ca="1" si="199"/>
        <v>#N/A</v>
      </c>
      <c r="AD405" s="323" t="e">
        <f t="shared" ca="1" si="200"/>
        <v>#N/A</v>
      </c>
      <c r="AE405" s="324" t="e">
        <f t="shared" ca="1" si="179"/>
        <v>#N/A</v>
      </c>
      <c r="AG405" s="306">
        <f t="shared" ca="1" si="201"/>
        <v>1.2794929360364353</v>
      </c>
      <c r="AH405" s="304">
        <f t="shared" ca="1" si="202"/>
        <v>-8.4939546743445948</v>
      </c>
    </row>
    <row r="406" spans="1:34" x14ac:dyDescent="0.2">
      <c r="A406" s="347">
        <f t="shared" ca="1" si="180"/>
        <v>1E-4</v>
      </c>
      <c r="B406" s="304">
        <f t="shared" ca="1" si="181"/>
        <v>29.202000000000144</v>
      </c>
      <c r="D406" s="306">
        <f t="shared" ca="1" si="182"/>
        <v>-0.7325561738963966</v>
      </c>
      <c r="E406" s="307">
        <f t="shared" ca="1" si="183"/>
        <v>-1.3476642614970302</v>
      </c>
      <c r="F406" s="304">
        <f t="shared" ca="1" si="184"/>
        <v>1.5338961860667311</v>
      </c>
      <c r="G406" s="306">
        <f t="shared" ca="1" si="185"/>
        <v>9.238870035730427</v>
      </c>
      <c r="H406" s="307">
        <f t="shared" ca="1" si="186"/>
        <v>-106.7264757438377</v>
      </c>
      <c r="I406" s="304">
        <f t="shared" ca="1" si="187"/>
        <v>107.12561479047433</v>
      </c>
      <c r="J406" s="306">
        <f t="shared" ca="1" si="188"/>
        <v>746.86410190403069</v>
      </c>
      <c r="K406" s="307">
        <f t="shared" ca="1" si="189"/>
        <v>-2.4607467330174133</v>
      </c>
      <c r="L406" s="304">
        <f t="shared" ca="1" si="174"/>
        <v>746.86815569242094</v>
      </c>
      <c r="M406" s="306">
        <f t="shared" ca="1" si="190"/>
        <v>-1.4844457229489305</v>
      </c>
      <c r="N406" s="304">
        <f t="shared" ca="1" si="191"/>
        <v>-85.052474841220004</v>
      </c>
      <c r="P406" s="310">
        <f t="shared" ca="1" si="192"/>
        <v>23</v>
      </c>
      <c r="Q406" s="304">
        <f t="shared" ca="1" si="193"/>
        <v>0</v>
      </c>
      <c r="R406" s="306">
        <f t="shared" ca="1" si="194"/>
        <v>0</v>
      </c>
      <c r="S406" s="307">
        <f t="shared" ca="1" si="195"/>
        <v>5.083000000000002</v>
      </c>
      <c r="T406" s="304">
        <f t="shared" ca="1" si="175"/>
        <v>49.86423000000002</v>
      </c>
      <c r="U406" s="311">
        <f t="shared" ca="1" si="176"/>
        <v>0</v>
      </c>
      <c r="V406" s="306">
        <f t="shared" ca="1" si="177"/>
        <v>1.2253014785679148</v>
      </c>
      <c r="W406" s="304">
        <f t="shared" ca="1" si="178"/>
        <v>43.175070035727181</v>
      </c>
      <c r="Y406" s="314" t="str">
        <f t="shared" ca="1" si="196"/>
        <v/>
      </c>
      <c r="Z406" s="315" t="str">
        <f t="shared" ca="1" si="197"/>
        <v/>
      </c>
      <c r="AA406" s="316" t="str">
        <f t="shared" ca="1" si="198"/>
        <v/>
      </c>
      <c r="AC406" s="310" t="e">
        <f t="shared" ca="1" si="199"/>
        <v>#N/A</v>
      </c>
      <c r="AD406" s="323" t="e">
        <f t="shared" ca="1" si="200"/>
        <v>#N/A</v>
      </c>
      <c r="AE406" s="324" t="e">
        <f t="shared" ca="1" si="179"/>
        <v>#N/A</v>
      </c>
      <c r="AG406" s="306">
        <f t="shared" ca="1" si="201"/>
        <v>1.2794642487536496</v>
      </c>
      <c r="AH406" s="304">
        <f t="shared" ca="1" si="202"/>
        <v>-8.4939840298330171</v>
      </c>
    </row>
    <row r="407" spans="1:34" x14ac:dyDescent="0.2">
      <c r="A407" s="347">
        <f t="shared" ca="1" si="180"/>
        <v>1E-4</v>
      </c>
      <c r="B407" s="304">
        <f t="shared" ca="1" si="181"/>
        <v>29.202100000000144</v>
      </c>
      <c r="D407" s="306">
        <f t="shared" ca="1" si="182"/>
        <v>-0.73255202221097249</v>
      </c>
      <c r="E407" s="307">
        <f t="shared" ca="1" si="183"/>
        <v>-1.3476344371947437</v>
      </c>
      <c r="F407" s="304">
        <f t="shared" ca="1" si="184"/>
        <v>1.5338680000438691</v>
      </c>
      <c r="G407" s="306">
        <f t="shared" ca="1" si="185"/>
        <v>9.2387967805282063</v>
      </c>
      <c r="H407" s="307">
        <f t="shared" ca="1" si="186"/>
        <v>-106.72661050728142</v>
      </c>
      <c r="I407" s="304">
        <f t="shared" ca="1" si="187"/>
        <v>107.12574273406393</v>
      </c>
      <c r="J407" s="306">
        <f t="shared" ca="1" si="188"/>
        <v>746.86410190403069</v>
      </c>
      <c r="K407" s="307">
        <f t="shared" ca="1" si="189"/>
        <v>-2.4714193873299695</v>
      </c>
      <c r="L407" s="304">
        <f t="shared" ca="1" si="174"/>
        <v>746.86819093244446</v>
      </c>
      <c r="M407" s="306">
        <f t="shared" ca="1" si="190"/>
        <v>-1.4844465127190383</v>
      </c>
      <c r="N407" s="304">
        <f t="shared" ca="1" si="191"/>
        <v>-85.052520091713973</v>
      </c>
      <c r="P407" s="310">
        <f t="shared" ca="1" si="192"/>
        <v>23</v>
      </c>
      <c r="Q407" s="304">
        <f t="shared" ca="1" si="193"/>
        <v>0</v>
      </c>
      <c r="R407" s="306">
        <f t="shared" ca="1" si="194"/>
        <v>0</v>
      </c>
      <c r="S407" s="307">
        <f t="shared" ca="1" si="195"/>
        <v>5.083000000000002</v>
      </c>
      <c r="T407" s="304">
        <f t="shared" ca="1" si="175"/>
        <v>49.86423000000002</v>
      </c>
      <c r="U407" s="311">
        <f t="shared" ca="1" si="176"/>
        <v>0</v>
      </c>
      <c r="V407" s="306">
        <f t="shared" ca="1" si="177"/>
        <v>1.2253027862905435</v>
      </c>
      <c r="W407" s="304">
        <f t="shared" ca="1" si="178"/>
        <v>43.175219245951475</v>
      </c>
      <c r="Y407" s="314" t="str">
        <f t="shared" ca="1" si="196"/>
        <v/>
      </c>
      <c r="Z407" s="315" t="str">
        <f t="shared" ca="1" si="197"/>
        <v/>
      </c>
      <c r="AA407" s="316" t="str">
        <f t="shared" ca="1" si="198"/>
        <v/>
      </c>
      <c r="AC407" s="310" t="e">
        <f t="shared" ca="1" si="199"/>
        <v>#N/A</v>
      </c>
      <c r="AD407" s="323" t="e">
        <f t="shared" ca="1" si="200"/>
        <v>#N/A</v>
      </c>
      <c r="AE407" s="324" t="e">
        <f t="shared" ca="1" si="179"/>
        <v>#N/A</v>
      </c>
      <c r="AG407" s="306">
        <f t="shared" ca="1" si="201"/>
        <v>1.2794355618241351</v>
      </c>
      <c r="AH407" s="304">
        <f t="shared" ca="1" si="202"/>
        <v>-8.4940133849551778</v>
      </c>
    </row>
    <row r="408" spans="1:34" x14ac:dyDescent="0.2">
      <c r="A408" s="347">
        <f t="shared" ca="1" si="180"/>
        <v>1E-4</v>
      </c>
      <c r="B408" s="304">
        <f t="shared" ca="1" si="181"/>
        <v>29.202200000000143</v>
      </c>
      <c r="D408" s="306">
        <f t="shared" ca="1" si="182"/>
        <v>-0.73254787051626435</v>
      </c>
      <c r="E408" s="307">
        <f t="shared" ca="1" si="183"/>
        <v>-1.3476046132645934</v>
      </c>
      <c r="F408" s="304">
        <f t="shared" ca="1" si="184"/>
        <v>1.5338398144167231</v>
      </c>
      <c r="G408" s="306">
        <f t="shared" ca="1" si="185"/>
        <v>9.238723525741154</v>
      </c>
      <c r="H408" s="307">
        <f t="shared" ca="1" si="186"/>
        <v>-106.72674526774274</v>
      </c>
      <c r="I408" s="304">
        <f t="shared" ca="1" si="187"/>
        <v>107.12587067478486</v>
      </c>
      <c r="J408" s="306">
        <f t="shared" ca="1" si="188"/>
        <v>746.86410190403069</v>
      </c>
      <c r="K408" s="307">
        <f t="shared" ca="1" si="189"/>
        <v>-2.4820920551187209</v>
      </c>
      <c r="L408" s="304">
        <f t="shared" ca="1" si="174"/>
        <v>746.86822632502208</v>
      </c>
      <c r="M408" s="306">
        <f t="shared" ca="1" si="190"/>
        <v>-1.4844473024809972</v>
      </c>
      <c r="N408" s="304">
        <f t="shared" ca="1" si="191"/>
        <v>-85.052565341741044</v>
      </c>
      <c r="P408" s="310">
        <f t="shared" ca="1" si="192"/>
        <v>23</v>
      </c>
      <c r="Q408" s="304">
        <f t="shared" ca="1" si="193"/>
        <v>0</v>
      </c>
      <c r="R408" s="306">
        <f t="shared" ca="1" si="194"/>
        <v>0</v>
      </c>
      <c r="S408" s="307">
        <f t="shared" ca="1" si="195"/>
        <v>5.083000000000002</v>
      </c>
      <c r="T408" s="304">
        <f t="shared" ca="1" si="175"/>
        <v>49.86423000000002</v>
      </c>
      <c r="U408" s="311">
        <f t="shared" ca="1" si="176"/>
        <v>0</v>
      </c>
      <c r="V408" s="306">
        <f t="shared" ca="1" si="177"/>
        <v>1.225304094016219</v>
      </c>
      <c r="W408" s="304">
        <f t="shared" ca="1" si="178"/>
        <v>43.175368454314082</v>
      </c>
      <c r="Y408" s="314" t="str">
        <f t="shared" ca="1" si="196"/>
        <v/>
      </c>
      <c r="Z408" s="315" t="str">
        <f t="shared" ca="1" si="197"/>
        <v/>
      </c>
      <c r="AA408" s="316" t="str">
        <f t="shared" ca="1" si="198"/>
        <v/>
      </c>
      <c r="AC408" s="310" t="e">
        <f t="shared" ca="1" si="199"/>
        <v>#N/A</v>
      </c>
      <c r="AD408" s="323" t="e">
        <f t="shared" ca="1" si="200"/>
        <v>#N/A</v>
      </c>
      <c r="AE408" s="324" t="e">
        <f t="shared" ca="1" si="179"/>
        <v>#N/A</v>
      </c>
      <c r="AG408" s="306">
        <f t="shared" ca="1" si="201"/>
        <v>1.2794068752478829</v>
      </c>
      <c r="AH408" s="304">
        <f t="shared" ca="1" si="202"/>
        <v>-8.4940427397110874</v>
      </c>
    </row>
    <row r="409" spans="1:34" x14ac:dyDescent="0.2">
      <c r="A409" s="347">
        <f t="shared" ca="1" si="180"/>
        <v>1E-4</v>
      </c>
      <c r="B409" s="304">
        <f t="shared" ca="1" si="181"/>
        <v>29.202300000000143</v>
      </c>
      <c r="D409" s="306">
        <f t="shared" ca="1" si="182"/>
        <v>-0.7325437188122772</v>
      </c>
      <c r="E409" s="307">
        <f t="shared" ca="1" si="183"/>
        <v>-1.3475747897065808</v>
      </c>
      <c r="F409" s="304">
        <f t="shared" ca="1" si="184"/>
        <v>1.5338116291852975</v>
      </c>
      <c r="G409" s="306">
        <f t="shared" ca="1" si="185"/>
        <v>9.2386502713692735</v>
      </c>
      <c r="H409" s="307">
        <f t="shared" ca="1" si="186"/>
        <v>-106.72688002522172</v>
      </c>
      <c r="I409" s="304">
        <f t="shared" ca="1" si="187"/>
        <v>107.12599861263718</v>
      </c>
      <c r="J409" s="306">
        <f t="shared" ca="1" si="188"/>
        <v>746.86410190403069</v>
      </c>
      <c r="K409" s="307">
        <f t="shared" ca="1" si="189"/>
        <v>-2.4927647363833692</v>
      </c>
      <c r="L409" s="304">
        <f t="shared" ca="1" si="174"/>
        <v>746.86826187015424</v>
      </c>
      <c r="M409" s="306">
        <f t="shared" ca="1" si="190"/>
        <v>-1.4844480922348078</v>
      </c>
      <c r="N409" s="304">
        <f t="shared" ca="1" si="191"/>
        <v>-85.052610591301232</v>
      </c>
      <c r="P409" s="310">
        <f t="shared" ca="1" si="192"/>
        <v>23</v>
      </c>
      <c r="Q409" s="304">
        <f t="shared" ca="1" si="193"/>
        <v>0</v>
      </c>
      <c r="R409" s="306">
        <f t="shared" ca="1" si="194"/>
        <v>0</v>
      </c>
      <c r="S409" s="307">
        <f t="shared" ca="1" si="195"/>
        <v>5.083000000000002</v>
      </c>
      <c r="T409" s="304">
        <f t="shared" ca="1" si="175"/>
        <v>49.86423000000002</v>
      </c>
      <c r="U409" s="311">
        <f t="shared" ca="1" si="176"/>
        <v>0</v>
      </c>
      <c r="V409" s="306">
        <f t="shared" ca="1" si="177"/>
        <v>1.2253054017449421</v>
      </c>
      <c r="W409" s="304">
        <f t="shared" ca="1" si="178"/>
        <v>43.175517660815075</v>
      </c>
      <c r="Y409" s="314" t="str">
        <f t="shared" ca="1" si="196"/>
        <v/>
      </c>
      <c r="Z409" s="315" t="str">
        <f t="shared" ca="1" si="197"/>
        <v/>
      </c>
      <c r="AA409" s="316" t="str">
        <f t="shared" ca="1" si="198"/>
        <v/>
      </c>
      <c r="AC409" s="310" t="e">
        <f t="shared" ca="1" si="199"/>
        <v>#N/A</v>
      </c>
      <c r="AD409" s="323" t="e">
        <f t="shared" ca="1" si="200"/>
        <v>#N/A</v>
      </c>
      <c r="AE409" s="324" t="e">
        <f t="shared" ca="1" si="179"/>
        <v>#N/A</v>
      </c>
      <c r="AG409" s="306">
        <f t="shared" ca="1" si="201"/>
        <v>1.2793781890248965</v>
      </c>
      <c r="AH409" s="304">
        <f t="shared" ca="1" si="202"/>
        <v>-8.4940720941007406</v>
      </c>
    </row>
    <row r="410" spans="1:34" x14ac:dyDescent="0.2">
      <c r="A410" s="347">
        <f t="shared" ca="1" si="180"/>
        <v>1E-4</v>
      </c>
      <c r="B410" s="304">
        <f t="shared" ca="1" si="181"/>
        <v>29.202400000000143</v>
      </c>
      <c r="D410" s="306">
        <f t="shared" ca="1" si="182"/>
        <v>-0.73253956709900991</v>
      </c>
      <c r="E410" s="307">
        <f t="shared" ca="1" si="183"/>
        <v>-1.3475449665206991</v>
      </c>
      <c r="F410" s="304">
        <f t="shared" ca="1" si="184"/>
        <v>1.5337834443495852</v>
      </c>
      <c r="G410" s="306">
        <f t="shared" ca="1" si="185"/>
        <v>9.2385770174125632</v>
      </c>
      <c r="H410" s="307">
        <f t="shared" ca="1" si="186"/>
        <v>-106.72701477971837</v>
      </c>
      <c r="I410" s="304">
        <f t="shared" ca="1" si="187"/>
        <v>107.1261265476209</v>
      </c>
      <c r="J410" s="306">
        <f t="shared" ca="1" si="188"/>
        <v>746.86410190403069</v>
      </c>
      <c r="K410" s="307">
        <f t="shared" ca="1" si="189"/>
        <v>-2.5034374311236163</v>
      </c>
      <c r="L410" s="304">
        <f t="shared" ca="1" si="174"/>
        <v>746.86829756784152</v>
      </c>
      <c r="M410" s="306">
        <f t="shared" ca="1" si="190"/>
        <v>-1.4844488819804702</v>
      </c>
      <c r="N410" s="304">
        <f t="shared" ca="1" si="191"/>
        <v>-85.052655840394578</v>
      </c>
      <c r="P410" s="310">
        <f t="shared" ca="1" si="192"/>
        <v>23</v>
      </c>
      <c r="Q410" s="304">
        <f t="shared" ca="1" si="193"/>
        <v>0</v>
      </c>
      <c r="R410" s="306">
        <f t="shared" ca="1" si="194"/>
        <v>0</v>
      </c>
      <c r="S410" s="307">
        <f t="shared" ca="1" si="195"/>
        <v>5.083000000000002</v>
      </c>
      <c r="T410" s="304">
        <f t="shared" ca="1" si="175"/>
        <v>49.86423000000002</v>
      </c>
      <c r="U410" s="311">
        <f t="shared" ca="1" si="176"/>
        <v>0</v>
      </c>
      <c r="V410" s="306">
        <f t="shared" ca="1" si="177"/>
        <v>1.2253067094767123</v>
      </c>
      <c r="W410" s="304">
        <f t="shared" ca="1" si="178"/>
        <v>43.175666865454446</v>
      </c>
      <c r="Y410" s="314" t="str">
        <f t="shared" ca="1" si="196"/>
        <v/>
      </c>
      <c r="Z410" s="315" t="str">
        <f t="shared" ca="1" si="197"/>
        <v/>
      </c>
      <c r="AA410" s="316" t="str">
        <f t="shared" ca="1" si="198"/>
        <v/>
      </c>
      <c r="AC410" s="310" t="e">
        <f t="shared" ca="1" si="199"/>
        <v>#N/A</v>
      </c>
      <c r="AD410" s="323" t="e">
        <f t="shared" ca="1" si="200"/>
        <v>#N/A</v>
      </c>
      <c r="AE410" s="324" t="e">
        <f t="shared" ca="1" si="179"/>
        <v>#N/A</v>
      </c>
      <c r="AG410" s="306">
        <f t="shared" ca="1" si="201"/>
        <v>1.2793495031551618</v>
      </c>
      <c r="AH410" s="304">
        <f t="shared" ca="1" si="202"/>
        <v>-8.4941014481241499</v>
      </c>
    </row>
    <row r="411" spans="1:34" x14ac:dyDescent="0.2">
      <c r="A411" s="347">
        <f t="shared" ca="1" si="180"/>
        <v>1E-4</v>
      </c>
      <c r="B411" s="304">
        <f t="shared" ca="1" si="181"/>
        <v>29.202500000000143</v>
      </c>
      <c r="D411" s="306">
        <f t="shared" ca="1" si="182"/>
        <v>-0.73253541537646216</v>
      </c>
      <c r="E411" s="307">
        <f t="shared" ca="1" si="183"/>
        <v>-1.3475151437069428</v>
      </c>
      <c r="F411" s="304">
        <f t="shared" ca="1" si="184"/>
        <v>1.5337552599095818</v>
      </c>
      <c r="G411" s="306">
        <f t="shared" ca="1" si="185"/>
        <v>9.2385037638710248</v>
      </c>
      <c r="H411" s="307">
        <f t="shared" ca="1" si="186"/>
        <v>-106.72714953123274</v>
      </c>
      <c r="I411" s="304">
        <f t="shared" ca="1" si="187"/>
        <v>107.12625447973606</v>
      </c>
      <c r="J411" s="306">
        <f t="shared" ca="1" si="188"/>
        <v>746.86410190403069</v>
      </c>
      <c r="K411" s="307">
        <f t="shared" ca="1" si="189"/>
        <v>-2.5141101393391638</v>
      </c>
      <c r="L411" s="304">
        <f t="shared" ca="1" si="174"/>
        <v>746.86833341808449</v>
      </c>
      <c r="M411" s="306">
        <f t="shared" ca="1" si="190"/>
        <v>-1.4844496717179843</v>
      </c>
      <c r="N411" s="304">
        <f t="shared" ca="1" si="191"/>
        <v>-85.052701089021056</v>
      </c>
      <c r="P411" s="310">
        <f t="shared" ca="1" si="192"/>
        <v>23</v>
      </c>
      <c r="Q411" s="304">
        <f t="shared" ca="1" si="193"/>
        <v>0</v>
      </c>
      <c r="R411" s="306">
        <f t="shared" ca="1" si="194"/>
        <v>0</v>
      </c>
      <c r="S411" s="307">
        <f t="shared" ca="1" si="195"/>
        <v>5.083000000000002</v>
      </c>
      <c r="T411" s="304">
        <f t="shared" ca="1" si="175"/>
        <v>49.86423000000002</v>
      </c>
      <c r="U411" s="311">
        <f t="shared" ca="1" si="176"/>
        <v>0</v>
      </c>
      <c r="V411" s="306">
        <f t="shared" ca="1" si="177"/>
        <v>1.2253080172115287</v>
      </c>
      <c r="W411" s="304">
        <f t="shared" ca="1" si="178"/>
        <v>43.175816068232152</v>
      </c>
      <c r="Y411" s="314" t="str">
        <f t="shared" ca="1" si="196"/>
        <v/>
      </c>
      <c r="Z411" s="315" t="str">
        <f t="shared" ca="1" si="197"/>
        <v/>
      </c>
      <c r="AA411" s="316" t="str">
        <f t="shared" ca="1" si="198"/>
        <v/>
      </c>
      <c r="AC411" s="310" t="e">
        <f t="shared" ca="1" si="199"/>
        <v>#N/A</v>
      </c>
      <c r="AD411" s="323" t="e">
        <f t="shared" ca="1" si="200"/>
        <v>#N/A</v>
      </c>
      <c r="AE411" s="324" t="e">
        <f t="shared" ca="1" si="179"/>
        <v>#N/A</v>
      </c>
      <c r="AG411" s="306">
        <f t="shared" ca="1" si="201"/>
        <v>1.2793208176386841</v>
      </c>
      <c r="AH411" s="304">
        <f t="shared" ca="1" si="202"/>
        <v>-8.4941308017813153</v>
      </c>
    </row>
    <row r="412" spans="1:34" x14ac:dyDescent="0.2">
      <c r="A412" s="347">
        <f t="shared" ca="1" si="180"/>
        <v>1E-4</v>
      </c>
      <c r="B412" s="304">
        <f t="shared" ca="1" si="181"/>
        <v>29.202600000000142</v>
      </c>
      <c r="D412" s="306">
        <f t="shared" ca="1" si="182"/>
        <v>-0.73253126364463683</v>
      </c>
      <c r="E412" s="307">
        <f t="shared" ca="1" si="183"/>
        <v>-1.3474853212653262</v>
      </c>
      <c r="F412" s="304">
        <f t="shared" ca="1" si="184"/>
        <v>1.5337270758653012</v>
      </c>
      <c r="G412" s="306">
        <f t="shared" ca="1" si="185"/>
        <v>9.23843051074466</v>
      </c>
      <c r="H412" s="307">
        <f t="shared" ca="1" si="186"/>
        <v>-106.72728427976487</v>
      </c>
      <c r="I412" s="304">
        <f t="shared" ca="1" si="187"/>
        <v>107.12638240898274</v>
      </c>
      <c r="J412" s="306">
        <f t="shared" ca="1" si="188"/>
        <v>746.86410190403069</v>
      </c>
      <c r="K412" s="307">
        <f t="shared" ca="1" si="189"/>
        <v>-2.5247828610297138</v>
      </c>
      <c r="L412" s="304">
        <f t="shared" ca="1" si="174"/>
        <v>746.86836942088371</v>
      </c>
      <c r="M412" s="306">
        <f t="shared" ca="1" si="190"/>
        <v>-1.4844504614473502</v>
      </c>
      <c r="N412" s="304">
        <f t="shared" ca="1" si="191"/>
        <v>-85.052746337180679</v>
      </c>
      <c r="P412" s="310">
        <f t="shared" ca="1" si="192"/>
        <v>23</v>
      </c>
      <c r="Q412" s="304">
        <f t="shared" ca="1" si="193"/>
        <v>0</v>
      </c>
      <c r="R412" s="306">
        <f t="shared" ca="1" si="194"/>
        <v>0</v>
      </c>
      <c r="S412" s="307">
        <f t="shared" ca="1" si="195"/>
        <v>5.083000000000002</v>
      </c>
      <c r="T412" s="304">
        <f t="shared" ca="1" si="175"/>
        <v>49.86423000000002</v>
      </c>
      <c r="U412" s="311">
        <f t="shared" ca="1" si="176"/>
        <v>0</v>
      </c>
      <c r="V412" s="306">
        <f t="shared" ca="1" si="177"/>
        <v>1.2253093249493927</v>
      </c>
      <c r="W412" s="304">
        <f t="shared" ca="1" si="178"/>
        <v>43.175965269148307</v>
      </c>
      <c r="Y412" s="314" t="str">
        <f t="shared" ca="1" si="196"/>
        <v/>
      </c>
      <c r="Z412" s="315" t="str">
        <f t="shared" ca="1" si="197"/>
        <v/>
      </c>
      <c r="AA412" s="316" t="str">
        <f t="shared" ca="1" si="198"/>
        <v/>
      </c>
      <c r="AC412" s="310" t="e">
        <f t="shared" ca="1" si="199"/>
        <v>#N/A</v>
      </c>
      <c r="AD412" s="323" t="e">
        <f t="shared" ca="1" si="200"/>
        <v>#N/A</v>
      </c>
      <c r="AE412" s="324" t="e">
        <f t="shared" ca="1" si="179"/>
        <v>#N/A</v>
      </c>
      <c r="AG412" s="306">
        <f t="shared" ca="1" si="201"/>
        <v>1.2792921324754687</v>
      </c>
      <c r="AH412" s="304">
        <f t="shared" ca="1" si="202"/>
        <v>-8.4941601550722279</v>
      </c>
    </row>
    <row r="413" spans="1:34" x14ac:dyDescent="0.2">
      <c r="A413" s="347">
        <f t="shared" ca="1" si="180"/>
        <v>1E-4</v>
      </c>
      <c r="B413" s="304">
        <f t="shared" ca="1" si="181"/>
        <v>29.202700000000142</v>
      </c>
      <c r="D413" s="306">
        <f t="shared" ca="1" si="182"/>
        <v>-0.73252711190353514</v>
      </c>
      <c r="E413" s="307">
        <f t="shared" ca="1" si="183"/>
        <v>-1.3474554991958225</v>
      </c>
      <c r="F413" s="304">
        <f t="shared" ca="1" si="184"/>
        <v>1.5336988922167212</v>
      </c>
      <c r="G413" s="306">
        <f t="shared" ca="1" si="185"/>
        <v>9.238357258033469</v>
      </c>
      <c r="H413" s="307">
        <f t="shared" ca="1" si="186"/>
        <v>-106.72741902531479</v>
      </c>
      <c r="I413" s="304">
        <f t="shared" ca="1" si="187"/>
        <v>107.12651033536089</v>
      </c>
      <c r="J413" s="306">
        <f t="shared" ca="1" si="188"/>
        <v>746.86410190403069</v>
      </c>
      <c r="K413" s="307">
        <f t="shared" ca="1" si="189"/>
        <v>-2.5354555961949679</v>
      </c>
      <c r="L413" s="304">
        <f t="shared" ca="1" si="174"/>
        <v>746.86840557623975</v>
      </c>
      <c r="M413" s="306">
        <f t="shared" ca="1" si="190"/>
        <v>-1.4844512511685681</v>
      </c>
      <c r="N413" s="304">
        <f t="shared" ca="1" si="191"/>
        <v>-85.052791584873461</v>
      </c>
      <c r="P413" s="310">
        <f t="shared" ca="1" si="192"/>
        <v>23</v>
      </c>
      <c r="Q413" s="304">
        <f t="shared" ca="1" si="193"/>
        <v>0</v>
      </c>
      <c r="R413" s="306">
        <f t="shared" ca="1" si="194"/>
        <v>0</v>
      </c>
      <c r="S413" s="307">
        <f t="shared" ca="1" si="195"/>
        <v>5.083000000000002</v>
      </c>
      <c r="T413" s="304">
        <f t="shared" ca="1" si="175"/>
        <v>49.86423000000002</v>
      </c>
      <c r="U413" s="311">
        <f t="shared" ca="1" si="176"/>
        <v>0</v>
      </c>
      <c r="V413" s="306">
        <f t="shared" ca="1" si="177"/>
        <v>1.2253106326903038</v>
      </c>
      <c r="W413" s="304">
        <f t="shared" ca="1" si="178"/>
        <v>43.17611446820284</v>
      </c>
      <c r="Y413" s="314" t="str">
        <f t="shared" ca="1" si="196"/>
        <v/>
      </c>
      <c r="Z413" s="315" t="str">
        <f t="shared" ca="1" si="197"/>
        <v/>
      </c>
      <c r="AA413" s="316" t="str">
        <f t="shared" ca="1" si="198"/>
        <v/>
      </c>
      <c r="AC413" s="310" t="e">
        <f t="shared" ca="1" si="199"/>
        <v>#N/A</v>
      </c>
      <c r="AD413" s="323" t="e">
        <f t="shared" ca="1" si="200"/>
        <v>#N/A</v>
      </c>
      <c r="AE413" s="324" t="e">
        <f t="shared" ca="1" si="179"/>
        <v>#N/A</v>
      </c>
      <c r="AG413" s="306">
        <f t="shared" ca="1" si="201"/>
        <v>1.279263447665496</v>
      </c>
      <c r="AH413" s="304">
        <f t="shared" ca="1" si="202"/>
        <v>-8.494189507996909</v>
      </c>
    </row>
    <row r="414" spans="1:34" x14ac:dyDescent="0.2">
      <c r="A414" s="347">
        <f t="shared" ca="1" si="180"/>
        <v>1E-4</v>
      </c>
      <c r="B414" s="304">
        <f t="shared" ca="1" si="181"/>
        <v>29.202800000000142</v>
      </c>
      <c r="D414" s="306">
        <f t="shared" ca="1" si="182"/>
        <v>-0.7325229601531561</v>
      </c>
      <c r="E414" s="307">
        <f t="shared" ca="1" si="183"/>
        <v>-1.3474256774984461</v>
      </c>
      <c r="F414" s="304">
        <f t="shared" ca="1" si="184"/>
        <v>1.5336707089638535</v>
      </c>
      <c r="G414" s="306">
        <f t="shared" ca="1" si="185"/>
        <v>9.2382840057374533</v>
      </c>
      <c r="H414" s="307">
        <f t="shared" ca="1" si="186"/>
        <v>-106.72755376788254</v>
      </c>
      <c r="I414" s="304">
        <f t="shared" ca="1" si="187"/>
        <v>107.12663825887061</v>
      </c>
      <c r="J414" s="306">
        <f t="shared" ca="1" si="188"/>
        <v>746.86410190403069</v>
      </c>
      <c r="K414" s="307">
        <f t="shared" ca="1" si="189"/>
        <v>-2.5461283448346279</v>
      </c>
      <c r="L414" s="304">
        <f t="shared" ca="1" si="174"/>
        <v>746.86844188415319</v>
      </c>
      <c r="M414" s="306">
        <f t="shared" ca="1" si="190"/>
        <v>-1.4844520408816382</v>
      </c>
      <c r="N414" s="304">
        <f t="shared" ca="1" si="191"/>
        <v>-85.052836832099402</v>
      </c>
      <c r="P414" s="310">
        <f t="shared" ca="1" si="192"/>
        <v>23</v>
      </c>
      <c r="Q414" s="304">
        <f t="shared" ca="1" si="193"/>
        <v>0</v>
      </c>
      <c r="R414" s="306">
        <f t="shared" ca="1" si="194"/>
        <v>0</v>
      </c>
      <c r="S414" s="307">
        <f t="shared" ca="1" si="195"/>
        <v>5.083000000000002</v>
      </c>
      <c r="T414" s="304">
        <f t="shared" ca="1" si="175"/>
        <v>49.86423000000002</v>
      </c>
      <c r="U414" s="311">
        <f t="shared" ca="1" si="176"/>
        <v>0</v>
      </c>
      <c r="V414" s="306">
        <f t="shared" ca="1" si="177"/>
        <v>1.2253119404342614</v>
      </c>
      <c r="W414" s="304">
        <f t="shared" ca="1" si="178"/>
        <v>43.176263665395794</v>
      </c>
      <c r="Y414" s="314" t="str">
        <f t="shared" ca="1" si="196"/>
        <v/>
      </c>
      <c r="Z414" s="315" t="str">
        <f t="shared" ca="1" si="197"/>
        <v/>
      </c>
      <c r="AA414" s="316" t="str">
        <f t="shared" ca="1" si="198"/>
        <v/>
      </c>
      <c r="AC414" s="310" t="e">
        <f t="shared" ca="1" si="199"/>
        <v>#N/A</v>
      </c>
      <c r="AD414" s="323" t="e">
        <f t="shared" ca="1" si="200"/>
        <v>#N/A</v>
      </c>
      <c r="AE414" s="324" t="e">
        <f t="shared" ca="1" si="179"/>
        <v>#N/A</v>
      </c>
      <c r="AG414" s="306">
        <f t="shared" ca="1" si="201"/>
        <v>1.2792347632087804</v>
      </c>
      <c r="AH414" s="304">
        <f t="shared" ca="1" si="202"/>
        <v>-8.4942188605553461</v>
      </c>
    </row>
    <row r="415" spans="1:34" x14ac:dyDescent="0.2">
      <c r="A415" s="347">
        <f t="shared" ca="1" si="180"/>
        <v>1E-4</v>
      </c>
      <c r="B415" s="304">
        <f t="shared" ca="1" si="181"/>
        <v>29.202900000000142</v>
      </c>
      <c r="D415" s="306">
        <f t="shared" ca="1" si="182"/>
        <v>-0.7325188083935017</v>
      </c>
      <c r="E415" s="307">
        <f t="shared" ca="1" si="183"/>
        <v>-1.3473958561731934</v>
      </c>
      <c r="F415" s="304">
        <f t="shared" ca="1" si="184"/>
        <v>1.5336425261066962</v>
      </c>
      <c r="G415" s="306">
        <f t="shared" ca="1" si="185"/>
        <v>9.2382107538566132</v>
      </c>
      <c r="H415" s="307">
        <f t="shared" ca="1" si="186"/>
        <v>-106.72768850746816</v>
      </c>
      <c r="I415" s="304">
        <f t="shared" ca="1" si="187"/>
        <v>107.12676617951193</v>
      </c>
      <c r="J415" s="306">
        <f t="shared" ca="1" si="188"/>
        <v>746.86410190403069</v>
      </c>
      <c r="K415" s="307">
        <f t="shared" ca="1" si="189"/>
        <v>-2.5568011069483956</v>
      </c>
      <c r="L415" s="304">
        <f t="shared" ca="1" si="174"/>
        <v>746.86847834462446</v>
      </c>
      <c r="M415" s="306">
        <f t="shared" ca="1" si="190"/>
        <v>-1.4844528305865605</v>
      </c>
      <c r="N415" s="304">
        <f t="shared" ca="1" si="191"/>
        <v>-85.052882078858516</v>
      </c>
      <c r="P415" s="310">
        <f t="shared" ca="1" si="192"/>
        <v>23</v>
      </c>
      <c r="Q415" s="304">
        <f t="shared" ca="1" si="193"/>
        <v>0</v>
      </c>
      <c r="R415" s="306">
        <f t="shared" ca="1" si="194"/>
        <v>0</v>
      </c>
      <c r="S415" s="307">
        <f t="shared" ca="1" si="195"/>
        <v>5.083000000000002</v>
      </c>
      <c r="T415" s="304">
        <f t="shared" ca="1" si="175"/>
        <v>49.86423000000002</v>
      </c>
      <c r="U415" s="311">
        <f t="shared" ca="1" si="176"/>
        <v>0</v>
      </c>
      <c r="V415" s="306">
        <f t="shared" ca="1" si="177"/>
        <v>1.2253132481812661</v>
      </c>
      <c r="W415" s="304">
        <f t="shared" ca="1" si="178"/>
        <v>43.176412860727183</v>
      </c>
      <c r="Y415" s="314" t="str">
        <f t="shared" ca="1" si="196"/>
        <v/>
      </c>
      <c r="Z415" s="315" t="str">
        <f t="shared" ca="1" si="197"/>
        <v/>
      </c>
      <c r="AA415" s="316" t="str">
        <f t="shared" ca="1" si="198"/>
        <v/>
      </c>
      <c r="AC415" s="310" t="e">
        <f t="shared" ca="1" si="199"/>
        <v>#N/A</v>
      </c>
      <c r="AD415" s="323" t="e">
        <f t="shared" ca="1" si="200"/>
        <v>#N/A</v>
      </c>
      <c r="AE415" s="324" t="e">
        <f t="shared" ca="1" si="179"/>
        <v>#N/A</v>
      </c>
      <c r="AG415" s="306">
        <f t="shared" ca="1" si="201"/>
        <v>1.279206079105311</v>
      </c>
      <c r="AH415" s="304">
        <f t="shared" ca="1" si="202"/>
        <v>-8.4942482127475465</v>
      </c>
    </row>
    <row r="416" spans="1:34" x14ac:dyDescent="0.2">
      <c r="A416" s="347">
        <f t="shared" ca="1" si="180"/>
        <v>1E-4</v>
      </c>
      <c r="B416" s="304">
        <f t="shared" ca="1" si="181"/>
        <v>29.203000000000142</v>
      </c>
      <c r="D416" s="306">
        <f t="shared" ca="1" si="182"/>
        <v>-0.73251465662457205</v>
      </c>
      <c r="E416" s="307">
        <f t="shared" ca="1" si="183"/>
        <v>-1.3473660352200554</v>
      </c>
      <c r="F416" s="304">
        <f t="shared" ca="1" si="184"/>
        <v>1.5336143436452419</v>
      </c>
      <c r="G416" s="306">
        <f t="shared" ca="1" si="185"/>
        <v>9.2381375023909502</v>
      </c>
      <c r="H416" s="307">
        <f t="shared" ca="1" si="186"/>
        <v>-106.72782324407169</v>
      </c>
      <c r="I416" s="304">
        <f t="shared" ca="1" si="187"/>
        <v>107.12689409728489</v>
      </c>
      <c r="J416" s="306">
        <f t="shared" ca="1" si="188"/>
        <v>746.86410190403069</v>
      </c>
      <c r="K416" s="307">
        <f t="shared" ca="1" si="189"/>
        <v>-2.5674738825359724</v>
      </c>
      <c r="L416" s="304">
        <f t="shared" ca="1" si="174"/>
        <v>746.86851495765427</v>
      </c>
      <c r="M416" s="306">
        <f t="shared" ca="1" si="190"/>
        <v>-1.4844536202833352</v>
      </c>
      <c r="N416" s="304">
        <f t="shared" ca="1" si="191"/>
        <v>-85.052927325150804</v>
      </c>
      <c r="P416" s="310">
        <f t="shared" ca="1" si="192"/>
        <v>23</v>
      </c>
      <c r="Q416" s="304">
        <f t="shared" ca="1" si="193"/>
        <v>0</v>
      </c>
      <c r="R416" s="306">
        <f t="shared" ca="1" si="194"/>
        <v>0</v>
      </c>
      <c r="S416" s="307">
        <f t="shared" ca="1" si="195"/>
        <v>5.083000000000002</v>
      </c>
      <c r="T416" s="304">
        <f t="shared" ca="1" si="175"/>
        <v>49.86423000000002</v>
      </c>
      <c r="U416" s="311">
        <f t="shared" ca="1" si="176"/>
        <v>0</v>
      </c>
      <c r="V416" s="306">
        <f t="shared" ca="1" si="177"/>
        <v>1.2253145559313179</v>
      </c>
      <c r="W416" s="304">
        <f t="shared" ca="1" si="178"/>
        <v>43.176562054197056</v>
      </c>
      <c r="Y416" s="314" t="str">
        <f t="shared" ca="1" si="196"/>
        <v/>
      </c>
      <c r="Z416" s="315" t="str">
        <f t="shared" ca="1" si="197"/>
        <v/>
      </c>
      <c r="AA416" s="316" t="str">
        <f t="shared" ca="1" si="198"/>
        <v/>
      </c>
      <c r="AC416" s="310" t="e">
        <f t="shared" ca="1" si="199"/>
        <v>#N/A</v>
      </c>
      <c r="AD416" s="323" t="e">
        <f t="shared" ca="1" si="200"/>
        <v>#N/A</v>
      </c>
      <c r="AE416" s="324" t="e">
        <f t="shared" ca="1" si="179"/>
        <v>#N/A</v>
      </c>
      <c r="AG416" s="306">
        <f t="shared" ca="1" si="201"/>
        <v>1.279177395355088</v>
      </c>
      <c r="AH416" s="304">
        <f t="shared" ca="1" si="202"/>
        <v>-8.4942775645735136</v>
      </c>
    </row>
    <row r="417" spans="1:34" x14ac:dyDescent="0.2">
      <c r="A417" s="347">
        <f t="shared" ca="1" si="180"/>
        <v>1E-4</v>
      </c>
      <c r="B417" s="304">
        <f t="shared" ca="1" si="181"/>
        <v>29.203100000000141</v>
      </c>
      <c r="D417" s="306">
        <f t="shared" ca="1" si="182"/>
        <v>-0.73251050484636948</v>
      </c>
      <c r="E417" s="307">
        <f t="shared" ca="1" si="183"/>
        <v>-1.3473362146390269</v>
      </c>
      <c r="F417" s="304">
        <f t="shared" ca="1" si="184"/>
        <v>1.5335861615794872</v>
      </c>
      <c r="G417" s="306">
        <f t="shared" ca="1" si="185"/>
        <v>9.2380642513404663</v>
      </c>
      <c r="H417" s="307">
        <f t="shared" ca="1" si="186"/>
        <v>-106.72795797769315</v>
      </c>
      <c r="I417" s="304">
        <f t="shared" ca="1" si="187"/>
        <v>107.12702201218949</v>
      </c>
      <c r="J417" s="306">
        <f t="shared" ca="1" si="188"/>
        <v>746.86410190403069</v>
      </c>
      <c r="K417" s="307">
        <f t="shared" ca="1" si="189"/>
        <v>-2.5781466715970605</v>
      </c>
      <c r="L417" s="304">
        <f t="shared" ca="1" si="174"/>
        <v>746.86855172324306</v>
      </c>
      <c r="M417" s="306">
        <f t="shared" ca="1" si="190"/>
        <v>-1.4844544099719623</v>
      </c>
      <c r="N417" s="304">
        <f t="shared" ca="1" si="191"/>
        <v>-85.052972570976266</v>
      </c>
      <c r="P417" s="310">
        <f t="shared" ca="1" si="192"/>
        <v>23</v>
      </c>
      <c r="Q417" s="304">
        <f t="shared" ca="1" si="193"/>
        <v>0</v>
      </c>
      <c r="R417" s="306">
        <f t="shared" ca="1" si="194"/>
        <v>0</v>
      </c>
      <c r="S417" s="307">
        <f t="shared" ca="1" si="195"/>
        <v>5.083000000000002</v>
      </c>
      <c r="T417" s="304">
        <f t="shared" ca="1" si="175"/>
        <v>49.86423000000002</v>
      </c>
      <c r="U417" s="311">
        <f t="shared" ca="1" si="176"/>
        <v>0</v>
      </c>
      <c r="V417" s="306">
        <f t="shared" ca="1" si="177"/>
        <v>1.2253158636844159</v>
      </c>
      <c r="W417" s="304">
        <f t="shared" ca="1" si="178"/>
        <v>43.176711245805343</v>
      </c>
      <c r="Y417" s="314" t="str">
        <f t="shared" ca="1" si="196"/>
        <v/>
      </c>
      <c r="Z417" s="315" t="str">
        <f t="shared" ca="1" si="197"/>
        <v/>
      </c>
      <c r="AA417" s="316" t="str">
        <f t="shared" ca="1" si="198"/>
        <v/>
      </c>
      <c r="AC417" s="310" t="e">
        <f t="shared" ca="1" si="199"/>
        <v>#N/A</v>
      </c>
      <c r="AD417" s="323" t="e">
        <f t="shared" ca="1" si="200"/>
        <v>#N/A</v>
      </c>
      <c r="AE417" s="324" t="e">
        <f t="shared" ca="1" si="179"/>
        <v>#N/A</v>
      </c>
      <c r="AG417" s="306">
        <f t="shared" ca="1" si="201"/>
        <v>1.2791487119581024</v>
      </c>
      <c r="AH417" s="304">
        <f t="shared" ca="1" si="202"/>
        <v>-8.4943069160332563</v>
      </c>
    </row>
    <row r="418" spans="1:34" x14ac:dyDescent="0.2">
      <c r="A418" s="347">
        <f t="shared" ca="1" si="180"/>
        <v>1E-4</v>
      </c>
      <c r="B418" s="304">
        <f t="shared" ca="1" si="181"/>
        <v>29.203200000000141</v>
      </c>
      <c r="D418" s="306">
        <f t="shared" ca="1" si="182"/>
        <v>-0.73250635305889245</v>
      </c>
      <c r="E418" s="307">
        <f t="shared" ca="1" si="183"/>
        <v>-1.3473063944301202</v>
      </c>
      <c r="F418" s="304">
        <f t="shared" ca="1" si="184"/>
        <v>1.5335579799094423</v>
      </c>
      <c r="G418" s="306">
        <f t="shared" ca="1" si="185"/>
        <v>9.2379910007051595</v>
      </c>
      <c r="H418" s="307">
        <f t="shared" ca="1" si="186"/>
        <v>-106.7280927083326</v>
      </c>
      <c r="I418" s="304">
        <f t="shared" ca="1" si="187"/>
        <v>107.12714992422578</v>
      </c>
      <c r="J418" s="306">
        <f t="shared" ca="1" si="188"/>
        <v>746.86410190403069</v>
      </c>
      <c r="K418" s="307">
        <f t="shared" ca="1" si="189"/>
        <v>-2.5888194741313617</v>
      </c>
      <c r="L418" s="304">
        <f t="shared" ca="1" si="174"/>
        <v>746.8685886413914</v>
      </c>
      <c r="M418" s="306">
        <f t="shared" ca="1" si="190"/>
        <v>-1.4844551996524422</v>
      </c>
      <c r="N418" s="304">
        <f t="shared" ca="1" si="191"/>
        <v>-85.053017816334929</v>
      </c>
      <c r="P418" s="310">
        <f t="shared" ca="1" si="192"/>
        <v>23</v>
      </c>
      <c r="Q418" s="304">
        <f t="shared" ca="1" si="193"/>
        <v>0</v>
      </c>
      <c r="R418" s="306">
        <f t="shared" ca="1" si="194"/>
        <v>0</v>
      </c>
      <c r="S418" s="307">
        <f t="shared" ca="1" si="195"/>
        <v>5.083000000000002</v>
      </c>
      <c r="T418" s="304">
        <f t="shared" ca="1" si="175"/>
        <v>49.86423000000002</v>
      </c>
      <c r="U418" s="311">
        <f t="shared" ca="1" si="176"/>
        <v>0</v>
      </c>
      <c r="V418" s="306">
        <f t="shared" ca="1" si="177"/>
        <v>1.2253171714405613</v>
      </c>
      <c r="W418" s="304">
        <f t="shared" ca="1" si="178"/>
        <v>43.176860435552129</v>
      </c>
      <c r="Y418" s="314" t="str">
        <f t="shared" ca="1" si="196"/>
        <v/>
      </c>
      <c r="Z418" s="315" t="str">
        <f t="shared" ca="1" si="197"/>
        <v/>
      </c>
      <c r="AA418" s="316" t="str">
        <f t="shared" ca="1" si="198"/>
        <v/>
      </c>
      <c r="AC418" s="310" t="e">
        <f t="shared" ca="1" si="199"/>
        <v>#N/A</v>
      </c>
      <c r="AD418" s="323" t="e">
        <f t="shared" ca="1" si="200"/>
        <v>#N/A</v>
      </c>
      <c r="AE418" s="324" t="e">
        <f t="shared" ca="1" si="179"/>
        <v>#N/A</v>
      </c>
      <c r="AG418" s="306">
        <f t="shared" ca="1" si="201"/>
        <v>1.2791200289143667</v>
      </c>
      <c r="AH418" s="304">
        <f t="shared" ca="1" si="202"/>
        <v>-8.4943362671267604</v>
      </c>
    </row>
    <row r="419" spans="1:34" x14ac:dyDescent="0.2">
      <c r="A419" s="347">
        <f t="shared" ca="1" si="180"/>
        <v>1E-4</v>
      </c>
      <c r="B419" s="304">
        <f t="shared" ca="1" si="181"/>
        <v>29.203300000000141</v>
      </c>
      <c r="D419" s="306">
        <f t="shared" ca="1" si="182"/>
        <v>-0.73250220126214227</v>
      </c>
      <c r="E419" s="307">
        <f t="shared" ca="1" si="183"/>
        <v>-1.347276574593316</v>
      </c>
      <c r="F419" s="304">
        <f t="shared" ca="1" si="184"/>
        <v>1.5335297986350909</v>
      </c>
      <c r="G419" s="306">
        <f t="shared" ca="1" si="185"/>
        <v>9.2379177504850336</v>
      </c>
      <c r="H419" s="307">
        <f t="shared" ca="1" si="186"/>
        <v>-106.72822743599005</v>
      </c>
      <c r="I419" s="304">
        <f t="shared" ca="1" si="187"/>
        <v>107.12727783339379</v>
      </c>
      <c r="J419" s="306">
        <f t="shared" ca="1" si="188"/>
        <v>746.86410190403069</v>
      </c>
      <c r="K419" s="307">
        <f t="shared" ca="1" si="189"/>
        <v>-2.5994922901385777</v>
      </c>
      <c r="L419" s="304">
        <f t="shared" ca="1" si="174"/>
        <v>746.86862571209997</v>
      </c>
      <c r="M419" s="306">
        <f t="shared" ca="1" si="190"/>
        <v>-1.4844559893247746</v>
      </c>
      <c r="N419" s="304">
        <f t="shared" ca="1" si="191"/>
        <v>-85.05306306122678</v>
      </c>
      <c r="P419" s="310">
        <f t="shared" ca="1" si="192"/>
        <v>23</v>
      </c>
      <c r="Q419" s="304">
        <f t="shared" ca="1" si="193"/>
        <v>0</v>
      </c>
      <c r="R419" s="306">
        <f t="shared" ca="1" si="194"/>
        <v>0</v>
      </c>
      <c r="S419" s="307">
        <f t="shared" ca="1" si="195"/>
        <v>5.083000000000002</v>
      </c>
      <c r="T419" s="304">
        <f t="shared" ca="1" si="175"/>
        <v>49.86423000000002</v>
      </c>
      <c r="U419" s="311">
        <f t="shared" ca="1" si="176"/>
        <v>0</v>
      </c>
      <c r="V419" s="306">
        <f t="shared" ca="1" si="177"/>
        <v>1.2253184791997531</v>
      </c>
      <c r="W419" s="304">
        <f t="shared" ca="1" si="178"/>
        <v>43.177009623437385</v>
      </c>
      <c r="Y419" s="314" t="str">
        <f t="shared" ca="1" si="196"/>
        <v/>
      </c>
      <c r="Z419" s="315" t="str">
        <f t="shared" ca="1" si="197"/>
        <v/>
      </c>
      <c r="AA419" s="316" t="str">
        <f t="shared" ca="1" si="198"/>
        <v/>
      </c>
      <c r="AC419" s="310" t="e">
        <f t="shared" ca="1" si="199"/>
        <v>#N/A</v>
      </c>
      <c r="AD419" s="323" t="e">
        <f t="shared" ca="1" si="200"/>
        <v>#N/A</v>
      </c>
      <c r="AE419" s="324" t="e">
        <f t="shared" ca="1" si="179"/>
        <v>#N/A</v>
      </c>
      <c r="AG419" s="306">
        <f t="shared" ca="1" si="201"/>
        <v>1.2790913462238649</v>
      </c>
      <c r="AH419" s="304">
        <f t="shared" ca="1" si="202"/>
        <v>-8.4943656178540454</v>
      </c>
    </row>
    <row r="420" spans="1:34" x14ac:dyDescent="0.2">
      <c r="A420" s="347">
        <f t="shared" ca="1" si="180"/>
        <v>1E-4</v>
      </c>
      <c r="B420" s="304">
        <f t="shared" ca="1" si="181"/>
        <v>29.203400000000141</v>
      </c>
      <c r="D420" s="306">
        <f t="shared" ca="1" si="182"/>
        <v>-0.73249804945612185</v>
      </c>
      <c r="E420" s="307">
        <f t="shared" ca="1" si="183"/>
        <v>-1.3472467551286229</v>
      </c>
      <c r="F420" s="304">
        <f t="shared" ca="1" si="184"/>
        <v>1.5335016177564427</v>
      </c>
      <c r="G420" s="306">
        <f t="shared" ca="1" si="185"/>
        <v>9.2378445006800884</v>
      </c>
      <c r="H420" s="307">
        <f t="shared" ca="1" si="186"/>
        <v>-106.72836216066557</v>
      </c>
      <c r="I420" s="304">
        <f t="shared" ca="1" si="187"/>
        <v>107.12740573969359</v>
      </c>
      <c r="J420" s="306">
        <f t="shared" ca="1" si="188"/>
        <v>746.86410190403069</v>
      </c>
      <c r="K420" s="307">
        <f t="shared" ca="1" si="189"/>
        <v>-2.6101651196184106</v>
      </c>
      <c r="L420" s="304">
        <f t="shared" ca="1" si="174"/>
        <v>746.86866293536912</v>
      </c>
      <c r="M420" s="306">
        <f t="shared" ca="1" si="190"/>
        <v>-1.4844567789889598</v>
      </c>
      <c r="N420" s="304">
        <f t="shared" ca="1" si="191"/>
        <v>-85.053108305651818</v>
      </c>
      <c r="P420" s="310">
        <f t="shared" ca="1" si="192"/>
        <v>23</v>
      </c>
      <c r="Q420" s="304">
        <f t="shared" ca="1" si="193"/>
        <v>0</v>
      </c>
      <c r="R420" s="306">
        <f t="shared" ca="1" si="194"/>
        <v>0</v>
      </c>
      <c r="S420" s="307">
        <f t="shared" ca="1" si="195"/>
        <v>5.083000000000002</v>
      </c>
      <c r="T420" s="304">
        <f t="shared" ca="1" si="175"/>
        <v>49.86423000000002</v>
      </c>
      <c r="U420" s="311">
        <f t="shared" ca="1" si="176"/>
        <v>0</v>
      </c>
      <c r="V420" s="306">
        <f t="shared" ca="1" si="177"/>
        <v>1.2253197869619921</v>
      </c>
      <c r="W420" s="304">
        <f t="shared" ca="1" si="178"/>
        <v>43.177158809461154</v>
      </c>
      <c r="Y420" s="314" t="str">
        <f t="shared" ca="1" si="196"/>
        <v/>
      </c>
      <c r="Z420" s="315" t="str">
        <f t="shared" ca="1" si="197"/>
        <v/>
      </c>
      <c r="AA420" s="316" t="str">
        <f t="shared" ca="1" si="198"/>
        <v/>
      </c>
      <c r="AC420" s="310" t="e">
        <f t="shared" ca="1" si="199"/>
        <v>#N/A</v>
      </c>
      <c r="AD420" s="323" t="e">
        <f t="shared" ca="1" si="200"/>
        <v>#N/A</v>
      </c>
      <c r="AE420" s="324" t="e">
        <f t="shared" ca="1" si="179"/>
        <v>#N/A</v>
      </c>
      <c r="AG420" s="306">
        <f t="shared" ca="1" si="201"/>
        <v>1.2790626638866023</v>
      </c>
      <c r="AH420" s="304">
        <f t="shared" ca="1" si="202"/>
        <v>-8.4943949682151025</v>
      </c>
    </row>
    <row r="421" spans="1:34" x14ac:dyDescent="0.2">
      <c r="A421" s="347">
        <f t="shared" ca="1" si="180"/>
        <v>1E-4</v>
      </c>
      <c r="B421" s="304">
        <f t="shared" ca="1" si="181"/>
        <v>29.20350000000014</v>
      </c>
      <c r="D421" s="306">
        <f t="shared" ca="1" si="182"/>
        <v>-0.73249389764083173</v>
      </c>
      <c r="E421" s="307">
        <f t="shared" ca="1" si="183"/>
        <v>-1.3472169360360322</v>
      </c>
      <c r="F421" s="304">
        <f t="shared" ca="1" si="184"/>
        <v>1.5334734372734899</v>
      </c>
      <c r="G421" s="306">
        <f t="shared" ca="1" si="185"/>
        <v>9.2377712512903241</v>
      </c>
      <c r="H421" s="307">
        <f t="shared" ca="1" si="186"/>
        <v>-106.72849688235917</v>
      </c>
      <c r="I421" s="304">
        <f t="shared" ca="1" si="187"/>
        <v>107.12753364312518</v>
      </c>
      <c r="J421" s="306">
        <f t="shared" ca="1" si="188"/>
        <v>746.86410190403069</v>
      </c>
      <c r="K421" s="307">
        <f t="shared" ca="1" si="189"/>
        <v>-2.6208379625705618</v>
      </c>
      <c r="L421" s="304">
        <f t="shared" ca="1" si="174"/>
        <v>746.86870031119952</v>
      </c>
      <c r="M421" s="306">
        <f t="shared" ca="1" si="190"/>
        <v>-1.4844575686449981</v>
      </c>
      <c r="N421" s="304">
        <f t="shared" ca="1" si="191"/>
        <v>-85.053153549610073</v>
      </c>
      <c r="P421" s="310">
        <f t="shared" ca="1" si="192"/>
        <v>23</v>
      </c>
      <c r="Q421" s="304">
        <f t="shared" ca="1" si="193"/>
        <v>0</v>
      </c>
      <c r="R421" s="306">
        <f t="shared" ca="1" si="194"/>
        <v>0</v>
      </c>
      <c r="S421" s="307">
        <f t="shared" ca="1" si="195"/>
        <v>5.083000000000002</v>
      </c>
      <c r="T421" s="304">
        <f t="shared" ca="1" si="175"/>
        <v>49.86423000000002</v>
      </c>
      <c r="U421" s="311">
        <f t="shared" ca="1" si="176"/>
        <v>0</v>
      </c>
      <c r="V421" s="306">
        <f t="shared" ca="1" si="177"/>
        <v>1.2253210947272775</v>
      </c>
      <c r="W421" s="304">
        <f t="shared" ca="1" si="178"/>
        <v>43.177307993623423</v>
      </c>
      <c r="Y421" s="314" t="str">
        <f t="shared" ca="1" si="196"/>
        <v/>
      </c>
      <c r="Z421" s="315" t="str">
        <f t="shared" ca="1" si="197"/>
        <v/>
      </c>
      <c r="AA421" s="316" t="str">
        <f t="shared" ca="1" si="198"/>
        <v/>
      </c>
      <c r="AC421" s="310" t="e">
        <f t="shared" ca="1" si="199"/>
        <v>#N/A</v>
      </c>
      <c r="AD421" s="323" t="e">
        <f t="shared" ca="1" si="200"/>
        <v>#N/A</v>
      </c>
      <c r="AE421" s="324" t="e">
        <f t="shared" ca="1" si="179"/>
        <v>#N/A</v>
      </c>
      <c r="AG421" s="306">
        <f t="shared" ca="1" si="201"/>
        <v>1.27903398190257</v>
      </c>
      <c r="AH421" s="304">
        <f t="shared" ca="1" si="202"/>
        <v>-8.4944243182099424</v>
      </c>
    </row>
    <row r="422" spans="1:34" x14ac:dyDescent="0.2">
      <c r="A422" s="347">
        <f t="shared" ca="1" si="180"/>
        <v>1E-4</v>
      </c>
      <c r="B422" s="304">
        <f t="shared" ca="1" si="181"/>
        <v>29.20360000000014</v>
      </c>
      <c r="D422" s="306">
        <f t="shared" ca="1" si="182"/>
        <v>-0.73248974581626947</v>
      </c>
      <c r="E422" s="307">
        <f t="shared" ca="1" si="183"/>
        <v>-1.3471871173155439</v>
      </c>
      <c r="F422" s="304">
        <f t="shared" ca="1" si="184"/>
        <v>1.5334452571862316</v>
      </c>
      <c r="G422" s="306">
        <f t="shared" ca="1" si="185"/>
        <v>9.2376980023157422</v>
      </c>
      <c r="H422" s="307">
        <f t="shared" ca="1" si="186"/>
        <v>-106.7286316010709</v>
      </c>
      <c r="I422" s="304">
        <f t="shared" ca="1" si="187"/>
        <v>107.1276615436886</v>
      </c>
      <c r="J422" s="306">
        <f t="shared" ca="1" si="188"/>
        <v>746.86410190403069</v>
      </c>
      <c r="K422" s="307">
        <f t="shared" ca="1" si="189"/>
        <v>-2.6315108189947334</v>
      </c>
      <c r="L422" s="304">
        <f t="shared" ca="1" si="174"/>
        <v>746.86873783959174</v>
      </c>
      <c r="M422" s="306">
        <f t="shared" ca="1" si="190"/>
        <v>-1.4844583582928892</v>
      </c>
      <c r="N422" s="304">
        <f t="shared" ca="1" si="191"/>
        <v>-85.053198793101544</v>
      </c>
      <c r="P422" s="310">
        <f t="shared" ca="1" si="192"/>
        <v>23</v>
      </c>
      <c r="Q422" s="304">
        <f t="shared" ca="1" si="193"/>
        <v>0</v>
      </c>
      <c r="R422" s="306">
        <f t="shared" ca="1" si="194"/>
        <v>0</v>
      </c>
      <c r="S422" s="307">
        <f t="shared" ca="1" si="195"/>
        <v>5.083000000000002</v>
      </c>
      <c r="T422" s="304">
        <f t="shared" ca="1" si="175"/>
        <v>49.86423000000002</v>
      </c>
      <c r="U422" s="311">
        <f t="shared" ca="1" si="176"/>
        <v>0</v>
      </c>
      <c r="V422" s="306">
        <f t="shared" ca="1" si="177"/>
        <v>1.2253224024956098</v>
      </c>
      <c r="W422" s="304">
        <f t="shared" ca="1" si="178"/>
        <v>43.177457175924239</v>
      </c>
      <c r="Y422" s="314" t="str">
        <f t="shared" ca="1" si="196"/>
        <v/>
      </c>
      <c r="Z422" s="315" t="str">
        <f t="shared" ca="1" si="197"/>
        <v/>
      </c>
      <c r="AA422" s="316" t="str">
        <f t="shared" ca="1" si="198"/>
        <v/>
      </c>
      <c r="AC422" s="310" t="e">
        <f t="shared" ca="1" si="199"/>
        <v>#N/A</v>
      </c>
      <c r="AD422" s="323" t="e">
        <f t="shared" ca="1" si="200"/>
        <v>#N/A</v>
      </c>
      <c r="AE422" s="324" t="e">
        <f t="shared" ca="1" si="179"/>
        <v>#N/A</v>
      </c>
      <c r="AG422" s="306">
        <f t="shared" ca="1" si="201"/>
        <v>1.2790053002717734</v>
      </c>
      <c r="AH422" s="304">
        <f t="shared" ca="1" si="202"/>
        <v>-8.4944536678385614</v>
      </c>
    </row>
    <row r="423" spans="1:34" x14ac:dyDescent="0.2">
      <c r="A423" s="347">
        <f t="shared" ca="1" si="180"/>
        <v>1E-4</v>
      </c>
      <c r="B423" s="304">
        <f t="shared" ca="1" si="181"/>
        <v>29.20370000000014</v>
      </c>
      <c r="D423" s="306">
        <f t="shared" ca="1" si="182"/>
        <v>-0.73248559398244117</v>
      </c>
      <c r="E423" s="307">
        <f t="shared" ca="1" si="183"/>
        <v>-1.3471572989671525</v>
      </c>
      <c r="F423" s="304">
        <f t="shared" ca="1" si="184"/>
        <v>1.5334170774946665</v>
      </c>
      <c r="G423" s="306">
        <f t="shared" ca="1" si="185"/>
        <v>9.2376247537563447</v>
      </c>
      <c r="H423" s="307">
        <f t="shared" ca="1" si="186"/>
        <v>-106.7287663168008</v>
      </c>
      <c r="I423" s="304">
        <f t="shared" ca="1" si="187"/>
        <v>107.12778944138391</v>
      </c>
      <c r="J423" s="306">
        <f t="shared" ca="1" si="188"/>
        <v>746.86410190403069</v>
      </c>
      <c r="K423" s="307">
        <f t="shared" ca="1" si="189"/>
        <v>-2.6421836888906269</v>
      </c>
      <c r="L423" s="304">
        <f t="shared" ca="1" si="174"/>
        <v>746.86877552054625</v>
      </c>
      <c r="M423" s="306">
        <f t="shared" ca="1" si="190"/>
        <v>-1.4844591479326337</v>
      </c>
      <c r="N423" s="304">
        <f t="shared" ca="1" si="191"/>
        <v>-85.05324403612623</v>
      </c>
      <c r="P423" s="310">
        <f t="shared" ca="1" si="192"/>
        <v>23</v>
      </c>
      <c r="Q423" s="304">
        <f t="shared" ca="1" si="193"/>
        <v>0</v>
      </c>
      <c r="R423" s="306">
        <f t="shared" ca="1" si="194"/>
        <v>0</v>
      </c>
      <c r="S423" s="307">
        <f t="shared" ca="1" si="195"/>
        <v>5.083000000000002</v>
      </c>
      <c r="T423" s="304">
        <f t="shared" ca="1" si="175"/>
        <v>49.86423000000002</v>
      </c>
      <c r="U423" s="311">
        <f t="shared" ca="1" si="176"/>
        <v>0</v>
      </c>
      <c r="V423" s="306">
        <f t="shared" ca="1" si="177"/>
        <v>1.2253237102669885</v>
      </c>
      <c r="W423" s="304">
        <f t="shared" ca="1" si="178"/>
        <v>43.177606356363576</v>
      </c>
      <c r="Y423" s="314" t="str">
        <f t="shared" ca="1" si="196"/>
        <v/>
      </c>
      <c r="Z423" s="315" t="str">
        <f t="shared" ca="1" si="197"/>
        <v/>
      </c>
      <c r="AA423" s="316" t="str">
        <f t="shared" ca="1" si="198"/>
        <v/>
      </c>
      <c r="AC423" s="310" t="e">
        <f t="shared" ca="1" si="199"/>
        <v>#N/A</v>
      </c>
      <c r="AD423" s="323" t="e">
        <f t="shared" ca="1" si="200"/>
        <v>#N/A</v>
      </c>
      <c r="AE423" s="324" t="e">
        <f t="shared" ca="1" si="179"/>
        <v>#N/A</v>
      </c>
      <c r="AG423" s="306">
        <f t="shared" ca="1" si="201"/>
        <v>1.2789766189942018</v>
      </c>
      <c r="AH423" s="304">
        <f t="shared" ca="1" si="202"/>
        <v>-8.4944830171009684</v>
      </c>
    </row>
    <row r="424" spans="1:34" x14ac:dyDescent="0.2">
      <c r="A424" s="347">
        <f t="shared" ca="1" si="180"/>
        <v>1E-4</v>
      </c>
      <c r="B424" s="304">
        <f t="shared" ca="1" si="181"/>
        <v>29.20380000000014</v>
      </c>
      <c r="D424" s="306">
        <f t="shared" ca="1" si="182"/>
        <v>-0.73248144213934219</v>
      </c>
      <c r="E424" s="307">
        <f t="shared" ca="1" si="183"/>
        <v>-1.34712748099086</v>
      </c>
      <c r="F424" s="304">
        <f t="shared" ca="1" si="184"/>
        <v>1.5333888981987935</v>
      </c>
      <c r="G424" s="306">
        <f t="shared" ca="1" si="185"/>
        <v>9.2375515056121316</v>
      </c>
      <c r="H424" s="307">
        <f t="shared" ca="1" si="186"/>
        <v>-106.72890102954889</v>
      </c>
      <c r="I424" s="304">
        <f t="shared" ca="1" si="187"/>
        <v>107.12791733621111</v>
      </c>
      <c r="J424" s="306">
        <f t="shared" ca="1" si="188"/>
        <v>746.86410190403069</v>
      </c>
      <c r="K424" s="307">
        <f t="shared" ca="1" si="189"/>
        <v>-2.6528565722579445</v>
      </c>
      <c r="L424" s="304">
        <f t="shared" ca="1" si="174"/>
        <v>746.86881335406372</v>
      </c>
      <c r="M424" s="306">
        <f t="shared" ca="1" si="190"/>
        <v>-1.4844599375642313</v>
      </c>
      <c r="N424" s="304">
        <f t="shared" ca="1" si="191"/>
        <v>-85.053289278684147</v>
      </c>
      <c r="P424" s="310">
        <f t="shared" ca="1" si="192"/>
        <v>23</v>
      </c>
      <c r="Q424" s="304">
        <f t="shared" ca="1" si="193"/>
        <v>0</v>
      </c>
      <c r="R424" s="306">
        <f t="shared" ca="1" si="194"/>
        <v>0</v>
      </c>
      <c r="S424" s="307">
        <f t="shared" ca="1" si="195"/>
        <v>5.083000000000002</v>
      </c>
      <c r="T424" s="304">
        <f t="shared" ca="1" si="175"/>
        <v>49.86423000000002</v>
      </c>
      <c r="U424" s="311">
        <f t="shared" ca="1" si="176"/>
        <v>0</v>
      </c>
      <c r="V424" s="306">
        <f t="shared" ca="1" si="177"/>
        <v>1.2253250180414141</v>
      </c>
      <c r="W424" s="304">
        <f t="shared" ca="1" si="178"/>
        <v>43.177755534941468</v>
      </c>
      <c r="Y424" s="314" t="str">
        <f t="shared" ca="1" si="196"/>
        <v/>
      </c>
      <c r="Z424" s="315" t="str">
        <f t="shared" ca="1" si="197"/>
        <v/>
      </c>
      <c r="AA424" s="316" t="str">
        <f t="shared" ca="1" si="198"/>
        <v/>
      </c>
      <c r="AC424" s="310" t="e">
        <f t="shared" ca="1" si="199"/>
        <v>#N/A</v>
      </c>
      <c r="AD424" s="323" t="e">
        <f t="shared" ca="1" si="200"/>
        <v>#N/A</v>
      </c>
      <c r="AE424" s="324" t="e">
        <f t="shared" ca="1" si="179"/>
        <v>#N/A</v>
      </c>
      <c r="AG424" s="306">
        <f t="shared" ca="1" si="201"/>
        <v>1.2789479380698641</v>
      </c>
      <c r="AH424" s="304">
        <f t="shared" ca="1" si="202"/>
        <v>-8.4945123659971582</v>
      </c>
    </row>
    <row r="425" spans="1:34" x14ac:dyDescent="0.2">
      <c r="A425" s="347">
        <f t="shared" ca="1" si="180"/>
        <v>1E-4</v>
      </c>
      <c r="B425" s="304">
        <f t="shared" ca="1" si="181"/>
        <v>29.203900000000139</v>
      </c>
      <c r="D425" s="306">
        <f t="shared" ca="1" si="182"/>
        <v>-0.73247729028697683</v>
      </c>
      <c r="E425" s="307">
        <f t="shared" ca="1" si="183"/>
        <v>-1.3470976633866609</v>
      </c>
      <c r="F425" s="304">
        <f t="shared" ca="1" si="184"/>
        <v>1.533360719298611</v>
      </c>
      <c r="G425" s="306">
        <f t="shared" ca="1" si="185"/>
        <v>9.2374782578831027</v>
      </c>
      <c r="H425" s="307">
        <f t="shared" ca="1" si="186"/>
        <v>-106.72903573931524</v>
      </c>
      <c r="I425" s="304">
        <f t="shared" ca="1" si="187"/>
        <v>107.12804522817025</v>
      </c>
      <c r="J425" s="306">
        <f t="shared" ca="1" si="188"/>
        <v>746.86410190403069</v>
      </c>
      <c r="K425" s="307">
        <f t="shared" ca="1" si="189"/>
        <v>-2.6635294690963875</v>
      </c>
      <c r="L425" s="304">
        <f t="shared" ca="1" si="174"/>
        <v>746.8688513401446</v>
      </c>
      <c r="M425" s="306">
        <f t="shared" ca="1" si="190"/>
        <v>-1.4844607271876824</v>
      </c>
      <c r="N425" s="304">
        <f t="shared" ca="1" si="191"/>
        <v>-85.053334520775294</v>
      </c>
      <c r="P425" s="310">
        <f t="shared" ca="1" si="192"/>
        <v>23</v>
      </c>
      <c r="Q425" s="304">
        <f t="shared" ca="1" si="193"/>
        <v>0</v>
      </c>
      <c r="R425" s="306">
        <f t="shared" ca="1" si="194"/>
        <v>0</v>
      </c>
      <c r="S425" s="307">
        <f t="shared" ca="1" si="195"/>
        <v>5.083000000000002</v>
      </c>
      <c r="T425" s="304">
        <f t="shared" ca="1" si="175"/>
        <v>49.86423000000002</v>
      </c>
      <c r="U425" s="311">
        <f t="shared" ca="1" si="176"/>
        <v>0</v>
      </c>
      <c r="V425" s="306">
        <f t="shared" ca="1" si="177"/>
        <v>1.2253263258188862</v>
      </c>
      <c r="W425" s="304">
        <f t="shared" ca="1" si="178"/>
        <v>43.177904711657924</v>
      </c>
      <c r="Y425" s="314" t="str">
        <f t="shared" ca="1" si="196"/>
        <v/>
      </c>
      <c r="Z425" s="315" t="str">
        <f t="shared" ca="1" si="197"/>
        <v/>
      </c>
      <c r="AA425" s="316" t="str">
        <f t="shared" ca="1" si="198"/>
        <v/>
      </c>
      <c r="AC425" s="310" t="e">
        <f t="shared" ca="1" si="199"/>
        <v>#N/A</v>
      </c>
      <c r="AD425" s="323" t="e">
        <f t="shared" ca="1" si="200"/>
        <v>#N/A</v>
      </c>
      <c r="AE425" s="324" t="e">
        <f t="shared" ca="1" si="179"/>
        <v>#N/A</v>
      </c>
      <c r="AG425" s="306">
        <f t="shared" ca="1" si="201"/>
        <v>1.2789192574987478</v>
      </c>
      <c r="AH425" s="304">
        <f t="shared" ca="1" si="202"/>
        <v>-8.4945417145271396</v>
      </c>
    </row>
    <row r="426" spans="1:34" x14ac:dyDescent="0.2">
      <c r="A426" s="347">
        <f t="shared" ca="1" si="180"/>
        <v>1E-4</v>
      </c>
      <c r="B426" s="304">
        <f t="shared" ca="1" si="181"/>
        <v>29.204000000000139</v>
      </c>
      <c r="D426" s="306">
        <f t="shared" ca="1" si="182"/>
        <v>-0.73247313842534501</v>
      </c>
      <c r="E426" s="307">
        <f t="shared" ca="1" si="183"/>
        <v>-1.3470678461545535</v>
      </c>
      <c r="F426" s="304">
        <f t="shared" ca="1" si="184"/>
        <v>1.5333325407941172</v>
      </c>
      <c r="G426" s="306">
        <f t="shared" ca="1" si="185"/>
        <v>9.23740501056926</v>
      </c>
      <c r="H426" s="307">
        <f t="shared" ca="1" si="186"/>
        <v>-106.72917044609986</v>
      </c>
      <c r="I426" s="304">
        <f t="shared" ca="1" si="187"/>
        <v>107.12817311726138</v>
      </c>
      <c r="J426" s="306">
        <f t="shared" ca="1" si="188"/>
        <v>746.86410190403069</v>
      </c>
      <c r="K426" s="307">
        <f t="shared" ca="1" si="189"/>
        <v>-2.6742023794056582</v>
      </c>
      <c r="L426" s="304">
        <f t="shared" ca="1" si="174"/>
        <v>746.86888947878947</v>
      </c>
      <c r="M426" s="306">
        <f t="shared" ca="1" si="190"/>
        <v>-1.4844615168029869</v>
      </c>
      <c r="N426" s="304">
        <f t="shared" ca="1" si="191"/>
        <v>-85.053379762399686</v>
      </c>
      <c r="P426" s="310">
        <f t="shared" ca="1" si="192"/>
        <v>23</v>
      </c>
      <c r="Q426" s="304">
        <f t="shared" ca="1" si="193"/>
        <v>0</v>
      </c>
      <c r="R426" s="306">
        <f t="shared" ca="1" si="194"/>
        <v>0</v>
      </c>
      <c r="S426" s="307">
        <f t="shared" ca="1" si="195"/>
        <v>5.083000000000002</v>
      </c>
      <c r="T426" s="304">
        <f t="shared" ca="1" si="175"/>
        <v>49.86423000000002</v>
      </c>
      <c r="U426" s="311">
        <f t="shared" ca="1" si="176"/>
        <v>0</v>
      </c>
      <c r="V426" s="306">
        <f t="shared" ca="1" si="177"/>
        <v>1.225327633599405</v>
      </c>
      <c r="W426" s="304">
        <f t="shared" ca="1" si="178"/>
        <v>43.178053886512956</v>
      </c>
      <c r="Y426" s="314" t="str">
        <f t="shared" ca="1" si="196"/>
        <v/>
      </c>
      <c r="Z426" s="315" t="str">
        <f t="shared" ca="1" si="197"/>
        <v/>
      </c>
      <c r="AA426" s="316" t="str">
        <f t="shared" ca="1" si="198"/>
        <v/>
      </c>
      <c r="AC426" s="310" t="e">
        <f t="shared" ca="1" si="199"/>
        <v>#N/A</v>
      </c>
      <c r="AD426" s="323" t="e">
        <f t="shared" ca="1" si="200"/>
        <v>#N/A</v>
      </c>
      <c r="AE426" s="324" t="e">
        <f t="shared" ca="1" si="179"/>
        <v>#N/A</v>
      </c>
      <c r="AG426" s="306">
        <f t="shared" ca="1" si="201"/>
        <v>1.2788905772808548</v>
      </c>
      <c r="AH426" s="304">
        <f t="shared" ca="1" si="202"/>
        <v>-8.4945710626909126</v>
      </c>
    </row>
    <row r="427" spans="1:34" x14ac:dyDescent="0.2">
      <c r="A427" s="347">
        <f t="shared" ca="1" si="180"/>
        <v>1E-4</v>
      </c>
      <c r="B427" s="304">
        <f t="shared" ca="1" si="181"/>
        <v>29.204100000000139</v>
      </c>
      <c r="D427" s="306">
        <f t="shared" ca="1" si="182"/>
        <v>-0.73246898655444825</v>
      </c>
      <c r="E427" s="307">
        <f t="shared" ca="1" si="183"/>
        <v>-1.3470380292945361</v>
      </c>
      <c r="F427" s="304">
        <f t="shared" ca="1" si="184"/>
        <v>1.5333043626853111</v>
      </c>
      <c r="G427" s="306">
        <f t="shared" ca="1" si="185"/>
        <v>9.2373317636706052</v>
      </c>
      <c r="H427" s="307">
        <f t="shared" ca="1" si="186"/>
        <v>-106.72930514990279</v>
      </c>
      <c r="I427" s="304">
        <f t="shared" ca="1" si="187"/>
        <v>107.12830100348452</v>
      </c>
      <c r="J427" s="306">
        <f t="shared" ca="1" si="188"/>
        <v>746.86410190403069</v>
      </c>
      <c r="K427" s="307">
        <f t="shared" ca="1" si="189"/>
        <v>-2.6848753031854584</v>
      </c>
      <c r="L427" s="304">
        <f t="shared" ca="1" si="174"/>
        <v>746.868927769999</v>
      </c>
      <c r="M427" s="306">
        <f t="shared" ca="1" si="190"/>
        <v>-1.484462306410145</v>
      </c>
      <c r="N427" s="304">
        <f t="shared" ca="1" si="191"/>
        <v>-85.053425003557322</v>
      </c>
      <c r="P427" s="310">
        <f t="shared" ca="1" si="192"/>
        <v>23</v>
      </c>
      <c r="Q427" s="304">
        <f t="shared" ca="1" si="193"/>
        <v>0</v>
      </c>
      <c r="R427" s="306">
        <f t="shared" ca="1" si="194"/>
        <v>0</v>
      </c>
      <c r="S427" s="307">
        <f t="shared" ca="1" si="195"/>
        <v>5.083000000000002</v>
      </c>
      <c r="T427" s="304">
        <f t="shared" ca="1" si="175"/>
        <v>49.86423000000002</v>
      </c>
      <c r="U427" s="311">
        <f t="shared" ca="1" si="176"/>
        <v>0</v>
      </c>
      <c r="V427" s="306">
        <f t="shared" ca="1" si="177"/>
        <v>1.22532894138297</v>
      </c>
      <c r="W427" s="304">
        <f t="shared" ca="1" si="178"/>
        <v>43.178203059506579</v>
      </c>
      <c r="Y427" s="314" t="str">
        <f t="shared" ca="1" si="196"/>
        <v/>
      </c>
      <c r="Z427" s="315" t="str">
        <f t="shared" ca="1" si="197"/>
        <v/>
      </c>
      <c r="AA427" s="316" t="str">
        <f t="shared" ca="1" si="198"/>
        <v/>
      </c>
      <c r="AC427" s="310" t="e">
        <f t="shared" ca="1" si="199"/>
        <v>#N/A</v>
      </c>
      <c r="AD427" s="323" t="e">
        <f t="shared" ca="1" si="200"/>
        <v>#N/A</v>
      </c>
      <c r="AE427" s="324" t="e">
        <f t="shared" ca="1" si="179"/>
        <v>#N/A</v>
      </c>
      <c r="AG427" s="306">
        <f t="shared" ca="1" si="201"/>
        <v>1.2788618974161814</v>
      </c>
      <c r="AH427" s="304">
        <f t="shared" ca="1" si="202"/>
        <v>-8.4946004104884789</v>
      </c>
    </row>
    <row r="428" spans="1:34" x14ac:dyDescent="0.2">
      <c r="A428" s="347">
        <f t="shared" ca="1" si="180"/>
        <v>1E-4</v>
      </c>
      <c r="B428" s="304">
        <f t="shared" ca="1" si="181"/>
        <v>29.204200000000139</v>
      </c>
      <c r="D428" s="306">
        <f t="shared" ca="1" si="182"/>
        <v>-0.73246483467428691</v>
      </c>
      <c r="E428" s="307">
        <f t="shared" ca="1" si="183"/>
        <v>-1.3470082128066014</v>
      </c>
      <c r="F428" s="304">
        <f t="shared" ca="1" si="184"/>
        <v>1.5332761849721872</v>
      </c>
      <c r="G428" s="306">
        <f t="shared" ca="1" si="185"/>
        <v>9.2372585171871382</v>
      </c>
      <c r="H428" s="307">
        <f t="shared" ca="1" si="186"/>
        <v>-106.72943985072406</v>
      </c>
      <c r="I428" s="304">
        <f t="shared" ca="1" si="187"/>
        <v>107.1284288868397</v>
      </c>
      <c r="J428" s="306">
        <f t="shared" ca="1" si="188"/>
        <v>746.86410190403069</v>
      </c>
      <c r="K428" s="307">
        <f t="shared" ca="1" si="189"/>
        <v>-2.6955482404354898</v>
      </c>
      <c r="L428" s="304">
        <f t="shared" ca="1" si="174"/>
        <v>746.86896621377355</v>
      </c>
      <c r="M428" s="306">
        <f t="shared" ca="1" si="190"/>
        <v>-1.4844630960091569</v>
      </c>
      <c r="N428" s="304">
        <f t="shared" ca="1" si="191"/>
        <v>-85.053470244248217</v>
      </c>
      <c r="P428" s="310">
        <f t="shared" ca="1" si="192"/>
        <v>23</v>
      </c>
      <c r="Q428" s="304">
        <f t="shared" ca="1" si="193"/>
        <v>0</v>
      </c>
      <c r="R428" s="306">
        <f t="shared" ca="1" si="194"/>
        <v>0</v>
      </c>
      <c r="S428" s="307">
        <f t="shared" ca="1" si="195"/>
        <v>5.083000000000002</v>
      </c>
      <c r="T428" s="304">
        <f t="shared" ca="1" si="175"/>
        <v>49.86423000000002</v>
      </c>
      <c r="U428" s="311">
        <f t="shared" ca="1" si="176"/>
        <v>0</v>
      </c>
      <c r="V428" s="306">
        <f t="shared" ca="1" si="177"/>
        <v>1.2253302491695817</v>
      </c>
      <c r="W428" s="304">
        <f t="shared" ca="1" si="178"/>
        <v>43.178352230638787</v>
      </c>
      <c r="Y428" s="314" t="str">
        <f t="shared" ca="1" si="196"/>
        <v/>
      </c>
      <c r="Z428" s="315" t="str">
        <f t="shared" ca="1" si="197"/>
        <v/>
      </c>
      <c r="AA428" s="316" t="str">
        <f t="shared" ca="1" si="198"/>
        <v/>
      </c>
      <c r="AC428" s="310" t="e">
        <f t="shared" ca="1" si="199"/>
        <v>#N/A</v>
      </c>
      <c r="AD428" s="323" t="e">
        <f t="shared" ca="1" si="200"/>
        <v>#N/A</v>
      </c>
      <c r="AE428" s="324" t="e">
        <f t="shared" ca="1" si="179"/>
        <v>#N/A</v>
      </c>
      <c r="AG428" s="306">
        <f t="shared" ca="1" si="201"/>
        <v>1.2788332179047277</v>
      </c>
      <c r="AH428" s="304">
        <f t="shared" ca="1" si="202"/>
        <v>-8.494629757919844</v>
      </c>
    </row>
    <row r="429" spans="1:34" x14ac:dyDescent="0.2">
      <c r="A429" s="347">
        <f t="shared" ca="1" si="180"/>
        <v>1E-4</v>
      </c>
      <c r="B429" s="304">
        <f t="shared" ca="1" si="181"/>
        <v>29.204300000000138</v>
      </c>
      <c r="D429" s="306">
        <f t="shared" ca="1" si="182"/>
        <v>-0.73246068278485998</v>
      </c>
      <c r="E429" s="307">
        <f t="shared" ca="1" si="183"/>
        <v>-1.3469783966907585</v>
      </c>
      <c r="F429" s="304">
        <f t="shared" ca="1" si="184"/>
        <v>1.533248007654753</v>
      </c>
      <c r="G429" s="306">
        <f t="shared" ca="1" si="185"/>
        <v>9.2371852711188591</v>
      </c>
      <c r="H429" s="307">
        <f t="shared" ca="1" si="186"/>
        <v>-106.72957454856373</v>
      </c>
      <c r="I429" s="304">
        <f t="shared" ca="1" si="187"/>
        <v>107.12855676732697</v>
      </c>
      <c r="J429" s="306">
        <f t="shared" ca="1" si="188"/>
        <v>746.86410190403069</v>
      </c>
      <c r="K429" s="307">
        <f t="shared" ca="1" si="189"/>
        <v>-2.7062211911554543</v>
      </c>
      <c r="L429" s="304">
        <f t="shared" ca="1" si="174"/>
        <v>746.86900481011378</v>
      </c>
      <c r="M429" s="306">
        <f t="shared" ca="1" si="190"/>
        <v>-1.4844638856000225</v>
      </c>
      <c r="N429" s="304">
        <f t="shared" ca="1" si="191"/>
        <v>-85.053515484472356</v>
      </c>
      <c r="P429" s="310">
        <f t="shared" ca="1" si="192"/>
        <v>23</v>
      </c>
      <c r="Q429" s="304">
        <f t="shared" ca="1" si="193"/>
        <v>0</v>
      </c>
      <c r="R429" s="306">
        <f t="shared" ca="1" si="194"/>
        <v>0</v>
      </c>
      <c r="S429" s="307">
        <f t="shared" ca="1" si="195"/>
        <v>5.083000000000002</v>
      </c>
      <c r="T429" s="304">
        <f t="shared" ca="1" si="175"/>
        <v>49.86423000000002</v>
      </c>
      <c r="U429" s="311">
        <f t="shared" ca="1" si="176"/>
        <v>0</v>
      </c>
      <c r="V429" s="306">
        <f t="shared" ca="1" si="177"/>
        <v>1.22533155695924</v>
      </c>
      <c r="W429" s="304">
        <f t="shared" ca="1" si="178"/>
        <v>43.178501399909628</v>
      </c>
      <c r="Y429" s="314" t="str">
        <f t="shared" ca="1" si="196"/>
        <v/>
      </c>
      <c r="Z429" s="315" t="str">
        <f t="shared" ca="1" si="197"/>
        <v/>
      </c>
      <c r="AA429" s="316" t="str">
        <f t="shared" ca="1" si="198"/>
        <v/>
      </c>
      <c r="AC429" s="310" t="e">
        <f t="shared" ca="1" si="199"/>
        <v>#N/A</v>
      </c>
      <c r="AD429" s="323" t="e">
        <f t="shared" ca="1" si="200"/>
        <v>#N/A</v>
      </c>
      <c r="AE429" s="324" t="e">
        <f t="shared" ca="1" si="179"/>
        <v>#N/A</v>
      </c>
      <c r="AG429" s="306">
        <f t="shared" ca="1" si="201"/>
        <v>1.2788045387464972</v>
      </c>
      <c r="AH429" s="304">
        <f t="shared" ca="1" si="202"/>
        <v>-8.4946591049850024</v>
      </c>
    </row>
    <row r="430" spans="1:34" x14ac:dyDescent="0.2">
      <c r="A430" s="347">
        <f t="shared" ca="1" si="180"/>
        <v>1E-4</v>
      </c>
      <c r="B430" s="304">
        <f t="shared" ca="1" si="181"/>
        <v>29.204400000000138</v>
      </c>
      <c r="D430" s="306">
        <f t="shared" ca="1" si="182"/>
        <v>-0.73245653088617235</v>
      </c>
      <c r="E430" s="307">
        <f t="shared" ca="1" si="183"/>
        <v>-1.3469485809469912</v>
      </c>
      <c r="F430" s="304">
        <f t="shared" ca="1" si="184"/>
        <v>1.5332198307329969</v>
      </c>
      <c r="G430" s="306">
        <f t="shared" ca="1" si="185"/>
        <v>9.2371120254657697</v>
      </c>
      <c r="H430" s="307">
        <f t="shared" ca="1" si="186"/>
        <v>-106.72970924342182</v>
      </c>
      <c r="I430" s="304">
        <f t="shared" ca="1" si="187"/>
        <v>107.12868464494636</v>
      </c>
      <c r="J430" s="306">
        <f t="shared" ca="1" si="188"/>
        <v>746.86410190403069</v>
      </c>
      <c r="K430" s="307">
        <f t="shared" ca="1" si="189"/>
        <v>-2.7168941553450536</v>
      </c>
      <c r="L430" s="304">
        <f t="shared" ca="1" si="174"/>
        <v>746.86904355902027</v>
      </c>
      <c r="M430" s="306">
        <f t="shared" ca="1" si="190"/>
        <v>-1.4844646751827424</v>
      </c>
      <c r="N430" s="304">
        <f t="shared" ca="1" si="191"/>
        <v>-85.053560724229783</v>
      </c>
      <c r="P430" s="310">
        <f t="shared" ca="1" si="192"/>
        <v>23</v>
      </c>
      <c r="Q430" s="304">
        <f t="shared" ca="1" si="193"/>
        <v>0</v>
      </c>
      <c r="R430" s="306">
        <f t="shared" ca="1" si="194"/>
        <v>0</v>
      </c>
      <c r="S430" s="307">
        <f t="shared" ca="1" si="195"/>
        <v>5.083000000000002</v>
      </c>
      <c r="T430" s="304">
        <f t="shared" ca="1" si="175"/>
        <v>49.86423000000002</v>
      </c>
      <c r="U430" s="311">
        <f t="shared" ca="1" si="176"/>
        <v>0</v>
      </c>
      <c r="V430" s="306">
        <f t="shared" ca="1" si="177"/>
        <v>1.225332864751945</v>
      </c>
      <c r="W430" s="304">
        <f t="shared" ca="1" si="178"/>
        <v>43.178650567319117</v>
      </c>
      <c r="Y430" s="314" t="str">
        <f t="shared" ca="1" si="196"/>
        <v/>
      </c>
      <c r="Z430" s="315" t="str">
        <f t="shared" ca="1" si="197"/>
        <v/>
      </c>
      <c r="AA430" s="316" t="str">
        <f t="shared" ca="1" si="198"/>
        <v/>
      </c>
      <c r="AC430" s="310" t="e">
        <f t="shared" ca="1" si="199"/>
        <v>#N/A</v>
      </c>
      <c r="AD430" s="323" t="e">
        <f t="shared" ca="1" si="200"/>
        <v>#N/A</v>
      </c>
      <c r="AE430" s="324" t="e">
        <f t="shared" ca="1" si="179"/>
        <v>#N/A</v>
      </c>
      <c r="AG430" s="306">
        <f t="shared" ca="1" si="201"/>
        <v>1.2787758599414705</v>
      </c>
      <c r="AH430" s="304">
        <f t="shared" ca="1" si="202"/>
        <v>-8.4946884516839685</v>
      </c>
    </row>
    <row r="431" spans="1:34" x14ac:dyDescent="0.2">
      <c r="A431" s="347">
        <f t="shared" ca="1" si="180"/>
        <v>1E-4</v>
      </c>
      <c r="B431" s="304">
        <f t="shared" ca="1" si="181"/>
        <v>29.204500000000138</v>
      </c>
      <c r="D431" s="306">
        <f t="shared" ca="1" si="182"/>
        <v>-0.73245237897821991</v>
      </c>
      <c r="E431" s="307">
        <f t="shared" ca="1" si="183"/>
        <v>-1.3469187655752979</v>
      </c>
      <c r="F431" s="304">
        <f t="shared" ca="1" si="184"/>
        <v>1.5331916542069157</v>
      </c>
      <c r="G431" s="306">
        <f t="shared" ca="1" si="185"/>
        <v>9.2370387802278717</v>
      </c>
      <c r="H431" s="307">
        <f t="shared" ca="1" si="186"/>
        <v>-106.72984393529838</v>
      </c>
      <c r="I431" s="304">
        <f t="shared" ca="1" si="187"/>
        <v>107.12881251969789</v>
      </c>
      <c r="J431" s="306">
        <f t="shared" ca="1" si="188"/>
        <v>746.86410190403069</v>
      </c>
      <c r="K431" s="307">
        <f t="shared" ca="1" si="189"/>
        <v>-2.7275671330039897</v>
      </c>
      <c r="L431" s="304">
        <f t="shared" ca="1" si="174"/>
        <v>746.86908246049347</v>
      </c>
      <c r="M431" s="306">
        <f t="shared" ca="1" si="190"/>
        <v>-1.4844654647573161</v>
      </c>
      <c r="N431" s="304">
        <f t="shared" ca="1" si="191"/>
        <v>-85.053605963520468</v>
      </c>
      <c r="P431" s="310">
        <f t="shared" ca="1" si="192"/>
        <v>23</v>
      </c>
      <c r="Q431" s="304">
        <f t="shared" ca="1" si="193"/>
        <v>0</v>
      </c>
      <c r="R431" s="306">
        <f t="shared" ca="1" si="194"/>
        <v>0</v>
      </c>
      <c r="S431" s="307">
        <f t="shared" ca="1" si="195"/>
        <v>5.083000000000002</v>
      </c>
      <c r="T431" s="304">
        <f t="shared" ca="1" si="175"/>
        <v>49.86423000000002</v>
      </c>
      <c r="U431" s="311">
        <f t="shared" ca="1" si="176"/>
        <v>0</v>
      </c>
      <c r="V431" s="306">
        <f t="shared" ca="1" si="177"/>
        <v>1.2253341725476958</v>
      </c>
      <c r="W431" s="304">
        <f t="shared" ca="1" si="178"/>
        <v>43.178799732867198</v>
      </c>
      <c r="Y431" s="314" t="str">
        <f t="shared" ca="1" si="196"/>
        <v/>
      </c>
      <c r="Z431" s="315" t="str">
        <f t="shared" ca="1" si="197"/>
        <v/>
      </c>
      <c r="AA431" s="316" t="str">
        <f t="shared" ca="1" si="198"/>
        <v/>
      </c>
      <c r="AC431" s="310" t="e">
        <f t="shared" ca="1" si="199"/>
        <v>#N/A</v>
      </c>
      <c r="AD431" s="323" t="e">
        <f t="shared" ca="1" si="200"/>
        <v>#N/A</v>
      </c>
      <c r="AE431" s="324" t="e">
        <f t="shared" ca="1" si="179"/>
        <v>#N/A</v>
      </c>
      <c r="AG431" s="306">
        <f t="shared" ca="1" si="201"/>
        <v>1.2787471814896563</v>
      </c>
      <c r="AH431" s="304">
        <f t="shared" ca="1" si="202"/>
        <v>-8.4947177980167421</v>
      </c>
    </row>
    <row r="432" spans="1:34" x14ac:dyDescent="0.2">
      <c r="A432" s="347">
        <f t="shared" ca="1" si="180"/>
        <v>1E-4</v>
      </c>
      <c r="B432" s="304">
        <f t="shared" ca="1" si="181"/>
        <v>29.204600000000138</v>
      </c>
      <c r="D432" s="306">
        <f t="shared" ca="1" si="182"/>
        <v>-0.73244822706100721</v>
      </c>
      <c r="E432" s="307">
        <f t="shared" ca="1" si="183"/>
        <v>-1.3468889505756909</v>
      </c>
      <c r="F432" s="304">
        <f t="shared" ca="1" si="184"/>
        <v>1.5331634780765222</v>
      </c>
      <c r="G432" s="306">
        <f t="shared" ca="1" si="185"/>
        <v>9.2369655354051652</v>
      </c>
      <c r="H432" s="307">
        <f t="shared" ca="1" si="186"/>
        <v>-106.72997862419344</v>
      </c>
      <c r="I432" s="304">
        <f t="shared" ca="1" si="187"/>
        <v>107.12894039158164</v>
      </c>
      <c r="J432" s="306">
        <f t="shared" ca="1" si="188"/>
        <v>746.86410190403069</v>
      </c>
      <c r="K432" s="307">
        <f t="shared" ca="1" si="189"/>
        <v>-2.738240124131964</v>
      </c>
      <c r="L432" s="304">
        <f t="shared" ca="1" si="174"/>
        <v>746.86912151453396</v>
      </c>
      <c r="M432" s="306">
        <f t="shared" ca="1" si="190"/>
        <v>-1.4844662543237439</v>
      </c>
      <c r="N432" s="304">
        <f t="shared" ca="1" si="191"/>
        <v>-85.053651202344426</v>
      </c>
      <c r="P432" s="310">
        <f t="shared" ca="1" si="192"/>
        <v>23</v>
      </c>
      <c r="Q432" s="304">
        <f t="shared" ca="1" si="193"/>
        <v>0</v>
      </c>
      <c r="R432" s="306">
        <f t="shared" ca="1" si="194"/>
        <v>0</v>
      </c>
      <c r="S432" s="307">
        <f t="shared" ca="1" si="195"/>
        <v>5.083000000000002</v>
      </c>
      <c r="T432" s="304">
        <f t="shared" ca="1" si="175"/>
        <v>49.86423000000002</v>
      </c>
      <c r="U432" s="311">
        <f t="shared" ca="1" si="176"/>
        <v>0</v>
      </c>
      <c r="V432" s="306">
        <f t="shared" ca="1" si="177"/>
        <v>1.2253354803464933</v>
      </c>
      <c r="W432" s="304">
        <f t="shared" ca="1" si="178"/>
        <v>43.178948896553976</v>
      </c>
      <c r="Y432" s="314" t="str">
        <f t="shared" ca="1" si="196"/>
        <v/>
      </c>
      <c r="Z432" s="315" t="str">
        <f t="shared" ca="1" si="197"/>
        <v/>
      </c>
      <c r="AA432" s="316" t="str">
        <f t="shared" ca="1" si="198"/>
        <v/>
      </c>
      <c r="AC432" s="310" t="e">
        <f t="shared" ca="1" si="199"/>
        <v>#N/A</v>
      </c>
      <c r="AD432" s="323" t="e">
        <f t="shared" ca="1" si="200"/>
        <v>#N/A</v>
      </c>
      <c r="AE432" s="324" t="e">
        <f t="shared" ca="1" si="179"/>
        <v>#N/A</v>
      </c>
      <c r="AG432" s="306">
        <f t="shared" ca="1" si="201"/>
        <v>1.2787185033910617</v>
      </c>
      <c r="AH432" s="304">
        <f t="shared" ca="1" si="202"/>
        <v>-8.4947471439833127</v>
      </c>
    </row>
    <row r="433" spans="1:34" x14ac:dyDescent="0.2">
      <c r="A433" s="347">
        <f t="shared" ca="1" si="180"/>
        <v>1E-4</v>
      </c>
      <c r="B433" s="304">
        <f t="shared" ca="1" si="181"/>
        <v>29.204700000000138</v>
      </c>
      <c r="D433" s="306">
        <f t="shared" ca="1" si="182"/>
        <v>-0.73244407513453591</v>
      </c>
      <c r="E433" s="307">
        <f t="shared" ca="1" si="183"/>
        <v>-1.346859135948149</v>
      </c>
      <c r="F433" s="304">
        <f t="shared" ca="1" si="184"/>
        <v>1.5331353023417993</v>
      </c>
      <c r="G433" s="306">
        <f t="shared" ca="1" si="185"/>
        <v>9.2368922909976519</v>
      </c>
      <c r="H433" s="307">
        <f t="shared" ca="1" si="186"/>
        <v>-106.73011331010703</v>
      </c>
      <c r="I433" s="304">
        <f t="shared" ca="1" si="187"/>
        <v>107.12906826059759</v>
      </c>
      <c r="J433" s="306">
        <f t="shared" ca="1" si="188"/>
        <v>746.86410190403069</v>
      </c>
      <c r="K433" s="307">
        <f t="shared" ca="1" si="189"/>
        <v>-2.7489131287286792</v>
      </c>
      <c r="L433" s="304">
        <f t="shared" ca="1" si="174"/>
        <v>746.86916072114241</v>
      </c>
      <c r="M433" s="306">
        <f t="shared" ca="1" si="190"/>
        <v>-1.4844670438820262</v>
      </c>
      <c r="N433" s="304">
        <f t="shared" ca="1" si="191"/>
        <v>-85.053696440701671</v>
      </c>
      <c r="P433" s="310">
        <f t="shared" ca="1" si="192"/>
        <v>23</v>
      </c>
      <c r="Q433" s="304">
        <f t="shared" ca="1" si="193"/>
        <v>0</v>
      </c>
      <c r="R433" s="306">
        <f t="shared" ca="1" si="194"/>
        <v>0</v>
      </c>
      <c r="S433" s="307">
        <f t="shared" ca="1" si="195"/>
        <v>5.083000000000002</v>
      </c>
      <c r="T433" s="304">
        <f t="shared" ca="1" si="175"/>
        <v>49.86423000000002</v>
      </c>
      <c r="U433" s="311">
        <f t="shared" ca="1" si="176"/>
        <v>0</v>
      </c>
      <c r="V433" s="306">
        <f t="shared" ca="1" si="177"/>
        <v>1.2253367881483377</v>
      </c>
      <c r="W433" s="304">
        <f t="shared" ca="1" si="178"/>
        <v>43.179098058379424</v>
      </c>
      <c r="Y433" s="314" t="str">
        <f t="shared" ca="1" si="196"/>
        <v/>
      </c>
      <c r="Z433" s="315" t="str">
        <f t="shared" ca="1" si="197"/>
        <v/>
      </c>
      <c r="AA433" s="316" t="str">
        <f t="shared" ca="1" si="198"/>
        <v/>
      </c>
      <c r="AC433" s="310" t="e">
        <f t="shared" ca="1" si="199"/>
        <v>#N/A</v>
      </c>
      <c r="AD433" s="323" t="e">
        <f t="shared" ca="1" si="200"/>
        <v>#N/A</v>
      </c>
      <c r="AE433" s="324" t="e">
        <f t="shared" ca="1" si="179"/>
        <v>#N/A</v>
      </c>
      <c r="AG433" s="306">
        <f t="shared" ca="1" si="201"/>
        <v>1.2786898256456602</v>
      </c>
      <c r="AH433" s="304">
        <f t="shared" ca="1" si="202"/>
        <v>-8.4947764895837032</v>
      </c>
    </row>
    <row r="434" spans="1:34" x14ac:dyDescent="0.2">
      <c r="A434" s="347">
        <f t="shared" ca="1" si="180"/>
        <v>1E-4</v>
      </c>
      <c r="B434" s="304">
        <f t="shared" ca="1" si="181"/>
        <v>29.204800000000137</v>
      </c>
      <c r="D434" s="306">
        <f t="shared" ca="1" si="182"/>
        <v>-0.73243992319880291</v>
      </c>
      <c r="E434" s="307">
        <f t="shared" ca="1" si="183"/>
        <v>-1.3468293216926757</v>
      </c>
      <c r="F434" s="304">
        <f t="shared" ca="1" si="184"/>
        <v>1.5331071270027483</v>
      </c>
      <c r="G434" s="306">
        <f t="shared" ca="1" si="185"/>
        <v>9.2368190470053317</v>
      </c>
      <c r="H434" s="307">
        <f t="shared" ca="1" si="186"/>
        <v>-106.7302479930392</v>
      </c>
      <c r="I434" s="304">
        <f t="shared" ca="1" si="187"/>
        <v>107.12919612674581</v>
      </c>
      <c r="J434" s="306">
        <f t="shared" ca="1" si="188"/>
        <v>746.86410190403069</v>
      </c>
      <c r="K434" s="307">
        <f t="shared" ca="1" si="189"/>
        <v>-2.7595861467938367</v>
      </c>
      <c r="L434" s="304">
        <f t="shared" ca="1" si="174"/>
        <v>746.86920008031916</v>
      </c>
      <c r="M434" s="306">
        <f t="shared" ca="1" si="190"/>
        <v>-1.4844678334321628</v>
      </c>
      <c r="N434" s="304">
        <f t="shared" ca="1" si="191"/>
        <v>-85.053741678592218</v>
      </c>
      <c r="P434" s="310">
        <f t="shared" ca="1" si="192"/>
        <v>23</v>
      </c>
      <c r="Q434" s="304">
        <f t="shared" ca="1" si="193"/>
        <v>0</v>
      </c>
      <c r="R434" s="306">
        <f t="shared" ca="1" si="194"/>
        <v>0</v>
      </c>
      <c r="S434" s="307">
        <f t="shared" ca="1" si="195"/>
        <v>5.083000000000002</v>
      </c>
      <c r="T434" s="304">
        <f t="shared" ca="1" si="175"/>
        <v>49.86423000000002</v>
      </c>
      <c r="U434" s="311">
        <f t="shared" ca="1" si="176"/>
        <v>0</v>
      </c>
      <c r="V434" s="306">
        <f t="shared" ca="1" si="177"/>
        <v>1.2253380959532276</v>
      </c>
      <c r="W434" s="304">
        <f t="shared" ca="1" si="178"/>
        <v>43.179247218343519</v>
      </c>
      <c r="Y434" s="314" t="str">
        <f t="shared" ca="1" si="196"/>
        <v/>
      </c>
      <c r="Z434" s="315" t="str">
        <f t="shared" ca="1" si="197"/>
        <v/>
      </c>
      <c r="AA434" s="316" t="str">
        <f t="shared" ca="1" si="198"/>
        <v/>
      </c>
      <c r="AC434" s="310" t="e">
        <f t="shared" ca="1" si="199"/>
        <v>#N/A</v>
      </c>
      <c r="AD434" s="323" t="e">
        <f t="shared" ca="1" si="200"/>
        <v>#N/A</v>
      </c>
      <c r="AE434" s="324" t="e">
        <f t="shared" ca="1" si="179"/>
        <v>#N/A</v>
      </c>
      <c r="AG434" s="306">
        <f t="shared" ca="1" si="201"/>
        <v>1.2786611482534678</v>
      </c>
      <c r="AH434" s="304">
        <f t="shared" ca="1" si="202"/>
        <v>-8.494805834817905</v>
      </c>
    </row>
    <row r="435" spans="1:34" x14ac:dyDescent="0.2">
      <c r="A435" s="347">
        <f t="shared" ca="1" si="180"/>
        <v>1E-4</v>
      </c>
      <c r="B435" s="304">
        <f t="shared" ca="1" si="181"/>
        <v>29.204900000000137</v>
      </c>
      <c r="D435" s="306">
        <f t="shared" ca="1" si="182"/>
        <v>-0.73243577125381143</v>
      </c>
      <c r="E435" s="307">
        <f t="shared" ca="1" si="183"/>
        <v>-1.3467995078092798</v>
      </c>
      <c r="F435" s="304">
        <f t="shared" ca="1" si="184"/>
        <v>1.5330789520593791</v>
      </c>
      <c r="G435" s="306">
        <f t="shared" ca="1" si="185"/>
        <v>9.2367458034282066</v>
      </c>
      <c r="H435" s="307">
        <f t="shared" ca="1" si="186"/>
        <v>-106.73038267298998</v>
      </c>
      <c r="I435" s="304">
        <f t="shared" ca="1" si="187"/>
        <v>107.12932399002631</v>
      </c>
      <c r="J435" s="306">
        <f t="shared" ca="1" si="188"/>
        <v>746.86410190403069</v>
      </c>
      <c r="K435" s="307">
        <f t="shared" ca="1" si="189"/>
        <v>-2.7702591783271382</v>
      </c>
      <c r="L435" s="304">
        <f t="shared" ca="1" si="174"/>
        <v>746.86923959206501</v>
      </c>
      <c r="M435" s="306">
        <f t="shared" ca="1" si="190"/>
        <v>-1.4844686229741542</v>
      </c>
      <c r="N435" s="304">
        <f t="shared" ca="1" si="191"/>
        <v>-85.053786916016065</v>
      </c>
      <c r="P435" s="310">
        <f t="shared" ca="1" si="192"/>
        <v>23</v>
      </c>
      <c r="Q435" s="304">
        <f t="shared" ca="1" si="193"/>
        <v>0</v>
      </c>
      <c r="R435" s="306">
        <f t="shared" ca="1" si="194"/>
        <v>0</v>
      </c>
      <c r="S435" s="307">
        <f t="shared" ca="1" si="195"/>
        <v>5.083000000000002</v>
      </c>
      <c r="T435" s="304">
        <f t="shared" ca="1" si="175"/>
        <v>49.86423000000002</v>
      </c>
      <c r="U435" s="311">
        <f t="shared" ca="1" si="176"/>
        <v>0</v>
      </c>
      <c r="V435" s="306">
        <f t="shared" ca="1" si="177"/>
        <v>1.2253394037611642</v>
      </c>
      <c r="W435" s="304">
        <f t="shared" ca="1" si="178"/>
        <v>43.179396376446313</v>
      </c>
      <c r="Y435" s="314" t="str">
        <f t="shared" ca="1" si="196"/>
        <v/>
      </c>
      <c r="Z435" s="315" t="str">
        <f t="shared" ca="1" si="197"/>
        <v/>
      </c>
      <c r="AA435" s="316" t="str">
        <f t="shared" ca="1" si="198"/>
        <v/>
      </c>
      <c r="AC435" s="310" t="e">
        <f t="shared" ca="1" si="199"/>
        <v>#N/A</v>
      </c>
      <c r="AD435" s="323" t="e">
        <f t="shared" ca="1" si="200"/>
        <v>#N/A</v>
      </c>
      <c r="AE435" s="324" t="e">
        <f t="shared" ca="1" si="179"/>
        <v>#N/A</v>
      </c>
      <c r="AG435" s="306">
        <f t="shared" ca="1" si="201"/>
        <v>1.2786324712144861</v>
      </c>
      <c r="AH435" s="304">
        <f t="shared" ca="1" si="202"/>
        <v>-8.4948351796859143</v>
      </c>
    </row>
    <row r="436" spans="1:34" x14ac:dyDescent="0.2">
      <c r="A436" s="347">
        <f t="shared" ca="1" si="180"/>
        <v>1E-4</v>
      </c>
      <c r="B436" s="304">
        <f t="shared" ca="1" si="181"/>
        <v>29.205000000000137</v>
      </c>
      <c r="D436" s="306">
        <f t="shared" ca="1" si="182"/>
        <v>-0.73243161929956035</v>
      </c>
      <c r="E436" s="307">
        <f t="shared" ca="1" si="183"/>
        <v>-1.346769694297949</v>
      </c>
      <c r="F436" s="304">
        <f t="shared" ca="1" si="184"/>
        <v>1.5330507775116802</v>
      </c>
      <c r="G436" s="306">
        <f t="shared" ca="1" si="185"/>
        <v>9.2366725602662765</v>
      </c>
      <c r="H436" s="307">
        <f t="shared" ca="1" si="186"/>
        <v>-106.7305173499594</v>
      </c>
      <c r="I436" s="304">
        <f t="shared" ca="1" si="187"/>
        <v>107.12945185043915</v>
      </c>
      <c r="J436" s="306">
        <f t="shared" ca="1" si="188"/>
        <v>746.86410190403069</v>
      </c>
      <c r="K436" s="307">
        <f t="shared" ca="1" si="189"/>
        <v>-2.7809322233282856</v>
      </c>
      <c r="L436" s="304">
        <f t="shared" ca="1" si="174"/>
        <v>746.86927925638031</v>
      </c>
      <c r="M436" s="306">
        <f t="shared" ca="1" si="190"/>
        <v>-1.484469412508</v>
      </c>
      <c r="N436" s="304">
        <f t="shared" ca="1" si="191"/>
        <v>-85.053832152973214</v>
      </c>
      <c r="P436" s="310">
        <f t="shared" ca="1" si="192"/>
        <v>23</v>
      </c>
      <c r="Q436" s="304">
        <f t="shared" ca="1" si="193"/>
        <v>0</v>
      </c>
      <c r="R436" s="306">
        <f t="shared" ca="1" si="194"/>
        <v>0</v>
      </c>
      <c r="S436" s="307">
        <f t="shared" ca="1" si="195"/>
        <v>5.083000000000002</v>
      </c>
      <c r="T436" s="304">
        <f t="shared" ca="1" si="175"/>
        <v>49.86423000000002</v>
      </c>
      <c r="U436" s="311">
        <f t="shared" ca="1" si="176"/>
        <v>0</v>
      </c>
      <c r="V436" s="306">
        <f t="shared" ca="1" si="177"/>
        <v>1.2253407115721473</v>
      </c>
      <c r="W436" s="304">
        <f t="shared" ca="1" si="178"/>
        <v>43.17954553268784</v>
      </c>
      <c r="Y436" s="314" t="str">
        <f t="shared" ca="1" si="196"/>
        <v/>
      </c>
      <c r="Z436" s="315" t="str">
        <f t="shared" ca="1" si="197"/>
        <v/>
      </c>
      <c r="AA436" s="316" t="str">
        <f t="shared" ca="1" si="198"/>
        <v/>
      </c>
      <c r="AC436" s="310" t="e">
        <f t="shared" ca="1" si="199"/>
        <v>#N/A</v>
      </c>
      <c r="AD436" s="323" t="e">
        <f t="shared" ca="1" si="200"/>
        <v>#N/A</v>
      </c>
      <c r="AE436" s="324" t="e">
        <f t="shared" ca="1" si="179"/>
        <v>#N/A</v>
      </c>
      <c r="AG436" s="306">
        <f t="shared" ca="1" si="201"/>
        <v>1.278603794528701</v>
      </c>
      <c r="AH436" s="304">
        <f t="shared" ca="1" si="202"/>
        <v>-8.4948645241877418</v>
      </c>
    </row>
    <row r="437" spans="1:34" x14ac:dyDescent="0.2">
      <c r="A437" s="347">
        <f t="shared" ca="1" si="180"/>
        <v>1E-4</v>
      </c>
      <c r="B437" s="304">
        <f t="shared" ca="1" si="181"/>
        <v>29.205100000000137</v>
      </c>
      <c r="D437" s="306">
        <f t="shared" ca="1" si="182"/>
        <v>-0.73242746733605379</v>
      </c>
      <c r="E437" s="307">
        <f t="shared" ca="1" si="183"/>
        <v>-1.3467398811586726</v>
      </c>
      <c r="F437" s="304">
        <f t="shared" ca="1" si="184"/>
        <v>1.5330226033596444</v>
      </c>
      <c r="G437" s="306">
        <f t="shared" ca="1" si="185"/>
        <v>9.2365993175195431</v>
      </c>
      <c r="H437" s="307">
        <f t="shared" ca="1" si="186"/>
        <v>-106.73065202394751</v>
      </c>
      <c r="I437" s="304">
        <f t="shared" ca="1" si="187"/>
        <v>107.12957970798436</v>
      </c>
      <c r="J437" s="306">
        <f t="shared" ca="1" si="188"/>
        <v>746.86410190403069</v>
      </c>
      <c r="K437" s="307">
        <f t="shared" ca="1" si="189"/>
        <v>-2.791605281796981</v>
      </c>
      <c r="L437" s="304">
        <f t="shared" ca="1" si="174"/>
        <v>746.86931907326584</v>
      </c>
      <c r="M437" s="306">
        <f t="shared" ca="1" si="190"/>
        <v>-1.4844702020337006</v>
      </c>
      <c r="N437" s="304">
        <f t="shared" ca="1" si="191"/>
        <v>-85.053877389463679</v>
      </c>
      <c r="P437" s="310">
        <f t="shared" ca="1" si="192"/>
        <v>23</v>
      </c>
      <c r="Q437" s="304">
        <f t="shared" ca="1" si="193"/>
        <v>0</v>
      </c>
      <c r="R437" s="306">
        <f t="shared" ca="1" si="194"/>
        <v>0</v>
      </c>
      <c r="S437" s="307">
        <f t="shared" ca="1" si="195"/>
        <v>5.083000000000002</v>
      </c>
      <c r="T437" s="304">
        <f t="shared" ca="1" si="175"/>
        <v>49.86423000000002</v>
      </c>
      <c r="U437" s="311">
        <f t="shared" ca="1" si="176"/>
        <v>0</v>
      </c>
      <c r="V437" s="306">
        <f t="shared" ca="1" si="177"/>
        <v>1.2253420193861764</v>
      </c>
      <c r="W437" s="304">
        <f t="shared" ca="1" si="178"/>
        <v>43.179694687068064</v>
      </c>
      <c r="Y437" s="314" t="str">
        <f t="shared" ca="1" si="196"/>
        <v/>
      </c>
      <c r="Z437" s="315" t="str">
        <f t="shared" ca="1" si="197"/>
        <v/>
      </c>
      <c r="AA437" s="316" t="str">
        <f t="shared" ca="1" si="198"/>
        <v/>
      </c>
      <c r="AC437" s="310" t="e">
        <f t="shared" ca="1" si="199"/>
        <v>#N/A</v>
      </c>
      <c r="AD437" s="323" t="e">
        <f t="shared" ca="1" si="200"/>
        <v>#N/A</v>
      </c>
      <c r="AE437" s="324" t="e">
        <f t="shared" ca="1" si="179"/>
        <v>#N/A</v>
      </c>
      <c r="AG437" s="306">
        <f t="shared" ca="1" si="201"/>
        <v>1.2785751181961089</v>
      </c>
      <c r="AH437" s="304">
        <f t="shared" ca="1" si="202"/>
        <v>-8.4948938683233965</v>
      </c>
    </row>
    <row r="438" spans="1:34" x14ac:dyDescent="0.2">
      <c r="A438" s="347">
        <f t="shared" ca="1" si="180"/>
        <v>1E-4</v>
      </c>
      <c r="B438" s="304">
        <f t="shared" ca="1" si="181"/>
        <v>29.205200000000136</v>
      </c>
      <c r="D438" s="306">
        <f t="shared" ca="1" si="182"/>
        <v>-0.73242331536329064</v>
      </c>
      <c r="E438" s="307">
        <f t="shared" ca="1" si="183"/>
        <v>-1.346710068391463</v>
      </c>
      <c r="F438" s="304">
        <f t="shared" ca="1" si="184"/>
        <v>1.5329944296032825</v>
      </c>
      <c r="G438" s="306">
        <f t="shared" ca="1" si="185"/>
        <v>9.2365260751880065</v>
      </c>
      <c r="H438" s="307">
        <f t="shared" ca="1" si="186"/>
        <v>-106.73078669495435</v>
      </c>
      <c r="I438" s="304">
        <f t="shared" ca="1" si="187"/>
        <v>107.12970756266198</v>
      </c>
      <c r="J438" s="306">
        <f t="shared" ca="1" si="188"/>
        <v>746.86410190403069</v>
      </c>
      <c r="K438" s="307">
        <f t="shared" ca="1" si="189"/>
        <v>-2.8022783537329259</v>
      </c>
      <c r="L438" s="304">
        <f t="shared" ca="1" si="174"/>
        <v>746.86935904272184</v>
      </c>
      <c r="M438" s="306">
        <f t="shared" ca="1" si="190"/>
        <v>-1.4844709915512559</v>
      </c>
      <c r="N438" s="304">
        <f t="shared" ca="1" si="191"/>
        <v>-85.053922625487459</v>
      </c>
      <c r="P438" s="310">
        <f t="shared" ca="1" si="192"/>
        <v>23</v>
      </c>
      <c r="Q438" s="304">
        <f t="shared" ca="1" si="193"/>
        <v>0</v>
      </c>
      <c r="R438" s="306">
        <f t="shared" ca="1" si="194"/>
        <v>0</v>
      </c>
      <c r="S438" s="307">
        <f t="shared" ca="1" si="195"/>
        <v>5.083000000000002</v>
      </c>
      <c r="T438" s="304">
        <f t="shared" ca="1" si="175"/>
        <v>49.86423000000002</v>
      </c>
      <c r="U438" s="311">
        <f t="shared" ca="1" si="176"/>
        <v>0</v>
      </c>
      <c r="V438" s="306">
        <f t="shared" ca="1" si="177"/>
        <v>1.2253433272032521</v>
      </c>
      <c r="W438" s="304">
        <f t="shared" ca="1" si="178"/>
        <v>43.179843839587043</v>
      </c>
      <c r="Y438" s="314" t="str">
        <f t="shared" ca="1" si="196"/>
        <v/>
      </c>
      <c r="Z438" s="315" t="str">
        <f t="shared" ca="1" si="197"/>
        <v/>
      </c>
      <c r="AA438" s="316" t="str">
        <f t="shared" ca="1" si="198"/>
        <v/>
      </c>
      <c r="AC438" s="310" t="e">
        <f t="shared" ca="1" si="199"/>
        <v>#N/A</v>
      </c>
      <c r="AD438" s="323" t="e">
        <f t="shared" ca="1" si="200"/>
        <v>#N/A</v>
      </c>
      <c r="AE438" s="324" t="e">
        <f t="shared" ca="1" si="179"/>
        <v>#N/A</v>
      </c>
      <c r="AG438" s="306">
        <f t="shared" ca="1" si="201"/>
        <v>1.2785464422167188</v>
      </c>
      <c r="AH438" s="304">
        <f t="shared" ca="1" si="202"/>
        <v>-8.4949232120928677</v>
      </c>
    </row>
    <row r="439" spans="1:34" x14ac:dyDescent="0.2">
      <c r="A439" s="347">
        <f t="shared" ca="1" si="180"/>
        <v>1E-4</v>
      </c>
      <c r="B439" s="304">
        <f t="shared" ca="1" si="181"/>
        <v>29.205300000000136</v>
      </c>
      <c r="D439" s="306">
        <f t="shared" ca="1" si="182"/>
        <v>-0.73241916338127366</v>
      </c>
      <c r="E439" s="307">
        <f t="shared" ca="1" si="183"/>
        <v>-1.3466802559963043</v>
      </c>
      <c r="F439" s="304">
        <f t="shared" ca="1" si="184"/>
        <v>1.5329662562425816</v>
      </c>
      <c r="G439" s="306">
        <f t="shared" ca="1" si="185"/>
        <v>9.2364528332716684</v>
      </c>
      <c r="H439" s="307">
        <f t="shared" ca="1" si="186"/>
        <v>-106.73092136297994</v>
      </c>
      <c r="I439" s="304">
        <f t="shared" ca="1" si="187"/>
        <v>107.12983541447201</v>
      </c>
      <c r="J439" s="306">
        <f t="shared" ca="1" si="188"/>
        <v>746.86410190403069</v>
      </c>
      <c r="K439" s="307">
        <f t="shared" ca="1" si="189"/>
        <v>-2.8129514391358228</v>
      </c>
      <c r="L439" s="304">
        <f t="shared" ca="1" si="174"/>
        <v>746.86939916474898</v>
      </c>
      <c r="M439" s="306">
        <f t="shared" ca="1" si="190"/>
        <v>-1.4844717810606665</v>
      </c>
      <c r="N439" s="304">
        <f t="shared" ca="1" si="191"/>
        <v>-85.053967861044555</v>
      </c>
      <c r="P439" s="310">
        <f t="shared" ca="1" si="192"/>
        <v>23</v>
      </c>
      <c r="Q439" s="304">
        <f t="shared" ca="1" si="193"/>
        <v>0</v>
      </c>
      <c r="R439" s="306">
        <f t="shared" ca="1" si="194"/>
        <v>0</v>
      </c>
      <c r="S439" s="307">
        <f t="shared" ca="1" si="195"/>
        <v>5.083000000000002</v>
      </c>
      <c r="T439" s="304">
        <f t="shared" ca="1" si="175"/>
        <v>49.86423000000002</v>
      </c>
      <c r="U439" s="311">
        <f t="shared" ca="1" si="176"/>
        <v>0</v>
      </c>
      <c r="V439" s="306">
        <f t="shared" ca="1" si="177"/>
        <v>1.2253446350233737</v>
      </c>
      <c r="W439" s="304">
        <f t="shared" ca="1" si="178"/>
        <v>43.179992990244742</v>
      </c>
      <c r="Y439" s="314" t="str">
        <f t="shared" ca="1" si="196"/>
        <v/>
      </c>
      <c r="Z439" s="315" t="str">
        <f t="shared" ca="1" si="197"/>
        <v/>
      </c>
      <c r="AA439" s="316" t="str">
        <f t="shared" ca="1" si="198"/>
        <v/>
      </c>
      <c r="AC439" s="310" t="e">
        <f t="shared" ca="1" si="199"/>
        <v>#N/A</v>
      </c>
      <c r="AD439" s="323" t="e">
        <f t="shared" ca="1" si="200"/>
        <v>#N/A</v>
      </c>
      <c r="AE439" s="324" t="e">
        <f t="shared" ca="1" si="179"/>
        <v>#N/A</v>
      </c>
      <c r="AG439" s="306">
        <f t="shared" ca="1" si="201"/>
        <v>1.2785177665905163</v>
      </c>
      <c r="AH439" s="304">
        <f t="shared" ca="1" si="202"/>
        <v>-8.4949525554961696</v>
      </c>
    </row>
    <row r="440" spans="1:34" x14ac:dyDescent="0.2">
      <c r="A440" s="347">
        <f t="shared" ca="1" si="180"/>
        <v>1E-4</v>
      </c>
      <c r="B440" s="304">
        <f t="shared" ca="1" si="181"/>
        <v>29.205400000000136</v>
      </c>
      <c r="D440" s="306">
        <f t="shared" ca="1" si="182"/>
        <v>-0.73241501138999998</v>
      </c>
      <c r="E440" s="307">
        <f t="shared" ca="1" si="183"/>
        <v>-1.3466504439732088</v>
      </c>
      <c r="F440" s="304">
        <f t="shared" ca="1" si="184"/>
        <v>1.5329380832775517</v>
      </c>
      <c r="G440" s="306">
        <f t="shared" ca="1" si="185"/>
        <v>9.2363795917705289</v>
      </c>
      <c r="H440" s="307">
        <f t="shared" ca="1" si="186"/>
        <v>-106.73105602802434</v>
      </c>
      <c r="I440" s="304">
        <f t="shared" ca="1" si="187"/>
        <v>107.12996326341452</v>
      </c>
      <c r="J440" s="306">
        <f t="shared" ca="1" si="188"/>
        <v>746.86410190403069</v>
      </c>
      <c r="K440" s="307">
        <f t="shared" ca="1" si="189"/>
        <v>-2.8236245380053728</v>
      </c>
      <c r="L440" s="304">
        <f t="shared" ca="1" si="174"/>
        <v>746.86943943934796</v>
      </c>
      <c r="M440" s="306">
        <f t="shared" ca="1" si="190"/>
        <v>-1.4844725705619319</v>
      </c>
      <c r="N440" s="304">
        <f t="shared" ca="1" si="191"/>
        <v>-85.054013096134994</v>
      </c>
      <c r="P440" s="310">
        <f t="shared" ca="1" si="192"/>
        <v>23</v>
      </c>
      <c r="Q440" s="304">
        <f t="shared" ca="1" si="193"/>
        <v>0</v>
      </c>
      <c r="R440" s="306">
        <f t="shared" ca="1" si="194"/>
        <v>0</v>
      </c>
      <c r="S440" s="307">
        <f t="shared" ca="1" si="195"/>
        <v>5.083000000000002</v>
      </c>
      <c r="T440" s="304">
        <f t="shared" ca="1" si="175"/>
        <v>49.86423000000002</v>
      </c>
      <c r="U440" s="311">
        <f t="shared" ca="1" si="176"/>
        <v>0</v>
      </c>
      <c r="V440" s="306">
        <f t="shared" ca="1" si="177"/>
        <v>1.2253459428465414</v>
      </c>
      <c r="W440" s="304">
        <f t="shared" ca="1" si="178"/>
        <v>43.180142139041209</v>
      </c>
      <c r="Y440" s="314" t="str">
        <f t="shared" ca="1" si="196"/>
        <v/>
      </c>
      <c r="Z440" s="315" t="str">
        <f t="shared" ca="1" si="197"/>
        <v/>
      </c>
      <c r="AA440" s="316" t="str">
        <f t="shared" ca="1" si="198"/>
        <v/>
      </c>
      <c r="AC440" s="310" t="e">
        <f t="shared" ca="1" si="199"/>
        <v>#N/A</v>
      </c>
      <c r="AD440" s="323" t="e">
        <f t="shared" ca="1" si="200"/>
        <v>#N/A</v>
      </c>
      <c r="AE440" s="324" t="e">
        <f t="shared" ca="1" si="179"/>
        <v>#N/A</v>
      </c>
      <c r="AG440" s="306">
        <f t="shared" ca="1" si="201"/>
        <v>1.2784890913175087</v>
      </c>
      <c r="AH440" s="304">
        <f t="shared" ca="1" si="202"/>
        <v>-8.4949818985332932</v>
      </c>
    </row>
    <row r="441" spans="1:34" x14ac:dyDescent="0.2">
      <c r="A441" s="347">
        <f t="shared" ca="1" si="180"/>
        <v>1E-4</v>
      </c>
      <c r="B441" s="304">
        <f t="shared" ca="1" si="181"/>
        <v>29.205500000000136</v>
      </c>
      <c r="D441" s="306">
        <f t="shared" ca="1" si="182"/>
        <v>-0.73241085938947381</v>
      </c>
      <c r="E441" s="307">
        <f t="shared" ca="1" si="183"/>
        <v>-1.3466206323221641</v>
      </c>
      <c r="F441" s="304">
        <f t="shared" ca="1" si="184"/>
        <v>1.5329099107081841</v>
      </c>
      <c r="G441" s="306">
        <f t="shared" ca="1" si="185"/>
        <v>9.2363063506845897</v>
      </c>
      <c r="H441" s="307">
        <f t="shared" ca="1" si="186"/>
        <v>-106.73119069008757</v>
      </c>
      <c r="I441" s="304">
        <f t="shared" ca="1" si="187"/>
        <v>107.13009110948956</v>
      </c>
      <c r="J441" s="306">
        <f t="shared" ca="1" si="188"/>
        <v>746.86410190403069</v>
      </c>
      <c r="K441" s="307">
        <f t="shared" ca="1" si="189"/>
        <v>-2.8342976503412785</v>
      </c>
      <c r="L441" s="304">
        <f t="shared" ca="1" si="174"/>
        <v>746.86947986651921</v>
      </c>
      <c r="M441" s="306">
        <f t="shared" ca="1" si="190"/>
        <v>-1.4844733600550528</v>
      </c>
      <c r="N441" s="304">
        <f t="shared" ca="1" si="191"/>
        <v>-85.054058330758778</v>
      </c>
      <c r="P441" s="310">
        <f t="shared" ca="1" si="192"/>
        <v>23</v>
      </c>
      <c r="Q441" s="304">
        <f t="shared" ca="1" si="193"/>
        <v>0</v>
      </c>
      <c r="R441" s="306">
        <f t="shared" ca="1" si="194"/>
        <v>0</v>
      </c>
      <c r="S441" s="307">
        <f t="shared" ca="1" si="195"/>
        <v>5.083000000000002</v>
      </c>
      <c r="T441" s="304">
        <f t="shared" ca="1" si="175"/>
        <v>49.86423000000002</v>
      </c>
      <c r="U441" s="311">
        <f t="shared" ca="1" si="176"/>
        <v>0</v>
      </c>
      <c r="V441" s="306">
        <f t="shared" ca="1" si="177"/>
        <v>1.225347250672755</v>
      </c>
      <c r="W441" s="304">
        <f t="shared" ca="1" si="178"/>
        <v>43.180291285976431</v>
      </c>
      <c r="Y441" s="314" t="str">
        <f t="shared" ca="1" si="196"/>
        <v/>
      </c>
      <c r="Z441" s="315" t="str">
        <f t="shared" ca="1" si="197"/>
        <v/>
      </c>
      <c r="AA441" s="316" t="str">
        <f t="shared" ca="1" si="198"/>
        <v/>
      </c>
      <c r="AC441" s="310" t="e">
        <f t="shared" ca="1" si="199"/>
        <v>#N/A</v>
      </c>
      <c r="AD441" s="323" t="e">
        <f t="shared" ca="1" si="200"/>
        <v>#N/A</v>
      </c>
      <c r="AE441" s="324" t="e">
        <f t="shared" ca="1" si="179"/>
        <v>#N/A</v>
      </c>
      <c r="AG441" s="306">
        <f t="shared" ca="1" si="201"/>
        <v>1.2784604163976905</v>
      </c>
      <c r="AH441" s="304">
        <f t="shared" ca="1" si="202"/>
        <v>-8.4950112412042476</v>
      </c>
    </row>
    <row r="442" spans="1:34" x14ac:dyDescent="0.2">
      <c r="A442" s="347">
        <f t="shared" ca="1" si="180"/>
        <v>1E-4</v>
      </c>
      <c r="B442" s="304">
        <f t="shared" ca="1" si="181"/>
        <v>29.205600000000135</v>
      </c>
      <c r="D442" s="306">
        <f t="shared" ca="1" si="182"/>
        <v>-0.73240670737969282</v>
      </c>
      <c r="E442" s="307">
        <f t="shared" ca="1" si="183"/>
        <v>-1.3465908210431703</v>
      </c>
      <c r="F442" s="304">
        <f t="shared" ca="1" si="184"/>
        <v>1.5328817385344775</v>
      </c>
      <c r="G442" s="306">
        <f t="shared" ca="1" si="185"/>
        <v>9.2362331100138526</v>
      </c>
      <c r="H442" s="307">
        <f t="shared" ca="1" si="186"/>
        <v>-106.73132534916968</v>
      </c>
      <c r="I442" s="304">
        <f t="shared" ca="1" si="187"/>
        <v>107.13021895269713</v>
      </c>
      <c r="J442" s="306">
        <f t="shared" ca="1" si="188"/>
        <v>746.86410190403069</v>
      </c>
      <c r="K442" s="307">
        <f t="shared" ca="1" si="189"/>
        <v>-2.8449707761432412</v>
      </c>
      <c r="L442" s="304">
        <f t="shared" ca="1" si="174"/>
        <v>746.86952044626344</v>
      </c>
      <c r="M442" s="306">
        <f t="shared" ca="1" si="190"/>
        <v>-1.4844741495400289</v>
      </c>
      <c r="N442" s="304">
        <f t="shared" ca="1" si="191"/>
        <v>-85.054103564915891</v>
      </c>
      <c r="P442" s="310">
        <f t="shared" ca="1" si="192"/>
        <v>23</v>
      </c>
      <c r="Q442" s="304">
        <f t="shared" ca="1" si="193"/>
        <v>0</v>
      </c>
      <c r="R442" s="306">
        <f t="shared" ca="1" si="194"/>
        <v>0</v>
      </c>
      <c r="S442" s="307">
        <f t="shared" ca="1" si="195"/>
        <v>5.083000000000002</v>
      </c>
      <c r="T442" s="304">
        <f t="shared" ca="1" si="175"/>
        <v>49.86423000000002</v>
      </c>
      <c r="U442" s="311">
        <f t="shared" ca="1" si="176"/>
        <v>0</v>
      </c>
      <c r="V442" s="306">
        <f t="shared" ca="1" si="177"/>
        <v>1.2253485585020152</v>
      </c>
      <c r="W442" s="304">
        <f t="shared" ca="1" si="178"/>
        <v>43.180440431050471</v>
      </c>
      <c r="Y442" s="314" t="str">
        <f t="shared" ca="1" si="196"/>
        <v/>
      </c>
      <c r="Z442" s="315" t="str">
        <f t="shared" ca="1" si="197"/>
        <v/>
      </c>
      <c r="AA442" s="316" t="str">
        <f t="shared" ca="1" si="198"/>
        <v/>
      </c>
      <c r="AC442" s="310" t="e">
        <f t="shared" ca="1" si="199"/>
        <v>#N/A</v>
      </c>
      <c r="AD442" s="323" t="e">
        <f t="shared" ca="1" si="200"/>
        <v>#N/A</v>
      </c>
      <c r="AE442" s="324" t="e">
        <f t="shared" ca="1" si="179"/>
        <v>#N/A</v>
      </c>
      <c r="AG442" s="306">
        <f t="shared" ca="1" si="201"/>
        <v>1.2784317418310618</v>
      </c>
      <c r="AH442" s="304">
        <f t="shared" ca="1" si="202"/>
        <v>-8.4950405835090326</v>
      </c>
    </row>
    <row r="443" spans="1:34" x14ac:dyDescent="0.2">
      <c r="A443" s="347">
        <f t="shared" ca="1" si="180"/>
        <v>1E-4</v>
      </c>
      <c r="B443" s="304">
        <f t="shared" ca="1" si="181"/>
        <v>29.205700000000135</v>
      </c>
      <c r="D443" s="306">
        <f t="shared" ca="1" si="182"/>
        <v>-0.73240255536066168</v>
      </c>
      <c r="E443" s="307">
        <f t="shared" ca="1" si="183"/>
        <v>-1.3465610101362184</v>
      </c>
      <c r="F443" s="304">
        <f t="shared" ca="1" si="184"/>
        <v>1.5328535667564269</v>
      </c>
      <c r="G443" s="306">
        <f t="shared" ca="1" si="185"/>
        <v>9.2361598697583158</v>
      </c>
      <c r="H443" s="307">
        <f t="shared" ca="1" si="186"/>
        <v>-106.73146000527069</v>
      </c>
      <c r="I443" s="304">
        <f t="shared" ca="1" si="187"/>
        <v>107.13034679303726</v>
      </c>
      <c r="J443" s="306">
        <f t="shared" ca="1" si="188"/>
        <v>746.86410190403069</v>
      </c>
      <c r="K443" s="307">
        <f t="shared" ca="1" si="189"/>
        <v>-2.8556439154109632</v>
      </c>
      <c r="L443" s="304">
        <f t="shared" ca="1" si="174"/>
        <v>746.86956117858085</v>
      </c>
      <c r="M443" s="306">
        <f t="shared" ca="1" si="190"/>
        <v>-1.4844749390168603</v>
      </c>
      <c r="N443" s="304">
        <f t="shared" ca="1" si="191"/>
        <v>-85.054148798606363</v>
      </c>
      <c r="P443" s="310">
        <f t="shared" ca="1" si="192"/>
        <v>23</v>
      </c>
      <c r="Q443" s="304">
        <f t="shared" ca="1" si="193"/>
        <v>0</v>
      </c>
      <c r="R443" s="306">
        <f t="shared" ca="1" si="194"/>
        <v>0</v>
      </c>
      <c r="S443" s="307">
        <f t="shared" ca="1" si="195"/>
        <v>5.083000000000002</v>
      </c>
      <c r="T443" s="304">
        <f t="shared" ca="1" si="175"/>
        <v>49.86423000000002</v>
      </c>
      <c r="U443" s="311">
        <f t="shared" ca="1" si="176"/>
        <v>0</v>
      </c>
      <c r="V443" s="306">
        <f t="shared" ca="1" si="177"/>
        <v>1.2253498663343216</v>
      </c>
      <c r="W443" s="304">
        <f t="shared" ca="1" si="178"/>
        <v>43.18058957426328</v>
      </c>
      <c r="Y443" s="314" t="str">
        <f t="shared" ca="1" si="196"/>
        <v/>
      </c>
      <c r="Z443" s="315" t="str">
        <f t="shared" ca="1" si="197"/>
        <v/>
      </c>
      <c r="AA443" s="316" t="str">
        <f t="shared" ca="1" si="198"/>
        <v/>
      </c>
      <c r="AC443" s="310" t="e">
        <f t="shared" ca="1" si="199"/>
        <v>#N/A</v>
      </c>
      <c r="AD443" s="323" t="e">
        <f t="shared" ca="1" si="200"/>
        <v>#N/A</v>
      </c>
      <c r="AE443" s="324" t="e">
        <f t="shared" ca="1" si="179"/>
        <v>#N/A</v>
      </c>
      <c r="AG443" s="306">
        <f t="shared" ca="1" si="201"/>
        <v>1.2784030676176119</v>
      </c>
      <c r="AH443" s="304">
        <f t="shared" ca="1" si="202"/>
        <v>-8.4950699254476589</v>
      </c>
    </row>
    <row r="444" spans="1:34" x14ac:dyDescent="0.2">
      <c r="A444" s="347">
        <f t="shared" ca="1" si="180"/>
        <v>1E-4</v>
      </c>
      <c r="B444" s="304">
        <f t="shared" ca="1" si="181"/>
        <v>29.205800000000135</v>
      </c>
      <c r="D444" s="306">
        <f t="shared" ca="1" si="182"/>
        <v>-0.73239840333237916</v>
      </c>
      <c r="E444" s="307">
        <f t="shared" ca="1" si="183"/>
        <v>-1.3465311996013156</v>
      </c>
      <c r="F444" s="304">
        <f t="shared" ca="1" si="184"/>
        <v>1.5328253953740383</v>
      </c>
      <c r="G444" s="306">
        <f t="shared" ca="1" si="185"/>
        <v>9.2360866299179829</v>
      </c>
      <c r="H444" s="307">
        <f t="shared" ca="1" si="186"/>
        <v>-106.73159465839065</v>
      </c>
      <c r="I444" s="304">
        <f t="shared" ca="1" si="187"/>
        <v>107.13047463051002</v>
      </c>
      <c r="J444" s="306">
        <f t="shared" ca="1" si="188"/>
        <v>746.86410190403069</v>
      </c>
      <c r="K444" s="307">
        <f t="shared" ca="1" si="189"/>
        <v>-2.8663170681441463</v>
      </c>
      <c r="L444" s="304">
        <f t="shared" ca="1" si="174"/>
        <v>746.86960206347226</v>
      </c>
      <c r="M444" s="306">
        <f t="shared" ca="1" si="190"/>
        <v>-1.4844757284855474</v>
      </c>
      <c r="N444" s="304">
        <f t="shared" ca="1" si="191"/>
        <v>-85.054194031830178</v>
      </c>
      <c r="P444" s="310">
        <f t="shared" ca="1" si="192"/>
        <v>23</v>
      </c>
      <c r="Q444" s="304">
        <f t="shared" ca="1" si="193"/>
        <v>0</v>
      </c>
      <c r="R444" s="306">
        <f t="shared" ca="1" si="194"/>
        <v>0</v>
      </c>
      <c r="S444" s="307">
        <f t="shared" ca="1" si="195"/>
        <v>5.083000000000002</v>
      </c>
      <c r="T444" s="304">
        <f t="shared" ca="1" si="175"/>
        <v>49.86423000000002</v>
      </c>
      <c r="U444" s="311">
        <f t="shared" ca="1" si="176"/>
        <v>0</v>
      </c>
      <c r="V444" s="306">
        <f t="shared" ca="1" si="177"/>
        <v>1.2253511741696734</v>
      </c>
      <c r="W444" s="304">
        <f t="shared" ca="1" si="178"/>
        <v>43.180738715614886</v>
      </c>
      <c r="Y444" s="314" t="str">
        <f t="shared" ca="1" si="196"/>
        <v/>
      </c>
      <c r="Z444" s="315" t="str">
        <f t="shared" ca="1" si="197"/>
        <v/>
      </c>
      <c r="AA444" s="316" t="str">
        <f t="shared" ca="1" si="198"/>
        <v/>
      </c>
      <c r="AC444" s="310" t="e">
        <f t="shared" ca="1" si="199"/>
        <v>#N/A</v>
      </c>
      <c r="AD444" s="323" t="e">
        <f t="shared" ca="1" si="200"/>
        <v>#N/A</v>
      </c>
      <c r="AE444" s="324" t="e">
        <f t="shared" ca="1" si="179"/>
        <v>#N/A</v>
      </c>
      <c r="AG444" s="306">
        <f t="shared" ca="1" si="201"/>
        <v>1.2783743937573462</v>
      </c>
      <c r="AH444" s="304">
        <f t="shared" ca="1" si="202"/>
        <v>-8.4950992670201195</v>
      </c>
    </row>
    <row r="445" spans="1:34" x14ac:dyDescent="0.2">
      <c r="A445" s="347">
        <f t="shared" ca="1" si="180"/>
        <v>1E-4</v>
      </c>
      <c r="B445" s="304">
        <f t="shared" ca="1" si="181"/>
        <v>29.205900000000135</v>
      </c>
      <c r="D445" s="306">
        <f t="shared" ca="1" si="182"/>
        <v>-0.73239425129484548</v>
      </c>
      <c r="E445" s="307">
        <f t="shared" ca="1" si="183"/>
        <v>-1.3465013894384583</v>
      </c>
      <c r="F445" s="304">
        <f t="shared" ca="1" si="184"/>
        <v>1.5327972243873083</v>
      </c>
      <c r="G445" s="306">
        <f t="shared" ca="1" si="185"/>
        <v>9.2360133904928539</v>
      </c>
      <c r="H445" s="307">
        <f t="shared" ca="1" si="186"/>
        <v>-106.73172930852959</v>
      </c>
      <c r="I445" s="304">
        <f t="shared" ca="1" si="187"/>
        <v>107.13060246511543</v>
      </c>
      <c r="J445" s="306">
        <f t="shared" ca="1" si="188"/>
        <v>746.86410190403069</v>
      </c>
      <c r="K445" s="307">
        <f t="shared" ca="1" si="189"/>
        <v>-2.8769902343424922</v>
      </c>
      <c r="L445" s="304">
        <f t="shared" ca="1" si="174"/>
        <v>746.86964310093822</v>
      </c>
      <c r="M445" s="306">
        <f t="shared" ca="1" si="190"/>
        <v>-1.4844765179460904</v>
      </c>
      <c r="N445" s="304">
        <f t="shared" ca="1" si="191"/>
        <v>-85.054239264587395</v>
      </c>
      <c r="P445" s="310">
        <f t="shared" ca="1" si="192"/>
        <v>23</v>
      </c>
      <c r="Q445" s="304">
        <f t="shared" ca="1" si="193"/>
        <v>0</v>
      </c>
      <c r="R445" s="306">
        <f t="shared" ca="1" si="194"/>
        <v>0</v>
      </c>
      <c r="S445" s="307">
        <f t="shared" ca="1" si="195"/>
        <v>5.083000000000002</v>
      </c>
      <c r="T445" s="304">
        <f t="shared" ca="1" si="175"/>
        <v>49.86423000000002</v>
      </c>
      <c r="U445" s="311">
        <f t="shared" ca="1" si="176"/>
        <v>0</v>
      </c>
      <c r="V445" s="306">
        <f t="shared" ca="1" si="177"/>
        <v>1.2253524820080717</v>
      </c>
      <c r="W445" s="304">
        <f t="shared" ca="1" si="178"/>
        <v>43.180887855105347</v>
      </c>
      <c r="Y445" s="314" t="str">
        <f t="shared" ca="1" si="196"/>
        <v/>
      </c>
      <c r="Z445" s="315" t="str">
        <f t="shared" ca="1" si="197"/>
        <v/>
      </c>
      <c r="AA445" s="316" t="str">
        <f t="shared" ca="1" si="198"/>
        <v/>
      </c>
      <c r="AC445" s="310" t="e">
        <f t="shared" ca="1" si="199"/>
        <v>#N/A</v>
      </c>
      <c r="AD445" s="323" t="e">
        <f t="shared" ca="1" si="200"/>
        <v>#N/A</v>
      </c>
      <c r="AE445" s="324" t="e">
        <f t="shared" ca="1" si="179"/>
        <v>#N/A</v>
      </c>
      <c r="AG445" s="306">
        <f t="shared" ca="1" si="201"/>
        <v>1.2783457202502664</v>
      </c>
      <c r="AH445" s="304">
        <f t="shared" ca="1" si="202"/>
        <v>-8.4951286082264161</v>
      </c>
    </row>
    <row r="446" spans="1:34" x14ac:dyDescent="0.2">
      <c r="A446" s="347">
        <f t="shared" ca="1" si="180"/>
        <v>1E-4</v>
      </c>
      <c r="B446" s="304">
        <f t="shared" ca="1" si="181"/>
        <v>29.206000000000135</v>
      </c>
      <c r="D446" s="306">
        <f t="shared" ca="1" si="182"/>
        <v>-0.7323900992480612</v>
      </c>
      <c r="E446" s="307">
        <f t="shared" ca="1" si="183"/>
        <v>-1.3464715796476359</v>
      </c>
      <c r="F446" s="304">
        <f t="shared" ca="1" si="184"/>
        <v>1.5327690537962282</v>
      </c>
      <c r="G446" s="306">
        <f t="shared" ca="1" si="185"/>
        <v>9.2359401514829287</v>
      </c>
      <c r="H446" s="307">
        <f t="shared" ca="1" si="186"/>
        <v>-106.73186395568756</v>
      </c>
      <c r="I446" s="304">
        <f t="shared" ca="1" si="187"/>
        <v>107.13073029685353</v>
      </c>
      <c r="J446" s="306">
        <f t="shared" ca="1" si="188"/>
        <v>746.86410190403069</v>
      </c>
      <c r="K446" s="307">
        <f t="shared" ca="1" si="189"/>
        <v>-2.8876634140057029</v>
      </c>
      <c r="L446" s="304">
        <f t="shared" ca="1" si="174"/>
        <v>746.86968429097919</v>
      </c>
      <c r="M446" s="306">
        <f t="shared" ca="1" si="190"/>
        <v>-1.4844773073984889</v>
      </c>
      <c r="N446" s="304">
        <f t="shared" ca="1" si="191"/>
        <v>-85.054284496877955</v>
      </c>
      <c r="P446" s="310">
        <f t="shared" ca="1" si="192"/>
        <v>23</v>
      </c>
      <c r="Q446" s="304">
        <f t="shared" ca="1" si="193"/>
        <v>0</v>
      </c>
      <c r="R446" s="306">
        <f t="shared" ca="1" si="194"/>
        <v>0</v>
      </c>
      <c r="S446" s="307">
        <f t="shared" ca="1" si="195"/>
        <v>5.083000000000002</v>
      </c>
      <c r="T446" s="304">
        <f t="shared" ca="1" si="175"/>
        <v>49.86423000000002</v>
      </c>
      <c r="U446" s="311">
        <f t="shared" ca="1" si="176"/>
        <v>0</v>
      </c>
      <c r="V446" s="306">
        <f t="shared" ca="1" si="177"/>
        <v>1.2253537898495162</v>
      </c>
      <c r="W446" s="304">
        <f t="shared" ca="1" si="178"/>
        <v>43.181036992734647</v>
      </c>
      <c r="Y446" s="314" t="str">
        <f t="shared" ca="1" si="196"/>
        <v/>
      </c>
      <c r="Z446" s="315" t="str">
        <f t="shared" ca="1" si="197"/>
        <v/>
      </c>
      <c r="AA446" s="316" t="str">
        <f t="shared" ca="1" si="198"/>
        <v/>
      </c>
      <c r="AC446" s="310" t="e">
        <f t="shared" ca="1" si="199"/>
        <v>#N/A</v>
      </c>
      <c r="AD446" s="323" t="e">
        <f t="shared" ca="1" si="200"/>
        <v>#N/A</v>
      </c>
      <c r="AE446" s="324" t="e">
        <f t="shared" ca="1" si="179"/>
        <v>#N/A</v>
      </c>
      <c r="AG446" s="306">
        <f t="shared" ca="1" si="201"/>
        <v>1.2783170470963583</v>
      </c>
      <c r="AH446" s="304">
        <f t="shared" ca="1" si="202"/>
        <v>-8.4951579490665612</v>
      </c>
    </row>
    <row r="447" spans="1:34" x14ac:dyDescent="0.2">
      <c r="A447" s="347">
        <f t="shared" ca="1" si="180"/>
        <v>1E-4</v>
      </c>
      <c r="B447" s="304">
        <f t="shared" ca="1" si="181"/>
        <v>29.206100000000134</v>
      </c>
      <c r="D447" s="306">
        <f t="shared" ca="1" si="182"/>
        <v>-0.73238594719202965</v>
      </c>
      <c r="E447" s="307">
        <f t="shared" ca="1" si="183"/>
        <v>-1.3464417702288483</v>
      </c>
      <c r="F447" s="304">
        <f t="shared" ca="1" si="184"/>
        <v>1.5327408836008001</v>
      </c>
      <c r="G447" s="306">
        <f t="shared" ca="1" si="185"/>
        <v>9.2358669128882092</v>
      </c>
      <c r="H447" s="307">
        <f t="shared" ca="1" si="186"/>
        <v>-106.73199859986458</v>
      </c>
      <c r="I447" s="304">
        <f t="shared" ca="1" si="187"/>
        <v>107.13085812572434</v>
      </c>
      <c r="J447" s="306">
        <f t="shared" ca="1" si="188"/>
        <v>746.86410190403069</v>
      </c>
      <c r="K447" s="307">
        <f t="shared" ca="1" si="189"/>
        <v>-2.8983366071334804</v>
      </c>
      <c r="L447" s="304">
        <f t="shared" ca="1" si="174"/>
        <v>746.86972563359575</v>
      </c>
      <c r="M447" s="306">
        <f t="shared" ca="1" si="190"/>
        <v>-1.4844780968427433</v>
      </c>
      <c r="N447" s="304">
        <f t="shared" ca="1" si="191"/>
        <v>-85.054329728701887</v>
      </c>
      <c r="P447" s="310">
        <f t="shared" ca="1" si="192"/>
        <v>23</v>
      </c>
      <c r="Q447" s="304">
        <f t="shared" ca="1" si="193"/>
        <v>0</v>
      </c>
      <c r="R447" s="306">
        <f t="shared" ca="1" si="194"/>
        <v>0</v>
      </c>
      <c r="S447" s="307">
        <f t="shared" ca="1" si="195"/>
        <v>5.083000000000002</v>
      </c>
      <c r="T447" s="304">
        <f t="shared" ca="1" si="175"/>
        <v>49.86423000000002</v>
      </c>
      <c r="U447" s="311">
        <f t="shared" ca="1" si="176"/>
        <v>0</v>
      </c>
      <c r="V447" s="306">
        <f t="shared" ca="1" si="177"/>
        <v>1.2253550976940062</v>
      </c>
      <c r="W447" s="304">
        <f t="shared" ca="1" si="178"/>
        <v>43.18118612850278</v>
      </c>
      <c r="Y447" s="314" t="str">
        <f t="shared" ca="1" si="196"/>
        <v/>
      </c>
      <c r="Z447" s="315" t="str">
        <f t="shared" ca="1" si="197"/>
        <v/>
      </c>
      <c r="AA447" s="316" t="str">
        <f t="shared" ca="1" si="198"/>
        <v/>
      </c>
      <c r="AC447" s="310" t="e">
        <f t="shared" ca="1" si="199"/>
        <v>#N/A</v>
      </c>
      <c r="AD447" s="323" t="e">
        <f t="shared" ca="1" si="200"/>
        <v>#N/A</v>
      </c>
      <c r="AE447" s="324" t="e">
        <f t="shared" ca="1" si="179"/>
        <v>#N/A</v>
      </c>
      <c r="AG447" s="306">
        <f t="shared" ca="1" si="201"/>
        <v>1.2782883742956237</v>
      </c>
      <c r="AH447" s="304">
        <f t="shared" ca="1" si="202"/>
        <v>-8.4951872895405529</v>
      </c>
    </row>
    <row r="448" spans="1:34" x14ac:dyDescent="0.2">
      <c r="A448" s="347">
        <f t="shared" ca="1" si="180"/>
        <v>1E-4</v>
      </c>
      <c r="B448" s="304">
        <f t="shared" ca="1" si="181"/>
        <v>29.206200000000134</v>
      </c>
      <c r="D448" s="306">
        <f t="shared" ca="1" si="182"/>
        <v>-0.73238179512675061</v>
      </c>
      <c r="E448" s="307">
        <f t="shared" ca="1" si="183"/>
        <v>-1.346411961182099</v>
      </c>
      <c r="F448" s="304">
        <f t="shared" ca="1" si="184"/>
        <v>1.5327127138010266</v>
      </c>
      <c r="G448" s="306">
        <f t="shared" ca="1" si="185"/>
        <v>9.2357936747086971</v>
      </c>
      <c r="H448" s="307">
        <f t="shared" ca="1" si="186"/>
        <v>-106.73213324106069</v>
      </c>
      <c r="I448" s="304">
        <f t="shared" ca="1" si="187"/>
        <v>107.13098595172791</v>
      </c>
      <c r="J448" s="306">
        <f t="shared" ca="1" si="188"/>
        <v>746.86410190403069</v>
      </c>
      <c r="K448" s="307">
        <f t="shared" ca="1" si="189"/>
        <v>-2.9090098137255267</v>
      </c>
      <c r="L448" s="304">
        <f t="shared" ca="1" si="174"/>
        <v>746.86976712878845</v>
      </c>
      <c r="M448" s="306">
        <f t="shared" ca="1" si="190"/>
        <v>-1.4844788862788538</v>
      </c>
      <c r="N448" s="304">
        <f t="shared" ca="1" si="191"/>
        <v>-85.054374960059221</v>
      </c>
      <c r="P448" s="310">
        <f t="shared" ca="1" si="192"/>
        <v>23</v>
      </c>
      <c r="Q448" s="304">
        <f t="shared" ca="1" si="193"/>
        <v>0</v>
      </c>
      <c r="R448" s="306">
        <f t="shared" ca="1" si="194"/>
        <v>0</v>
      </c>
      <c r="S448" s="307">
        <f t="shared" ca="1" si="195"/>
        <v>5.083000000000002</v>
      </c>
      <c r="T448" s="304">
        <f t="shared" ca="1" si="175"/>
        <v>49.86423000000002</v>
      </c>
      <c r="U448" s="311">
        <f t="shared" ca="1" si="176"/>
        <v>0</v>
      </c>
      <c r="V448" s="306">
        <f t="shared" ca="1" si="177"/>
        <v>1.2253564055415422</v>
      </c>
      <c r="W448" s="304">
        <f t="shared" ca="1" si="178"/>
        <v>43.181335262409767</v>
      </c>
      <c r="Y448" s="314" t="str">
        <f t="shared" ca="1" si="196"/>
        <v/>
      </c>
      <c r="Z448" s="315" t="str">
        <f t="shared" ca="1" si="197"/>
        <v/>
      </c>
      <c r="AA448" s="316" t="str">
        <f t="shared" ca="1" si="198"/>
        <v/>
      </c>
      <c r="AC448" s="310" t="e">
        <f t="shared" ca="1" si="199"/>
        <v>#N/A</v>
      </c>
      <c r="AD448" s="323" t="e">
        <f t="shared" ca="1" si="200"/>
        <v>#N/A</v>
      </c>
      <c r="AE448" s="324" t="e">
        <f t="shared" ca="1" si="179"/>
        <v>#N/A</v>
      </c>
      <c r="AG448" s="306">
        <f t="shared" ca="1" si="201"/>
        <v>1.2782597018480661</v>
      </c>
      <c r="AH448" s="304">
        <f t="shared" ca="1" si="202"/>
        <v>-8.4952166296483895</v>
      </c>
    </row>
    <row r="449" spans="1:34" x14ac:dyDescent="0.2">
      <c r="A449" s="347">
        <f t="shared" ca="1" si="180"/>
        <v>1E-4</v>
      </c>
      <c r="B449" s="304">
        <f t="shared" ca="1" si="181"/>
        <v>29.206300000000134</v>
      </c>
      <c r="D449" s="306">
        <f t="shared" ca="1" si="182"/>
        <v>-0.73237764305222375</v>
      </c>
      <c r="E449" s="307">
        <f t="shared" ca="1" si="183"/>
        <v>-1.3463821525073829</v>
      </c>
      <c r="F449" s="304">
        <f t="shared" ca="1" si="184"/>
        <v>1.5326845443969037</v>
      </c>
      <c r="G449" s="306">
        <f t="shared" ca="1" si="185"/>
        <v>9.2357204369443924</v>
      </c>
      <c r="H449" s="307">
        <f t="shared" ca="1" si="186"/>
        <v>-106.73226787927595</v>
      </c>
      <c r="I449" s="304">
        <f t="shared" ca="1" si="187"/>
        <v>107.13111377486428</v>
      </c>
      <c r="J449" s="306">
        <f t="shared" ca="1" si="188"/>
        <v>746.86410190403069</v>
      </c>
      <c r="K449" s="307">
        <f t="shared" ca="1" si="189"/>
        <v>-2.9196830337815434</v>
      </c>
      <c r="L449" s="304">
        <f t="shared" ca="1" si="174"/>
        <v>746.86980877655787</v>
      </c>
      <c r="M449" s="306">
        <f t="shared" ca="1" si="190"/>
        <v>-1.4844796757068204</v>
      </c>
      <c r="N449" s="304">
        <f t="shared" ca="1" si="191"/>
        <v>-85.054420190949926</v>
      </c>
      <c r="P449" s="310">
        <f t="shared" ca="1" si="192"/>
        <v>23</v>
      </c>
      <c r="Q449" s="304">
        <f t="shared" ca="1" si="193"/>
        <v>0</v>
      </c>
      <c r="R449" s="306">
        <f t="shared" ca="1" si="194"/>
        <v>0</v>
      </c>
      <c r="S449" s="307">
        <f t="shared" ca="1" si="195"/>
        <v>5.083000000000002</v>
      </c>
      <c r="T449" s="304">
        <f t="shared" ca="1" si="175"/>
        <v>49.86423000000002</v>
      </c>
      <c r="U449" s="311">
        <f t="shared" ca="1" si="176"/>
        <v>0</v>
      </c>
      <c r="V449" s="306">
        <f t="shared" ca="1" si="177"/>
        <v>1.2253577133921245</v>
      </c>
      <c r="W449" s="304">
        <f t="shared" ca="1" si="178"/>
        <v>43.181484394455651</v>
      </c>
      <c r="Y449" s="314" t="str">
        <f t="shared" ca="1" si="196"/>
        <v/>
      </c>
      <c r="Z449" s="315" t="str">
        <f t="shared" ca="1" si="197"/>
        <v/>
      </c>
      <c r="AA449" s="316" t="str">
        <f t="shared" ca="1" si="198"/>
        <v/>
      </c>
      <c r="AC449" s="310" t="e">
        <f t="shared" ca="1" si="199"/>
        <v>#N/A</v>
      </c>
      <c r="AD449" s="323" t="e">
        <f t="shared" ca="1" si="200"/>
        <v>#N/A</v>
      </c>
      <c r="AE449" s="324" t="e">
        <f t="shared" ca="1" si="179"/>
        <v>#N/A</v>
      </c>
      <c r="AG449" s="306">
        <f t="shared" ca="1" si="201"/>
        <v>1.2782310297536803</v>
      </c>
      <c r="AH449" s="304">
        <f t="shared" ca="1" si="202"/>
        <v>-8.4952459693900746</v>
      </c>
    </row>
    <row r="450" spans="1:34" x14ac:dyDescent="0.2">
      <c r="A450" s="347">
        <f t="shared" ca="1" si="180"/>
        <v>1E-4</v>
      </c>
      <c r="B450" s="304">
        <f t="shared" ca="1" si="181"/>
        <v>29.206400000000134</v>
      </c>
      <c r="D450" s="306">
        <f t="shared" ca="1" si="182"/>
        <v>-0.73237349096845172</v>
      </c>
      <c r="E450" s="307">
        <f t="shared" ca="1" si="183"/>
        <v>-1.346352344204691</v>
      </c>
      <c r="F450" s="304">
        <f t="shared" ca="1" si="184"/>
        <v>1.5326563753884246</v>
      </c>
      <c r="G450" s="306">
        <f t="shared" ca="1" si="185"/>
        <v>9.2356471995952951</v>
      </c>
      <c r="H450" s="307">
        <f t="shared" ca="1" si="186"/>
        <v>-106.73240251451037</v>
      </c>
      <c r="I450" s="304">
        <f t="shared" ca="1" si="187"/>
        <v>107.13124159513346</v>
      </c>
      <c r="J450" s="306">
        <f t="shared" ca="1" si="188"/>
        <v>746.86410190403069</v>
      </c>
      <c r="K450" s="307">
        <f t="shared" ca="1" si="189"/>
        <v>-2.9303562673012329</v>
      </c>
      <c r="L450" s="304">
        <f t="shared" ca="1" si="174"/>
        <v>746.86985057690447</v>
      </c>
      <c r="M450" s="306">
        <f t="shared" ca="1" si="190"/>
        <v>-1.4844804651266432</v>
      </c>
      <c r="N450" s="304">
        <f t="shared" ca="1" si="191"/>
        <v>-85.054465421374047</v>
      </c>
      <c r="P450" s="310">
        <f t="shared" ca="1" si="192"/>
        <v>23</v>
      </c>
      <c r="Q450" s="304">
        <f t="shared" ca="1" si="193"/>
        <v>0</v>
      </c>
      <c r="R450" s="306">
        <f t="shared" ca="1" si="194"/>
        <v>0</v>
      </c>
      <c r="S450" s="307">
        <f t="shared" ca="1" si="195"/>
        <v>5.083000000000002</v>
      </c>
      <c r="T450" s="304">
        <f t="shared" ca="1" si="175"/>
        <v>49.86423000000002</v>
      </c>
      <c r="U450" s="311">
        <f t="shared" ca="1" si="176"/>
        <v>0</v>
      </c>
      <c r="V450" s="306">
        <f t="shared" ca="1" si="177"/>
        <v>1.2253590212457524</v>
      </c>
      <c r="W450" s="304">
        <f t="shared" ca="1" si="178"/>
        <v>43.181633524640411</v>
      </c>
      <c r="Y450" s="314" t="str">
        <f t="shared" ca="1" si="196"/>
        <v/>
      </c>
      <c r="Z450" s="315" t="str">
        <f t="shared" ca="1" si="197"/>
        <v/>
      </c>
      <c r="AA450" s="316" t="str">
        <f t="shared" ca="1" si="198"/>
        <v/>
      </c>
      <c r="AC450" s="310" t="e">
        <f t="shared" ca="1" si="199"/>
        <v>#N/A</v>
      </c>
      <c r="AD450" s="323" t="e">
        <f t="shared" ca="1" si="200"/>
        <v>#N/A</v>
      </c>
      <c r="AE450" s="324" t="e">
        <f t="shared" ca="1" si="179"/>
        <v>#N/A</v>
      </c>
      <c r="AG450" s="306">
        <f t="shared" ca="1" si="201"/>
        <v>1.2782023580124608</v>
      </c>
      <c r="AH450" s="304">
        <f t="shared" ca="1" si="202"/>
        <v>-8.495275308765617</v>
      </c>
    </row>
    <row r="451" spans="1:34" x14ac:dyDescent="0.2">
      <c r="A451" s="347">
        <f t="shared" ca="1" si="180"/>
        <v>1E-4</v>
      </c>
      <c r="B451" s="304">
        <f t="shared" ca="1" si="181"/>
        <v>29.206500000000133</v>
      </c>
      <c r="D451" s="306">
        <f t="shared" ca="1" si="182"/>
        <v>-0.73236933887543365</v>
      </c>
      <c r="E451" s="307">
        <f t="shared" ca="1" si="183"/>
        <v>-1.3463225362740285</v>
      </c>
      <c r="F451" s="304">
        <f t="shared" ca="1" si="184"/>
        <v>1.5326282067755939</v>
      </c>
      <c r="G451" s="306">
        <f t="shared" ca="1" si="185"/>
        <v>9.2355739626614071</v>
      </c>
      <c r="H451" s="307">
        <f t="shared" ca="1" si="186"/>
        <v>-106.732537146764</v>
      </c>
      <c r="I451" s="304">
        <f t="shared" ca="1" si="187"/>
        <v>107.13136941253551</v>
      </c>
      <c r="J451" s="306">
        <f t="shared" ca="1" si="188"/>
        <v>746.86410190403069</v>
      </c>
      <c r="K451" s="307">
        <f t="shared" ca="1" si="189"/>
        <v>-2.9410295142842968</v>
      </c>
      <c r="L451" s="304">
        <f t="shared" ca="1" si="174"/>
        <v>746.86989252982892</v>
      </c>
      <c r="M451" s="306">
        <f t="shared" ca="1" si="190"/>
        <v>-1.4844812545383226</v>
      </c>
      <c r="N451" s="304">
        <f t="shared" ca="1" si="191"/>
        <v>-85.054510651331569</v>
      </c>
      <c r="P451" s="310">
        <f t="shared" ca="1" si="192"/>
        <v>23</v>
      </c>
      <c r="Q451" s="304">
        <f t="shared" ca="1" si="193"/>
        <v>0</v>
      </c>
      <c r="R451" s="306">
        <f t="shared" ca="1" si="194"/>
        <v>0</v>
      </c>
      <c r="S451" s="307">
        <f t="shared" ca="1" si="195"/>
        <v>5.083000000000002</v>
      </c>
      <c r="T451" s="304">
        <f t="shared" ca="1" si="175"/>
        <v>49.86423000000002</v>
      </c>
      <c r="U451" s="311">
        <f t="shared" ca="1" si="176"/>
        <v>0</v>
      </c>
      <c r="V451" s="306">
        <f t="shared" ca="1" si="177"/>
        <v>1.2253603291024262</v>
      </c>
      <c r="W451" s="304">
        <f t="shared" ca="1" si="178"/>
        <v>43.181782652964074</v>
      </c>
      <c r="Y451" s="314" t="str">
        <f t="shared" ca="1" si="196"/>
        <v/>
      </c>
      <c r="Z451" s="315" t="str">
        <f t="shared" ca="1" si="197"/>
        <v/>
      </c>
      <c r="AA451" s="316" t="str">
        <f t="shared" ca="1" si="198"/>
        <v/>
      </c>
      <c r="AC451" s="310" t="e">
        <f t="shared" ca="1" si="199"/>
        <v>#N/A</v>
      </c>
      <c r="AD451" s="323" t="e">
        <f t="shared" ca="1" si="200"/>
        <v>#N/A</v>
      </c>
      <c r="AE451" s="324" t="e">
        <f t="shared" ca="1" si="179"/>
        <v>#N/A</v>
      </c>
      <c r="AG451" s="306">
        <f t="shared" ca="1" si="201"/>
        <v>1.2781736866244078</v>
      </c>
      <c r="AH451" s="304">
        <f t="shared" ca="1" si="202"/>
        <v>-8.4953046477750132</v>
      </c>
    </row>
    <row r="452" spans="1:34" x14ac:dyDescent="0.2">
      <c r="A452" s="347">
        <f t="shared" ca="1" si="180"/>
        <v>1E-4</v>
      </c>
      <c r="B452" s="304">
        <f t="shared" ca="1" si="181"/>
        <v>29.206600000000133</v>
      </c>
      <c r="D452" s="306">
        <f t="shared" ca="1" si="182"/>
        <v>-0.73236518677316997</v>
      </c>
      <c r="E452" s="307">
        <f t="shared" ca="1" si="183"/>
        <v>-1.3462927287153885</v>
      </c>
      <c r="F452" s="304">
        <f t="shared" ca="1" si="184"/>
        <v>1.5326000385584058</v>
      </c>
      <c r="G452" s="306">
        <f t="shared" ca="1" si="185"/>
        <v>9.23550072614273</v>
      </c>
      <c r="H452" s="307">
        <f t="shared" ca="1" si="186"/>
        <v>-106.73267177603688</v>
      </c>
      <c r="I452" s="304">
        <f t="shared" ca="1" si="187"/>
        <v>107.13149722707044</v>
      </c>
      <c r="J452" s="306">
        <f t="shared" ca="1" si="188"/>
        <v>746.86410190403069</v>
      </c>
      <c r="K452" s="307">
        <f t="shared" ca="1" si="189"/>
        <v>-2.9517027747304367</v>
      </c>
      <c r="L452" s="304">
        <f t="shared" ref="L452:L515" ca="1" si="203">SQRT(pos_x^2+pos_z^2)</f>
        <v>746.86993463533167</v>
      </c>
      <c r="M452" s="306">
        <f t="shared" ca="1" si="190"/>
        <v>-1.4844820439418582</v>
      </c>
      <c r="N452" s="304">
        <f t="shared" ca="1" si="191"/>
        <v>-85.054555880822491</v>
      </c>
      <c r="P452" s="310">
        <f t="shared" ca="1" si="192"/>
        <v>23</v>
      </c>
      <c r="Q452" s="304">
        <f t="shared" ca="1" si="193"/>
        <v>0</v>
      </c>
      <c r="R452" s="306">
        <f t="shared" ca="1" si="194"/>
        <v>0</v>
      </c>
      <c r="S452" s="307">
        <f t="shared" ca="1" si="195"/>
        <v>5.083000000000002</v>
      </c>
      <c r="T452" s="304">
        <f t="shared" ref="T452:T515" ca="1" si="204">m*g</f>
        <v>49.86423000000002</v>
      </c>
      <c r="U452" s="311">
        <f t="shared" ref="U452:U515" ca="1" si="205">IF(pos_xz&lt;L_rampe,Poids*COS(Beta),0)</f>
        <v>0</v>
      </c>
      <c r="V452" s="306">
        <f t="shared" ref="V452:V515" ca="1" si="206">Rho_moyen*(20000-Alt_rampe-pos_z)/(20000+Alt_rampe+pos_z)</f>
        <v>1.2253616369621458</v>
      </c>
      <c r="W452" s="304">
        <f t="shared" ref="W452:W515" ca="1" si="207">1/2*Rho*Sref*Cx*vit_xz^2</f>
        <v>43.181931779426648</v>
      </c>
      <c r="Y452" s="314" t="str">
        <f t="shared" ca="1" si="196"/>
        <v/>
      </c>
      <c r="Z452" s="315" t="str">
        <f t="shared" ca="1" si="197"/>
        <v/>
      </c>
      <c r="AA452" s="316" t="str">
        <f t="shared" ca="1" si="198"/>
        <v/>
      </c>
      <c r="AC452" s="310" t="e">
        <f t="shared" ca="1" si="199"/>
        <v>#N/A</v>
      </c>
      <c r="AD452" s="323" t="e">
        <f t="shared" ca="1" si="200"/>
        <v>#N/A</v>
      </c>
      <c r="AE452" s="324" t="e">
        <f t="shared" ref="AE452:AE515" ca="1" si="208">IF(t&lt;T_para, pos_z, NA())</f>
        <v>#N/A</v>
      </c>
      <c r="AG452" s="306">
        <f t="shared" ca="1" si="201"/>
        <v>1.2781450155895175</v>
      </c>
      <c r="AH452" s="304">
        <f t="shared" ca="1" si="202"/>
        <v>-8.4953339864182684</v>
      </c>
    </row>
    <row r="453" spans="1:34" x14ac:dyDescent="0.2">
      <c r="A453" s="347">
        <f t="shared" ref="A453:A516" ca="1" si="209">IF(B452+0.01&lt;=T_ini+ROUNDUP(Temps_fin_propu,0), 0.01, IF(K452&gt;0, 0.1, 0.0001))</f>
        <v>1E-4</v>
      </c>
      <c r="B453" s="304">
        <f t="shared" ref="B453:B516" ca="1" si="210">B452+pas</f>
        <v>29.206700000000133</v>
      </c>
      <c r="D453" s="306">
        <f t="shared" ref="D453:D516" ca="1" si="211">IF(AND(L452&lt;L_rampe,Poussee&lt;Poids*SIN(M452)),0,(-W452+Poussee)/m*COS(M452)-U452/m*SIN(M452))</f>
        <v>-0.73236103466166413</v>
      </c>
      <c r="E453" s="307">
        <f t="shared" ref="E453:E516" ca="1" si="212">IF(AND(L452&lt;L_rampe,Poussee&lt;Poids*SIN(M452)),0,(-W452+Poussee)/m*SIN(M452)+U452/m*COS(M452)-Poids/m)</f>
        <v>-1.3462629215287727</v>
      </c>
      <c r="F453" s="304">
        <f t="shared" ref="F453:F516" ca="1" si="213">SQRT(acc_x^2+acc_z^2)</f>
        <v>1.5325718707368634</v>
      </c>
      <c r="G453" s="306">
        <f t="shared" ref="G453:G516" ca="1" si="214">G452+acc_x*pas</f>
        <v>9.2354274900392639</v>
      </c>
      <c r="H453" s="307">
        <f t="shared" ref="H453:H516" ca="1" si="215">H452+acc_z*pas</f>
        <v>-106.73280640232903</v>
      </c>
      <c r="I453" s="304">
        <f t="shared" ref="I453:I516" ca="1" si="216">SQRT(vit_x^2+vit_z^2)</f>
        <v>107.13162503873831</v>
      </c>
      <c r="J453" s="306">
        <f t="shared" ref="J453:J516" ca="1" si="217">J452+0.5*(vit_x+G452)*pas*(K452&gt;=0)</f>
        <v>746.86410190403069</v>
      </c>
      <c r="K453" s="307">
        <f t="shared" ref="K453:K516" ca="1" si="218">K452+0.5*(vit_z+H452)*pas</f>
        <v>-2.9623760486393551</v>
      </c>
      <c r="L453" s="304">
        <f t="shared" ca="1" si="203"/>
        <v>746.86997689341342</v>
      </c>
      <c r="M453" s="306">
        <f t="shared" ref="M453:M516" ca="1" si="219">IF(AND(L452&gt;L_rampe,G453&gt;0),ATAN2(G453,H453),$M$4)</f>
        <v>-1.4844828333372504</v>
      </c>
      <c r="N453" s="304">
        <f t="shared" ref="N453:N516" ca="1" si="220">DEGREES(Beta)</f>
        <v>-85.054601109846828</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5.083000000000002</v>
      </c>
      <c r="T453" s="304">
        <f t="shared" ca="1" si="204"/>
        <v>49.86423000000002</v>
      </c>
      <c r="U453" s="311">
        <f t="shared" ca="1" si="205"/>
        <v>0</v>
      </c>
      <c r="V453" s="306">
        <f t="shared" ca="1" si="206"/>
        <v>1.225362944824911</v>
      </c>
      <c r="W453" s="304">
        <f t="shared" ca="1" si="207"/>
        <v>43.182080904028126</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t="e">
        <f t="shared" ca="1" si="208"/>
        <v>#N/A</v>
      </c>
      <c r="AG453" s="306">
        <f t="shared" ref="AG453:AG516" ca="1" si="230">IF(AND(L452&lt;L_rampe,Poussee&lt;Poids*SIN(M452)),0,(-W452+Poussee)/m-Poids*SIN(M452)/m)</f>
        <v>1.2781163449077901</v>
      </c>
      <c r="AH453" s="304">
        <f t="shared" ref="AH453:AH516" ca="1" si="231">IF(AND(L452&lt;L_rampe,Poussee&lt;Poids*SIN(M452)), g*SIN(M452), (-W452+Poussee)/m)</f>
        <v>-8.4953633246953828</v>
      </c>
    </row>
    <row r="454" spans="1:34" x14ac:dyDescent="0.2">
      <c r="A454" s="347">
        <f t="shared" ca="1" si="209"/>
        <v>1E-4</v>
      </c>
      <c r="B454" s="304">
        <f t="shared" ca="1" si="210"/>
        <v>29.206800000000133</v>
      </c>
      <c r="D454" s="306">
        <f t="shared" ca="1" si="211"/>
        <v>-0.73235688254091569</v>
      </c>
      <c r="E454" s="307">
        <f t="shared" ca="1" si="212"/>
        <v>-1.3462331147141775</v>
      </c>
      <c r="F454" s="304">
        <f t="shared" ca="1" si="213"/>
        <v>1.5325437033109641</v>
      </c>
      <c r="G454" s="306">
        <f t="shared" ca="1" si="214"/>
        <v>9.2353542543510105</v>
      </c>
      <c r="H454" s="307">
        <f t="shared" ca="1" si="215"/>
        <v>-106.7329410256405</v>
      </c>
      <c r="I454" s="304">
        <f t="shared" ca="1" si="216"/>
        <v>107.13175284753915</v>
      </c>
      <c r="J454" s="306">
        <f t="shared" ca="1" si="217"/>
        <v>746.86410190403069</v>
      </c>
      <c r="K454" s="307">
        <f t="shared" ca="1" si="218"/>
        <v>-2.9730493360107535</v>
      </c>
      <c r="L454" s="304">
        <f t="shared" ca="1" si="203"/>
        <v>746.8700193040745</v>
      </c>
      <c r="M454" s="306">
        <f t="shared" ca="1" si="219"/>
        <v>-1.4844836227244995</v>
      </c>
      <c r="N454" s="304">
        <f t="shared" ca="1" si="220"/>
        <v>-85.054646338404609</v>
      </c>
      <c r="P454" s="310">
        <f t="shared" ca="1" si="221"/>
        <v>23</v>
      </c>
      <c r="Q454" s="304">
        <f t="shared" ca="1" si="222"/>
        <v>0</v>
      </c>
      <c r="R454" s="306">
        <f t="shared" ca="1" si="223"/>
        <v>0</v>
      </c>
      <c r="S454" s="307">
        <f t="shared" ca="1" si="224"/>
        <v>5.083000000000002</v>
      </c>
      <c r="T454" s="304">
        <f t="shared" ca="1" si="204"/>
        <v>49.86423000000002</v>
      </c>
      <c r="U454" s="311">
        <f t="shared" ca="1" si="205"/>
        <v>0</v>
      </c>
      <c r="V454" s="306">
        <f t="shared" ca="1" si="206"/>
        <v>1.2253642526907225</v>
      </c>
      <c r="W454" s="304">
        <f t="shared" ca="1" si="207"/>
        <v>43.182230026768572</v>
      </c>
      <c r="Y454" s="314" t="str">
        <f t="shared" ca="1" si="225"/>
        <v/>
      </c>
      <c r="Z454" s="315" t="str">
        <f t="shared" ca="1" si="226"/>
        <v/>
      </c>
      <c r="AA454" s="316" t="str">
        <f t="shared" ca="1" si="227"/>
        <v/>
      </c>
      <c r="AC454" s="310" t="e">
        <f t="shared" ca="1" si="228"/>
        <v>#N/A</v>
      </c>
      <c r="AD454" s="323" t="e">
        <f t="shared" ca="1" si="229"/>
        <v>#N/A</v>
      </c>
      <c r="AE454" s="324" t="e">
        <f t="shared" ca="1" si="208"/>
        <v>#N/A</v>
      </c>
      <c r="AG454" s="306">
        <f t="shared" ca="1" si="230"/>
        <v>1.2780876745792291</v>
      </c>
      <c r="AH454" s="304">
        <f t="shared" ca="1" si="231"/>
        <v>-8.4953926626063563</v>
      </c>
    </row>
    <row r="455" spans="1:34" x14ac:dyDescent="0.2">
      <c r="A455" s="347">
        <f t="shared" ca="1" si="209"/>
        <v>1E-4</v>
      </c>
      <c r="B455" s="304">
        <f t="shared" ca="1" si="210"/>
        <v>29.206900000000132</v>
      </c>
      <c r="D455" s="306">
        <f t="shared" ca="1" si="211"/>
        <v>-0.73235273041092364</v>
      </c>
      <c r="E455" s="307">
        <f t="shared" ca="1" si="212"/>
        <v>-1.3462033082715941</v>
      </c>
      <c r="F455" s="304">
        <f t="shared" ca="1" si="213"/>
        <v>1.5325155362806993</v>
      </c>
      <c r="G455" s="306">
        <f t="shared" ca="1" si="214"/>
        <v>9.2352810190779699</v>
      </c>
      <c r="H455" s="307">
        <f t="shared" ca="1" si="215"/>
        <v>-106.73307564597133</v>
      </c>
      <c r="I455" s="304">
        <f t="shared" ca="1" si="216"/>
        <v>107.13188065347299</v>
      </c>
      <c r="J455" s="306">
        <f t="shared" ca="1" si="217"/>
        <v>746.86410190403069</v>
      </c>
      <c r="K455" s="307">
        <f t="shared" ca="1" si="218"/>
        <v>-2.9837226368443339</v>
      </c>
      <c r="L455" s="304">
        <f t="shared" ca="1" si="203"/>
        <v>746.87006186731571</v>
      </c>
      <c r="M455" s="306">
        <f t="shared" ca="1" si="219"/>
        <v>-1.4844844121036054</v>
      </c>
      <c r="N455" s="304">
        <f t="shared" ca="1" si="220"/>
        <v>-85.054691566495805</v>
      </c>
      <c r="P455" s="310">
        <f t="shared" ca="1" si="221"/>
        <v>23</v>
      </c>
      <c r="Q455" s="304">
        <f t="shared" ca="1" si="222"/>
        <v>0</v>
      </c>
      <c r="R455" s="306">
        <f t="shared" ca="1" si="223"/>
        <v>0</v>
      </c>
      <c r="S455" s="307">
        <f t="shared" ca="1" si="224"/>
        <v>5.083000000000002</v>
      </c>
      <c r="T455" s="304">
        <f t="shared" ca="1" si="204"/>
        <v>49.86423000000002</v>
      </c>
      <c r="U455" s="311">
        <f t="shared" ca="1" si="205"/>
        <v>0</v>
      </c>
      <c r="V455" s="306">
        <f t="shared" ca="1" si="206"/>
        <v>1.2253655605595792</v>
      </c>
      <c r="W455" s="304">
        <f t="shared" ca="1" si="207"/>
        <v>43.182379147647964</v>
      </c>
      <c r="Y455" s="314" t="str">
        <f t="shared" ca="1" si="225"/>
        <v/>
      </c>
      <c r="Z455" s="315" t="str">
        <f t="shared" ca="1" si="226"/>
        <v/>
      </c>
      <c r="AA455" s="316" t="str">
        <f t="shared" ca="1" si="227"/>
        <v/>
      </c>
      <c r="AC455" s="310" t="e">
        <f t="shared" ca="1" si="228"/>
        <v>#N/A</v>
      </c>
      <c r="AD455" s="323" t="e">
        <f t="shared" ca="1" si="229"/>
        <v>#N/A</v>
      </c>
      <c r="AE455" s="324" t="e">
        <f t="shared" ca="1" si="208"/>
        <v>#N/A</v>
      </c>
      <c r="AG455" s="306">
        <f t="shared" ca="1" si="230"/>
        <v>1.2780590046038185</v>
      </c>
      <c r="AH455" s="304">
        <f t="shared" ca="1" si="231"/>
        <v>-8.4954220001512013</v>
      </c>
    </row>
    <row r="456" spans="1:34" x14ac:dyDescent="0.2">
      <c r="A456" s="347">
        <f t="shared" ca="1" si="209"/>
        <v>1E-4</v>
      </c>
      <c r="B456" s="304">
        <f t="shared" ca="1" si="210"/>
        <v>29.207000000000132</v>
      </c>
      <c r="D456" s="306">
        <f t="shared" ca="1" si="211"/>
        <v>-0.73234857827169086</v>
      </c>
      <c r="E456" s="307">
        <f t="shared" ca="1" si="212"/>
        <v>-1.3461735022010277</v>
      </c>
      <c r="F456" s="304">
        <f t="shared" ca="1" si="213"/>
        <v>1.5324873696460755</v>
      </c>
      <c r="G456" s="306">
        <f t="shared" ca="1" si="214"/>
        <v>9.2352077842201421</v>
      </c>
      <c r="H456" s="307">
        <f t="shared" ca="1" si="215"/>
        <v>-106.73321026332155</v>
      </c>
      <c r="I456" s="304">
        <f t="shared" ca="1" si="216"/>
        <v>107.13200845653986</v>
      </c>
      <c r="J456" s="306">
        <f t="shared" ca="1" si="217"/>
        <v>746.86410190403069</v>
      </c>
      <c r="K456" s="307">
        <f t="shared" ca="1" si="218"/>
        <v>-2.9943959511397984</v>
      </c>
      <c r="L456" s="304">
        <f t="shared" ca="1" si="203"/>
        <v>746.87010458313739</v>
      </c>
      <c r="M456" s="306">
        <f t="shared" ca="1" si="219"/>
        <v>-1.484485201474568</v>
      </c>
      <c r="N456" s="304">
        <f t="shared" ca="1" si="220"/>
        <v>-85.05473679412043</v>
      </c>
      <c r="P456" s="310">
        <f t="shared" ca="1" si="221"/>
        <v>23</v>
      </c>
      <c r="Q456" s="304">
        <f t="shared" ca="1" si="222"/>
        <v>0</v>
      </c>
      <c r="R456" s="306">
        <f t="shared" ca="1" si="223"/>
        <v>0</v>
      </c>
      <c r="S456" s="307">
        <f t="shared" ca="1" si="224"/>
        <v>5.083000000000002</v>
      </c>
      <c r="T456" s="304">
        <f t="shared" ca="1" si="204"/>
        <v>49.86423000000002</v>
      </c>
      <c r="U456" s="311">
        <f t="shared" ca="1" si="205"/>
        <v>0</v>
      </c>
      <c r="V456" s="306">
        <f t="shared" ca="1" si="206"/>
        <v>1.225366868431482</v>
      </c>
      <c r="W456" s="304">
        <f t="shared" ca="1" si="207"/>
        <v>43.182528266666324</v>
      </c>
      <c r="Y456" s="314" t="str">
        <f t="shared" ca="1" si="225"/>
        <v/>
      </c>
      <c r="Z456" s="315" t="str">
        <f t="shared" ca="1" si="226"/>
        <v/>
      </c>
      <c r="AA456" s="316" t="str">
        <f t="shared" ca="1" si="227"/>
        <v/>
      </c>
      <c r="AC456" s="310" t="e">
        <f t="shared" ca="1" si="228"/>
        <v>#N/A</v>
      </c>
      <c r="AD456" s="323" t="e">
        <f t="shared" ca="1" si="229"/>
        <v>#N/A</v>
      </c>
      <c r="AE456" s="324" t="e">
        <f t="shared" ca="1" si="208"/>
        <v>#N/A</v>
      </c>
      <c r="AG456" s="306">
        <f t="shared" ca="1" si="230"/>
        <v>1.2780303349815636</v>
      </c>
      <c r="AH456" s="304">
        <f t="shared" ca="1" si="231"/>
        <v>-8.4954513373299125</v>
      </c>
    </row>
    <row r="457" spans="1:34" x14ac:dyDescent="0.2">
      <c r="A457" s="347">
        <f t="shared" ca="1" si="209"/>
        <v>1E-4</v>
      </c>
      <c r="B457" s="304">
        <f t="shared" ca="1" si="210"/>
        <v>29.207100000000132</v>
      </c>
      <c r="D457" s="306">
        <f t="shared" ca="1" si="211"/>
        <v>-0.73234442612321959</v>
      </c>
      <c r="E457" s="307">
        <f t="shared" ca="1" si="212"/>
        <v>-1.3461436965024713</v>
      </c>
      <c r="F457" s="304">
        <f t="shared" ca="1" si="213"/>
        <v>1.5324592034070876</v>
      </c>
      <c r="G457" s="306">
        <f t="shared" ca="1" si="214"/>
        <v>9.2351345497775306</v>
      </c>
      <c r="H457" s="307">
        <f t="shared" ca="1" si="215"/>
        <v>-106.73334487769121</v>
      </c>
      <c r="I457" s="304">
        <f t="shared" ca="1" si="216"/>
        <v>107.13213625673983</v>
      </c>
      <c r="J457" s="306">
        <f t="shared" ca="1" si="217"/>
        <v>746.86410190403069</v>
      </c>
      <c r="K457" s="307">
        <f t="shared" ca="1" si="218"/>
        <v>-3.0050692788968489</v>
      </c>
      <c r="L457" s="304">
        <f t="shared" ca="1" si="203"/>
        <v>746.87014745154011</v>
      </c>
      <c r="M457" s="306">
        <f t="shared" ca="1" si="219"/>
        <v>-1.4844859908373877</v>
      </c>
      <c r="N457" s="304">
        <f t="shared" ca="1" si="220"/>
        <v>-85.054782021278513</v>
      </c>
      <c r="P457" s="310">
        <f t="shared" ca="1" si="221"/>
        <v>23</v>
      </c>
      <c r="Q457" s="304">
        <f t="shared" ca="1" si="222"/>
        <v>0</v>
      </c>
      <c r="R457" s="306">
        <f t="shared" ca="1" si="223"/>
        <v>0</v>
      </c>
      <c r="S457" s="307">
        <f t="shared" ca="1" si="224"/>
        <v>5.083000000000002</v>
      </c>
      <c r="T457" s="304">
        <f t="shared" ca="1" si="204"/>
        <v>49.86423000000002</v>
      </c>
      <c r="U457" s="311">
        <f t="shared" ca="1" si="205"/>
        <v>0</v>
      </c>
      <c r="V457" s="306">
        <f t="shared" ca="1" si="206"/>
        <v>1.2253681763064304</v>
      </c>
      <c r="W457" s="304">
        <f t="shared" ca="1" si="207"/>
        <v>43.182677383823666</v>
      </c>
      <c r="Y457" s="314" t="str">
        <f t="shared" ca="1" si="225"/>
        <v/>
      </c>
      <c r="Z457" s="315" t="str">
        <f t="shared" ca="1" si="226"/>
        <v/>
      </c>
      <c r="AA457" s="316" t="str">
        <f t="shared" ca="1" si="227"/>
        <v/>
      </c>
      <c r="AC457" s="310" t="e">
        <f t="shared" ca="1" si="228"/>
        <v>#N/A</v>
      </c>
      <c r="AD457" s="323" t="e">
        <f t="shared" ca="1" si="229"/>
        <v>#N/A</v>
      </c>
      <c r="AE457" s="324" t="e">
        <f t="shared" ca="1" si="208"/>
        <v>#N/A</v>
      </c>
      <c r="AG457" s="306">
        <f t="shared" ca="1" si="230"/>
        <v>1.2780016657124627</v>
      </c>
      <c r="AH457" s="304">
        <f t="shared" ca="1" si="231"/>
        <v>-8.4954806741424953</v>
      </c>
    </row>
    <row r="458" spans="1:34" x14ac:dyDescent="0.2">
      <c r="A458" s="347">
        <f t="shared" ca="1" si="209"/>
        <v>1E-4</v>
      </c>
      <c r="B458" s="304">
        <f t="shared" ca="1" si="210"/>
        <v>29.207200000000132</v>
      </c>
      <c r="D458" s="306">
        <f t="shared" ca="1" si="211"/>
        <v>-0.73234027396550794</v>
      </c>
      <c r="E458" s="307">
        <f t="shared" ca="1" si="212"/>
        <v>-1.3461138911759196</v>
      </c>
      <c r="F458" s="304">
        <f t="shared" ca="1" si="213"/>
        <v>1.5324310375637302</v>
      </c>
      <c r="G458" s="306">
        <f t="shared" ca="1" si="214"/>
        <v>9.2350613157501336</v>
      </c>
      <c r="H458" s="307">
        <f t="shared" ca="1" si="215"/>
        <v>-106.73347948908032</v>
      </c>
      <c r="I458" s="304">
        <f t="shared" ca="1" si="216"/>
        <v>107.13226405407288</v>
      </c>
      <c r="J458" s="306">
        <f t="shared" ca="1" si="217"/>
        <v>746.86410190403069</v>
      </c>
      <c r="K458" s="307">
        <f t="shared" ca="1" si="218"/>
        <v>-3.0157426201151876</v>
      </c>
      <c r="L458" s="304">
        <f t="shared" ca="1" si="203"/>
        <v>746.87019047252454</v>
      </c>
      <c r="M458" s="306">
        <f t="shared" ca="1" si="219"/>
        <v>-1.4844867801920647</v>
      </c>
      <c r="N458" s="304">
        <f t="shared" ca="1" si="220"/>
        <v>-85.054827247970039</v>
      </c>
      <c r="P458" s="310">
        <f t="shared" ca="1" si="221"/>
        <v>23</v>
      </c>
      <c r="Q458" s="304">
        <f t="shared" ca="1" si="222"/>
        <v>0</v>
      </c>
      <c r="R458" s="306">
        <f t="shared" ca="1" si="223"/>
        <v>0</v>
      </c>
      <c r="S458" s="307">
        <f t="shared" ca="1" si="224"/>
        <v>5.083000000000002</v>
      </c>
      <c r="T458" s="304">
        <f t="shared" ca="1" si="204"/>
        <v>49.86423000000002</v>
      </c>
      <c r="U458" s="311">
        <f t="shared" ca="1" si="205"/>
        <v>0</v>
      </c>
      <c r="V458" s="306">
        <f t="shared" ca="1" si="206"/>
        <v>1.2253694841844243</v>
      </c>
      <c r="W458" s="304">
        <f t="shared" ca="1" si="207"/>
        <v>43.182826499119983</v>
      </c>
      <c r="Y458" s="314" t="str">
        <f t="shared" ca="1" si="225"/>
        <v/>
      </c>
      <c r="Z458" s="315" t="str">
        <f t="shared" ca="1" si="226"/>
        <v/>
      </c>
      <c r="AA458" s="316" t="str">
        <f t="shared" ca="1" si="227"/>
        <v/>
      </c>
      <c r="AC458" s="310" t="e">
        <f t="shared" ca="1" si="228"/>
        <v>#N/A</v>
      </c>
      <c r="AD458" s="323" t="e">
        <f t="shared" ca="1" si="229"/>
        <v>#N/A</v>
      </c>
      <c r="AE458" s="324" t="e">
        <f t="shared" ca="1" si="208"/>
        <v>#N/A</v>
      </c>
      <c r="AG458" s="306">
        <f t="shared" ca="1" si="230"/>
        <v>1.2779729967965103</v>
      </c>
      <c r="AH458" s="304">
        <f t="shared" ca="1" si="231"/>
        <v>-8.4955100105889532</v>
      </c>
    </row>
    <row r="459" spans="1:34" x14ac:dyDescent="0.2">
      <c r="A459" s="347">
        <f t="shared" ca="1" si="209"/>
        <v>1E-4</v>
      </c>
      <c r="B459" s="304">
        <f t="shared" ca="1" si="210"/>
        <v>29.207300000000131</v>
      </c>
      <c r="D459" s="306">
        <f t="shared" ca="1" si="211"/>
        <v>-0.73233612179855712</v>
      </c>
      <c r="E459" s="307">
        <f t="shared" ca="1" si="212"/>
        <v>-1.3460840862213796</v>
      </c>
      <c r="F459" s="304">
        <f t="shared" ca="1" si="213"/>
        <v>1.5324028721160103</v>
      </c>
      <c r="G459" s="306">
        <f t="shared" ca="1" si="214"/>
        <v>9.2349880821379529</v>
      </c>
      <c r="H459" s="307">
        <f t="shared" ca="1" si="215"/>
        <v>-106.73361409748894</v>
      </c>
      <c r="I459" s="304">
        <f t="shared" ca="1" si="216"/>
        <v>107.13239184853907</v>
      </c>
      <c r="J459" s="306">
        <f t="shared" ca="1" si="217"/>
        <v>746.86410190403069</v>
      </c>
      <c r="K459" s="307">
        <f t="shared" ca="1" si="218"/>
        <v>-3.0264159747945159</v>
      </c>
      <c r="L459" s="304">
        <f t="shared" ca="1" si="203"/>
        <v>746.87023364609115</v>
      </c>
      <c r="M459" s="306">
        <f t="shared" ca="1" si="219"/>
        <v>-1.4844875695385991</v>
      </c>
      <c r="N459" s="304">
        <f t="shared" ca="1" si="220"/>
        <v>-85.054872474195037</v>
      </c>
      <c r="P459" s="310">
        <f t="shared" ca="1" si="221"/>
        <v>23</v>
      </c>
      <c r="Q459" s="304">
        <f t="shared" ca="1" si="222"/>
        <v>0</v>
      </c>
      <c r="R459" s="306">
        <f t="shared" ca="1" si="223"/>
        <v>0</v>
      </c>
      <c r="S459" s="307">
        <f t="shared" ca="1" si="224"/>
        <v>5.083000000000002</v>
      </c>
      <c r="T459" s="304">
        <f t="shared" ca="1" si="204"/>
        <v>49.86423000000002</v>
      </c>
      <c r="U459" s="311">
        <f t="shared" ca="1" si="205"/>
        <v>0</v>
      </c>
      <c r="V459" s="306">
        <f t="shared" ca="1" si="206"/>
        <v>1.2253707920654637</v>
      </c>
      <c r="W459" s="304">
        <f t="shared" ca="1" si="207"/>
        <v>43.182975612555303</v>
      </c>
      <c r="Y459" s="314" t="str">
        <f t="shared" ca="1" si="225"/>
        <v/>
      </c>
      <c r="Z459" s="315" t="str">
        <f t="shared" ca="1" si="226"/>
        <v/>
      </c>
      <c r="AA459" s="316" t="str">
        <f t="shared" ca="1" si="227"/>
        <v/>
      </c>
      <c r="AC459" s="310" t="e">
        <f t="shared" ca="1" si="228"/>
        <v>#N/A</v>
      </c>
      <c r="AD459" s="323" t="e">
        <f t="shared" ca="1" si="229"/>
        <v>#N/A</v>
      </c>
      <c r="AE459" s="324" t="e">
        <f t="shared" ca="1" si="208"/>
        <v>#N/A</v>
      </c>
      <c r="AG459" s="306">
        <f t="shared" ca="1" si="230"/>
        <v>1.2779443282337102</v>
      </c>
      <c r="AH459" s="304">
        <f t="shared" ca="1" si="231"/>
        <v>-8.4955393466692826</v>
      </c>
    </row>
    <row r="460" spans="1:34" x14ac:dyDescent="0.2">
      <c r="A460" s="347">
        <f t="shared" ca="1" si="209"/>
        <v>1E-4</v>
      </c>
      <c r="B460" s="304">
        <f t="shared" ca="1" si="210"/>
        <v>29.207400000000131</v>
      </c>
      <c r="D460" s="306">
        <f t="shared" ca="1" si="211"/>
        <v>-0.73233196962236757</v>
      </c>
      <c r="E460" s="307">
        <f t="shared" ca="1" si="212"/>
        <v>-1.3460542816388426</v>
      </c>
      <c r="F460" s="304">
        <f t="shared" ca="1" si="213"/>
        <v>1.5323747070639206</v>
      </c>
      <c r="G460" s="306">
        <f t="shared" ca="1" si="214"/>
        <v>9.2349148489409902</v>
      </c>
      <c r="H460" s="307">
        <f t="shared" ca="1" si="215"/>
        <v>-106.7337487029171</v>
      </c>
      <c r="I460" s="304">
        <f t="shared" ca="1" si="216"/>
        <v>107.13251964013844</v>
      </c>
      <c r="J460" s="306">
        <f t="shared" ca="1" si="217"/>
        <v>746.86410190403069</v>
      </c>
      <c r="K460" s="307">
        <f t="shared" ca="1" si="218"/>
        <v>-3.0370893429345363</v>
      </c>
      <c r="L460" s="304">
        <f t="shared" ca="1" si="203"/>
        <v>746.87027697224062</v>
      </c>
      <c r="M460" s="306">
        <f t="shared" ca="1" si="219"/>
        <v>-1.4844883588769906</v>
      </c>
      <c r="N460" s="304">
        <f t="shared" ca="1" si="220"/>
        <v>-85.054917699953478</v>
      </c>
      <c r="P460" s="310">
        <f t="shared" ca="1" si="221"/>
        <v>23</v>
      </c>
      <c r="Q460" s="304">
        <f t="shared" ca="1" si="222"/>
        <v>0</v>
      </c>
      <c r="R460" s="306">
        <f t="shared" ca="1" si="223"/>
        <v>0</v>
      </c>
      <c r="S460" s="307">
        <f t="shared" ca="1" si="224"/>
        <v>5.083000000000002</v>
      </c>
      <c r="T460" s="304">
        <f t="shared" ca="1" si="204"/>
        <v>49.86423000000002</v>
      </c>
      <c r="U460" s="311">
        <f t="shared" ca="1" si="205"/>
        <v>0</v>
      </c>
      <c r="V460" s="306">
        <f t="shared" ca="1" si="206"/>
        <v>1.2253720999495492</v>
      </c>
      <c r="W460" s="304">
        <f t="shared" ca="1" si="207"/>
        <v>43.183124724129648</v>
      </c>
      <c r="Y460" s="314" t="str">
        <f t="shared" ca="1" si="225"/>
        <v/>
      </c>
      <c r="Z460" s="315" t="str">
        <f t="shared" ca="1" si="226"/>
        <v/>
      </c>
      <c r="AA460" s="316" t="str">
        <f t="shared" ca="1" si="227"/>
        <v/>
      </c>
      <c r="AC460" s="310" t="e">
        <f t="shared" ca="1" si="228"/>
        <v>#N/A</v>
      </c>
      <c r="AD460" s="323" t="e">
        <f t="shared" ca="1" si="229"/>
        <v>#N/A</v>
      </c>
      <c r="AE460" s="324" t="e">
        <f t="shared" ca="1" si="208"/>
        <v>#N/A</v>
      </c>
      <c r="AG460" s="306">
        <f t="shared" ca="1" si="230"/>
        <v>1.2779156600240569</v>
      </c>
      <c r="AH460" s="304">
        <f t="shared" ca="1" si="231"/>
        <v>-8.4955686823834906</v>
      </c>
    </row>
    <row r="461" spans="1:34" x14ac:dyDescent="0.2">
      <c r="A461" s="347">
        <f t="shared" ca="1" si="209"/>
        <v>1E-4</v>
      </c>
      <c r="B461" s="304">
        <f t="shared" ca="1" si="210"/>
        <v>29.207500000000131</v>
      </c>
      <c r="D461" s="306">
        <f t="shared" ca="1" si="211"/>
        <v>-0.73232781743694308</v>
      </c>
      <c r="E461" s="307">
        <f t="shared" ca="1" si="212"/>
        <v>-1.346024477428303</v>
      </c>
      <c r="F461" s="304">
        <f t="shared" ca="1" si="213"/>
        <v>1.5323465424074583</v>
      </c>
      <c r="G461" s="306">
        <f t="shared" ca="1" si="214"/>
        <v>9.2348416161592457</v>
      </c>
      <c r="H461" s="307">
        <f t="shared" ca="1" si="215"/>
        <v>-106.73388330536484</v>
      </c>
      <c r="I461" s="304">
        <f t="shared" ca="1" si="216"/>
        <v>107.13264742887104</v>
      </c>
      <c r="J461" s="306">
        <f t="shared" ca="1" si="217"/>
        <v>746.86410190403069</v>
      </c>
      <c r="K461" s="307">
        <f t="shared" ca="1" si="218"/>
        <v>-3.0477627245349503</v>
      </c>
      <c r="L461" s="304">
        <f t="shared" ca="1" si="203"/>
        <v>746.87032045097317</v>
      </c>
      <c r="M461" s="306">
        <f t="shared" ca="1" si="219"/>
        <v>-1.4844891482072398</v>
      </c>
      <c r="N461" s="304">
        <f t="shared" ca="1" si="220"/>
        <v>-85.054962925245391</v>
      </c>
      <c r="P461" s="310">
        <f t="shared" ca="1" si="221"/>
        <v>23</v>
      </c>
      <c r="Q461" s="304">
        <f t="shared" ca="1" si="222"/>
        <v>0</v>
      </c>
      <c r="R461" s="306">
        <f t="shared" ca="1" si="223"/>
        <v>0</v>
      </c>
      <c r="S461" s="307">
        <f t="shared" ca="1" si="224"/>
        <v>5.083000000000002</v>
      </c>
      <c r="T461" s="304">
        <f t="shared" ca="1" si="204"/>
        <v>49.86423000000002</v>
      </c>
      <c r="U461" s="311">
        <f t="shared" ca="1" si="205"/>
        <v>0</v>
      </c>
      <c r="V461" s="306">
        <f t="shared" ca="1" si="206"/>
        <v>1.2253734078366798</v>
      </c>
      <c r="W461" s="304">
        <f t="shared" ca="1" si="207"/>
        <v>43.183273833843025</v>
      </c>
      <c r="Y461" s="314" t="str">
        <f t="shared" ca="1" si="225"/>
        <v/>
      </c>
      <c r="Z461" s="315" t="str">
        <f t="shared" ca="1" si="226"/>
        <v/>
      </c>
      <c r="AA461" s="316" t="str">
        <f t="shared" ca="1" si="227"/>
        <v/>
      </c>
      <c r="AC461" s="310" t="e">
        <f t="shared" ca="1" si="228"/>
        <v>#N/A</v>
      </c>
      <c r="AD461" s="323" t="e">
        <f t="shared" ca="1" si="229"/>
        <v>#N/A</v>
      </c>
      <c r="AE461" s="324" t="e">
        <f t="shared" ca="1" si="208"/>
        <v>#N/A</v>
      </c>
      <c r="AG461" s="306">
        <f t="shared" ca="1" si="230"/>
        <v>1.2778869921675433</v>
      </c>
      <c r="AH461" s="304">
        <f t="shared" ca="1" si="231"/>
        <v>-8.4955980177315826</v>
      </c>
    </row>
    <row r="462" spans="1:34" x14ac:dyDescent="0.2">
      <c r="A462" s="347">
        <f t="shared" ca="1" si="209"/>
        <v>1E-4</v>
      </c>
      <c r="B462" s="304">
        <f t="shared" ca="1" si="210"/>
        <v>29.207600000000131</v>
      </c>
      <c r="D462" s="306">
        <f t="shared" ca="1" si="211"/>
        <v>-0.73232366524228132</v>
      </c>
      <c r="E462" s="307">
        <f t="shared" ca="1" si="212"/>
        <v>-1.3459946735897628</v>
      </c>
      <c r="F462" s="304">
        <f t="shared" ca="1" si="213"/>
        <v>1.5323183781466243</v>
      </c>
      <c r="G462" s="306">
        <f t="shared" ca="1" si="214"/>
        <v>9.234768383792721</v>
      </c>
      <c r="H462" s="307">
        <f t="shared" ca="1" si="215"/>
        <v>-106.7340179048322</v>
      </c>
      <c r="I462" s="304">
        <f t="shared" ca="1" si="216"/>
        <v>107.13277521473687</v>
      </c>
      <c r="J462" s="306">
        <f t="shared" ca="1" si="217"/>
        <v>746.86410190403069</v>
      </c>
      <c r="K462" s="307">
        <f t="shared" ca="1" si="218"/>
        <v>-3.0584361195954601</v>
      </c>
      <c r="L462" s="304">
        <f t="shared" ca="1" si="203"/>
        <v>746.87036408228971</v>
      </c>
      <c r="M462" s="306">
        <f t="shared" ca="1" si="219"/>
        <v>-1.4844899375293465</v>
      </c>
      <c r="N462" s="304">
        <f t="shared" ca="1" si="220"/>
        <v>-85.05500815007079</v>
      </c>
      <c r="P462" s="310">
        <f t="shared" ca="1" si="221"/>
        <v>23</v>
      </c>
      <c r="Q462" s="304">
        <f t="shared" ca="1" si="222"/>
        <v>0</v>
      </c>
      <c r="R462" s="306">
        <f t="shared" ca="1" si="223"/>
        <v>0</v>
      </c>
      <c r="S462" s="307">
        <f t="shared" ca="1" si="224"/>
        <v>5.083000000000002</v>
      </c>
      <c r="T462" s="304">
        <f t="shared" ca="1" si="204"/>
        <v>49.86423000000002</v>
      </c>
      <c r="U462" s="311">
        <f t="shared" ca="1" si="205"/>
        <v>0</v>
      </c>
      <c r="V462" s="306">
        <f t="shared" ca="1" si="206"/>
        <v>1.2253747157268562</v>
      </c>
      <c r="W462" s="304">
        <f t="shared" ca="1" si="207"/>
        <v>43.183422941695433</v>
      </c>
      <c r="Y462" s="314" t="str">
        <f t="shared" ca="1" si="225"/>
        <v/>
      </c>
      <c r="Z462" s="315" t="str">
        <f t="shared" ca="1" si="226"/>
        <v/>
      </c>
      <c r="AA462" s="316" t="str">
        <f t="shared" ca="1" si="227"/>
        <v/>
      </c>
      <c r="AC462" s="310" t="e">
        <f t="shared" ca="1" si="228"/>
        <v>#N/A</v>
      </c>
      <c r="AD462" s="323" t="e">
        <f t="shared" ca="1" si="229"/>
        <v>#N/A</v>
      </c>
      <c r="AE462" s="324" t="e">
        <f t="shared" ca="1" si="208"/>
        <v>#N/A</v>
      </c>
      <c r="AG462" s="306">
        <f t="shared" ca="1" si="230"/>
        <v>1.277858324664173</v>
      </c>
      <c r="AH462" s="304">
        <f t="shared" ca="1" si="231"/>
        <v>-8.4956273527135568</v>
      </c>
    </row>
    <row r="463" spans="1:34" x14ac:dyDescent="0.2">
      <c r="A463" s="347">
        <f t="shared" ca="1" si="209"/>
        <v>1E-4</v>
      </c>
      <c r="B463" s="304">
        <f t="shared" ca="1" si="210"/>
        <v>29.207700000000131</v>
      </c>
      <c r="D463" s="306">
        <f t="shared" ca="1" si="211"/>
        <v>-0.73231951303838427</v>
      </c>
      <c r="E463" s="307">
        <f t="shared" ca="1" si="212"/>
        <v>-1.3459648701232201</v>
      </c>
      <c r="F463" s="304">
        <f t="shared" ca="1" si="213"/>
        <v>1.5322902142814179</v>
      </c>
      <c r="G463" s="306">
        <f t="shared" ca="1" si="214"/>
        <v>9.234695151841418</v>
      </c>
      <c r="H463" s="307">
        <f t="shared" ca="1" si="215"/>
        <v>-106.73415250131922</v>
      </c>
      <c r="I463" s="304">
        <f t="shared" ca="1" si="216"/>
        <v>107.13290299773598</v>
      </c>
      <c r="J463" s="306">
        <f t="shared" ca="1" si="217"/>
        <v>746.86410190403069</v>
      </c>
      <c r="K463" s="307">
        <f t="shared" ca="1" si="218"/>
        <v>-3.0691095281157676</v>
      </c>
      <c r="L463" s="304">
        <f t="shared" ca="1" si="203"/>
        <v>746.87040786619059</v>
      </c>
      <c r="M463" s="306">
        <f t="shared" ca="1" si="219"/>
        <v>-1.484490726843311</v>
      </c>
      <c r="N463" s="304">
        <f t="shared" ca="1" si="220"/>
        <v>-85.055053374429662</v>
      </c>
      <c r="P463" s="310">
        <f t="shared" ca="1" si="221"/>
        <v>23</v>
      </c>
      <c r="Q463" s="304">
        <f t="shared" ca="1" si="222"/>
        <v>0</v>
      </c>
      <c r="R463" s="306">
        <f t="shared" ca="1" si="223"/>
        <v>0</v>
      </c>
      <c r="S463" s="307">
        <f t="shared" ca="1" si="224"/>
        <v>5.083000000000002</v>
      </c>
      <c r="T463" s="304">
        <f t="shared" ca="1" si="204"/>
        <v>49.86423000000002</v>
      </c>
      <c r="U463" s="311">
        <f t="shared" ca="1" si="205"/>
        <v>0</v>
      </c>
      <c r="V463" s="306">
        <f t="shared" ca="1" si="206"/>
        <v>1.2253760236200779</v>
      </c>
      <c r="W463" s="304">
        <f t="shared" ca="1" si="207"/>
        <v>43.183572047686894</v>
      </c>
      <c r="Y463" s="314" t="str">
        <f t="shared" ca="1" si="225"/>
        <v/>
      </c>
      <c r="Z463" s="315" t="str">
        <f t="shared" ca="1" si="226"/>
        <v/>
      </c>
      <c r="AA463" s="316" t="str">
        <f t="shared" ca="1" si="227"/>
        <v/>
      </c>
      <c r="AC463" s="310" t="e">
        <f t="shared" ca="1" si="228"/>
        <v>#N/A</v>
      </c>
      <c r="AD463" s="323" t="e">
        <f t="shared" ca="1" si="229"/>
        <v>#N/A</v>
      </c>
      <c r="AE463" s="324" t="e">
        <f t="shared" ca="1" si="208"/>
        <v>#N/A</v>
      </c>
      <c r="AG463" s="306">
        <f t="shared" ca="1" si="230"/>
        <v>1.2778296575139461</v>
      </c>
      <c r="AH463" s="304">
        <f t="shared" ca="1" si="231"/>
        <v>-8.495656687329415</v>
      </c>
    </row>
    <row r="464" spans="1:34" x14ac:dyDescent="0.2">
      <c r="A464" s="347">
        <f t="shared" ca="1" si="209"/>
        <v>1E-4</v>
      </c>
      <c r="B464" s="304">
        <f t="shared" ca="1" si="210"/>
        <v>29.20780000000013</v>
      </c>
      <c r="D464" s="306">
        <f t="shared" ca="1" si="211"/>
        <v>-0.73231536082525339</v>
      </c>
      <c r="E464" s="307">
        <f t="shared" ca="1" si="212"/>
        <v>-1.3459350670286732</v>
      </c>
      <c r="F464" s="304">
        <f t="shared" ca="1" si="213"/>
        <v>1.5322620508118381</v>
      </c>
      <c r="G464" s="306">
        <f t="shared" ca="1" si="214"/>
        <v>9.2346219203053348</v>
      </c>
      <c r="H464" s="307">
        <f t="shared" ca="1" si="215"/>
        <v>-106.73428709482592</v>
      </c>
      <c r="I464" s="304">
        <f t="shared" ca="1" si="216"/>
        <v>107.13303077786844</v>
      </c>
      <c r="J464" s="306">
        <f t="shared" ca="1" si="217"/>
        <v>746.86410190403069</v>
      </c>
      <c r="K464" s="307">
        <f t="shared" ca="1" si="218"/>
        <v>-3.0797829500955749</v>
      </c>
      <c r="L464" s="304">
        <f t="shared" ca="1" si="203"/>
        <v>746.87045180267637</v>
      </c>
      <c r="M464" s="306">
        <f t="shared" ca="1" si="219"/>
        <v>-1.4844915161491332</v>
      </c>
      <c r="N464" s="304">
        <f t="shared" ca="1" si="220"/>
        <v>-85.055098598322019</v>
      </c>
      <c r="P464" s="310">
        <f t="shared" ca="1" si="221"/>
        <v>23</v>
      </c>
      <c r="Q464" s="304">
        <f t="shared" ca="1" si="222"/>
        <v>0</v>
      </c>
      <c r="R464" s="306">
        <f t="shared" ca="1" si="223"/>
        <v>0</v>
      </c>
      <c r="S464" s="307">
        <f t="shared" ca="1" si="224"/>
        <v>5.083000000000002</v>
      </c>
      <c r="T464" s="304">
        <f t="shared" ca="1" si="204"/>
        <v>49.86423000000002</v>
      </c>
      <c r="U464" s="311">
        <f t="shared" ca="1" si="205"/>
        <v>0</v>
      </c>
      <c r="V464" s="306">
        <f t="shared" ca="1" si="206"/>
        <v>1.2253773315163452</v>
      </c>
      <c r="W464" s="304">
        <f t="shared" ca="1" si="207"/>
        <v>43.183721151817444</v>
      </c>
      <c r="Y464" s="314" t="str">
        <f t="shared" ca="1" si="225"/>
        <v/>
      </c>
      <c r="Z464" s="315" t="str">
        <f t="shared" ca="1" si="226"/>
        <v/>
      </c>
      <c r="AA464" s="316" t="str">
        <f t="shared" ca="1" si="227"/>
        <v/>
      </c>
      <c r="AC464" s="310" t="e">
        <f t="shared" ca="1" si="228"/>
        <v>#N/A</v>
      </c>
      <c r="AD464" s="323" t="e">
        <f t="shared" ca="1" si="229"/>
        <v>#N/A</v>
      </c>
      <c r="AE464" s="324" t="e">
        <f t="shared" ca="1" si="208"/>
        <v>#N/A</v>
      </c>
      <c r="AG464" s="306">
        <f t="shared" ca="1" si="230"/>
        <v>1.2778009907168553</v>
      </c>
      <c r="AH464" s="304">
        <f t="shared" ca="1" si="231"/>
        <v>-8.4956860215791608</v>
      </c>
    </row>
    <row r="465" spans="1:34" x14ac:dyDescent="0.2">
      <c r="A465" s="347">
        <f t="shared" ca="1" si="209"/>
        <v>1E-4</v>
      </c>
      <c r="B465" s="304">
        <f t="shared" ca="1" si="210"/>
        <v>29.20790000000013</v>
      </c>
      <c r="D465" s="306">
        <f t="shared" ca="1" si="211"/>
        <v>-0.73231120860288967</v>
      </c>
      <c r="E465" s="307">
        <f t="shared" ca="1" si="212"/>
        <v>-1.3459052643061096</v>
      </c>
      <c r="F465" s="304">
        <f t="shared" ca="1" si="213"/>
        <v>1.5322338877378752</v>
      </c>
      <c r="G465" s="306">
        <f t="shared" ca="1" si="214"/>
        <v>9.234548689184475</v>
      </c>
      <c r="H465" s="307">
        <f t="shared" ca="1" si="215"/>
        <v>-106.73442168535234</v>
      </c>
      <c r="I465" s="304">
        <f t="shared" ca="1" si="216"/>
        <v>107.13315855513423</v>
      </c>
      <c r="J465" s="306">
        <f t="shared" ca="1" si="217"/>
        <v>746.86410190403069</v>
      </c>
      <c r="K465" s="307">
        <f t="shared" ca="1" si="218"/>
        <v>-3.0904563855345839</v>
      </c>
      <c r="L465" s="304">
        <f t="shared" ca="1" si="203"/>
        <v>746.87049589174774</v>
      </c>
      <c r="M465" s="306">
        <f t="shared" ca="1" si="219"/>
        <v>-1.4844923054468135</v>
      </c>
      <c r="N465" s="304">
        <f t="shared" ca="1" si="220"/>
        <v>-85.05514382174789</v>
      </c>
      <c r="P465" s="310">
        <f t="shared" ca="1" si="221"/>
        <v>23</v>
      </c>
      <c r="Q465" s="304">
        <f t="shared" ca="1" si="222"/>
        <v>0</v>
      </c>
      <c r="R465" s="306">
        <f t="shared" ca="1" si="223"/>
        <v>0</v>
      </c>
      <c r="S465" s="307">
        <f t="shared" ca="1" si="224"/>
        <v>5.083000000000002</v>
      </c>
      <c r="T465" s="304">
        <f t="shared" ca="1" si="204"/>
        <v>49.86423000000002</v>
      </c>
      <c r="U465" s="311">
        <f t="shared" ca="1" si="205"/>
        <v>0</v>
      </c>
      <c r="V465" s="306">
        <f t="shared" ca="1" si="206"/>
        <v>1.2253786394156578</v>
      </c>
      <c r="W465" s="304">
        <f t="shared" ca="1" si="207"/>
        <v>43.183870254087054</v>
      </c>
      <c r="Y465" s="314" t="str">
        <f t="shared" ca="1" si="225"/>
        <v/>
      </c>
      <c r="Z465" s="315" t="str">
        <f t="shared" ca="1" si="226"/>
        <v/>
      </c>
      <c r="AA465" s="316" t="str">
        <f t="shared" ca="1" si="227"/>
        <v/>
      </c>
      <c r="AC465" s="310" t="e">
        <f t="shared" ca="1" si="228"/>
        <v>#N/A</v>
      </c>
      <c r="AD465" s="323" t="e">
        <f t="shared" ca="1" si="229"/>
        <v>#N/A</v>
      </c>
      <c r="AE465" s="324" t="e">
        <f t="shared" ca="1" si="208"/>
        <v>#N/A</v>
      </c>
      <c r="AG465" s="306">
        <f t="shared" ca="1" si="230"/>
        <v>1.2777723242728918</v>
      </c>
      <c r="AH465" s="304">
        <f t="shared" ca="1" si="231"/>
        <v>-8.4957153554628029</v>
      </c>
    </row>
    <row r="466" spans="1:34" x14ac:dyDescent="0.2">
      <c r="A466" s="347">
        <f t="shared" ca="1" si="209"/>
        <v>1E-4</v>
      </c>
      <c r="B466" s="304">
        <f t="shared" ca="1" si="210"/>
        <v>29.20800000000013</v>
      </c>
      <c r="D466" s="306">
        <f t="shared" ca="1" si="211"/>
        <v>-0.7323070563712919</v>
      </c>
      <c r="E466" s="307">
        <f t="shared" ca="1" si="212"/>
        <v>-1.34587546195554</v>
      </c>
      <c r="F466" s="304">
        <f t="shared" ca="1" si="213"/>
        <v>1.532205725059538</v>
      </c>
      <c r="G466" s="306">
        <f t="shared" ca="1" si="214"/>
        <v>9.2344754584788387</v>
      </c>
      <c r="H466" s="307">
        <f t="shared" ca="1" si="215"/>
        <v>-106.73455627289854</v>
      </c>
      <c r="I466" s="304">
        <f t="shared" ca="1" si="216"/>
        <v>107.13328632953343</v>
      </c>
      <c r="J466" s="306">
        <f t="shared" ca="1" si="217"/>
        <v>746.86410190403069</v>
      </c>
      <c r="K466" s="307">
        <f t="shared" ca="1" si="218"/>
        <v>-3.1011298344324962</v>
      </c>
      <c r="L466" s="304">
        <f t="shared" ca="1" si="203"/>
        <v>746.87054013340514</v>
      </c>
      <c r="M466" s="306">
        <f t="shared" ca="1" si="219"/>
        <v>-1.4844930947363517</v>
      </c>
      <c r="N466" s="304">
        <f t="shared" ca="1" si="220"/>
        <v>-85.055189044707234</v>
      </c>
      <c r="P466" s="310">
        <f t="shared" ca="1" si="221"/>
        <v>23</v>
      </c>
      <c r="Q466" s="304">
        <f t="shared" ca="1" si="222"/>
        <v>0</v>
      </c>
      <c r="R466" s="306">
        <f t="shared" ca="1" si="223"/>
        <v>0</v>
      </c>
      <c r="S466" s="307">
        <f t="shared" ca="1" si="224"/>
        <v>5.083000000000002</v>
      </c>
      <c r="T466" s="304">
        <f t="shared" ca="1" si="204"/>
        <v>49.86423000000002</v>
      </c>
      <c r="U466" s="311">
        <f t="shared" ca="1" si="205"/>
        <v>0</v>
      </c>
      <c r="V466" s="306">
        <f t="shared" ca="1" si="206"/>
        <v>1.225379947318016</v>
      </c>
      <c r="W466" s="304">
        <f t="shared" ca="1" si="207"/>
        <v>43.184019354495788</v>
      </c>
      <c r="Y466" s="314" t="str">
        <f t="shared" ca="1" si="225"/>
        <v/>
      </c>
      <c r="Z466" s="315" t="str">
        <f t="shared" ca="1" si="226"/>
        <v/>
      </c>
      <c r="AA466" s="316" t="str">
        <f t="shared" ca="1" si="227"/>
        <v/>
      </c>
      <c r="AC466" s="310" t="e">
        <f t="shared" ca="1" si="228"/>
        <v>#N/A</v>
      </c>
      <c r="AD466" s="323" t="e">
        <f t="shared" ca="1" si="229"/>
        <v>#N/A</v>
      </c>
      <c r="AE466" s="324" t="e">
        <f t="shared" ca="1" si="208"/>
        <v>#N/A</v>
      </c>
      <c r="AG466" s="306">
        <f t="shared" ca="1" si="230"/>
        <v>1.277743658182068</v>
      </c>
      <c r="AH466" s="304">
        <f t="shared" ca="1" si="231"/>
        <v>-8.4957446889803343</v>
      </c>
    </row>
    <row r="467" spans="1:34" x14ac:dyDescent="0.2">
      <c r="A467" s="347">
        <f t="shared" ca="1" si="209"/>
        <v>1E-4</v>
      </c>
      <c r="B467" s="304">
        <f t="shared" ca="1" si="210"/>
        <v>29.20810000000013</v>
      </c>
      <c r="D467" s="306">
        <f t="shared" ca="1" si="211"/>
        <v>-0.73230290413046473</v>
      </c>
      <c r="E467" s="307">
        <f t="shared" ca="1" si="212"/>
        <v>-1.3458456599769484</v>
      </c>
      <c r="F467" s="304">
        <f t="shared" ca="1" si="213"/>
        <v>1.5321775627768148</v>
      </c>
      <c r="G467" s="306">
        <f t="shared" ca="1" si="214"/>
        <v>9.2344022281884257</v>
      </c>
      <c r="H467" s="307">
        <f t="shared" ca="1" si="215"/>
        <v>-106.73469085746454</v>
      </c>
      <c r="I467" s="304">
        <f t="shared" ca="1" si="216"/>
        <v>107.13341410106604</v>
      </c>
      <c r="J467" s="306">
        <f t="shared" ca="1" si="217"/>
        <v>746.86410190403069</v>
      </c>
      <c r="K467" s="307">
        <f t="shared" ca="1" si="218"/>
        <v>-3.1118032967890144</v>
      </c>
      <c r="L467" s="304">
        <f t="shared" ca="1" si="203"/>
        <v>746.87058452764904</v>
      </c>
      <c r="M467" s="306">
        <f t="shared" ca="1" si="219"/>
        <v>-1.4844938840177484</v>
      </c>
      <c r="N467" s="304">
        <f t="shared" ca="1" si="220"/>
        <v>-85.05523426720012</v>
      </c>
      <c r="P467" s="310">
        <f t="shared" ca="1" si="221"/>
        <v>23</v>
      </c>
      <c r="Q467" s="304">
        <f t="shared" ca="1" si="222"/>
        <v>0</v>
      </c>
      <c r="R467" s="306">
        <f t="shared" ca="1" si="223"/>
        <v>0</v>
      </c>
      <c r="S467" s="307">
        <f t="shared" ca="1" si="224"/>
        <v>5.083000000000002</v>
      </c>
      <c r="T467" s="304">
        <f t="shared" ca="1" si="204"/>
        <v>49.86423000000002</v>
      </c>
      <c r="U467" s="311">
        <f t="shared" ca="1" si="205"/>
        <v>0</v>
      </c>
      <c r="V467" s="306">
        <f t="shared" ca="1" si="206"/>
        <v>1.2253812552234198</v>
      </c>
      <c r="W467" s="304">
        <f t="shared" ca="1" si="207"/>
        <v>43.184168453043604</v>
      </c>
      <c r="Y467" s="314" t="str">
        <f t="shared" ca="1" si="225"/>
        <v/>
      </c>
      <c r="Z467" s="315" t="str">
        <f t="shared" ca="1" si="226"/>
        <v/>
      </c>
      <c r="AA467" s="316" t="str">
        <f t="shared" ca="1" si="227"/>
        <v/>
      </c>
      <c r="AC467" s="310" t="e">
        <f t="shared" ca="1" si="228"/>
        <v>#N/A</v>
      </c>
      <c r="AD467" s="323" t="e">
        <f t="shared" ca="1" si="229"/>
        <v>#N/A</v>
      </c>
      <c r="AE467" s="324" t="e">
        <f t="shared" ca="1" si="208"/>
        <v>#N/A</v>
      </c>
      <c r="AG467" s="306">
        <f t="shared" ca="1" si="230"/>
        <v>1.2777149924443698</v>
      </c>
      <c r="AH467" s="304">
        <f t="shared" ca="1" si="231"/>
        <v>-8.4957740221317675</v>
      </c>
    </row>
    <row r="468" spans="1:34" x14ac:dyDescent="0.2">
      <c r="A468" s="347">
        <f t="shared" ca="1" si="209"/>
        <v>1E-4</v>
      </c>
      <c r="B468" s="304">
        <f t="shared" ca="1" si="210"/>
        <v>29.208200000000129</v>
      </c>
      <c r="D468" s="306">
        <f t="shared" ca="1" si="211"/>
        <v>-0.73229875188040316</v>
      </c>
      <c r="E468" s="307">
        <f t="shared" ca="1" si="212"/>
        <v>-1.3458158583703455</v>
      </c>
      <c r="F468" s="304">
        <f t="shared" ca="1" si="213"/>
        <v>1.532149400889713</v>
      </c>
      <c r="G468" s="306">
        <f t="shared" ca="1" si="214"/>
        <v>9.2343289983132379</v>
      </c>
      <c r="H468" s="307">
        <f t="shared" ca="1" si="215"/>
        <v>-106.73482543905038</v>
      </c>
      <c r="I468" s="304">
        <f t="shared" ca="1" si="216"/>
        <v>107.13354186973213</v>
      </c>
      <c r="J468" s="306">
        <f t="shared" ca="1" si="217"/>
        <v>746.86410190403069</v>
      </c>
      <c r="K468" s="307">
        <f t="shared" ca="1" si="218"/>
        <v>-3.1224767726038403</v>
      </c>
      <c r="L468" s="304">
        <f t="shared" ca="1" si="203"/>
        <v>746.87062907448023</v>
      </c>
      <c r="M468" s="306">
        <f t="shared" ca="1" si="219"/>
        <v>-1.4844946732910032</v>
      </c>
      <c r="N468" s="304">
        <f t="shared" ca="1" si="220"/>
        <v>-85.055279489226493</v>
      </c>
      <c r="P468" s="310">
        <f t="shared" ca="1" si="221"/>
        <v>23</v>
      </c>
      <c r="Q468" s="304">
        <f t="shared" ca="1" si="222"/>
        <v>0</v>
      </c>
      <c r="R468" s="306">
        <f t="shared" ca="1" si="223"/>
        <v>0</v>
      </c>
      <c r="S468" s="307">
        <f t="shared" ca="1" si="224"/>
        <v>5.083000000000002</v>
      </c>
      <c r="T468" s="304">
        <f t="shared" ca="1" si="204"/>
        <v>49.86423000000002</v>
      </c>
      <c r="U468" s="311">
        <f t="shared" ca="1" si="205"/>
        <v>0</v>
      </c>
      <c r="V468" s="306">
        <f t="shared" ca="1" si="206"/>
        <v>1.2253825631318689</v>
      </c>
      <c r="W468" s="304">
        <f t="shared" ca="1" si="207"/>
        <v>43.184317549730565</v>
      </c>
      <c r="Y468" s="314" t="str">
        <f t="shared" ca="1" si="225"/>
        <v/>
      </c>
      <c r="Z468" s="315" t="str">
        <f t="shared" ca="1" si="226"/>
        <v/>
      </c>
      <c r="AA468" s="316" t="str">
        <f t="shared" ca="1" si="227"/>
        <v/>
      </c>
      <c r="AC468" s="310" t="e">
        <f t="shared" ca="1" si="228"/>
        <v>#N/A</v>
      </c>
      <c r="AD468" s="323" t="e">
        <f t="shared" ca="1" si="229"/>
        <v>#N/A</v>
      </c>
      <c r="AE468" s="324" t="e">
        <f t="shared" ca="1" si="208"/>
        <v>#N/A</v>
      </c>
      <c r="AG468" s="306">
        <f t="shared" ca="1" si="230"/>
        <v>1.2776863270598042</v>
      </c>
      <c r="AH468" s="304">
        <f t="shared" ca="1" si="231"/>
        <v>-8.4958033549170935</v>
      </c>
    </row>
    <row r="469" spans="1:34" x14ac:dyDescent="0.2">
      <c r="A469" s="347">
        <f t="shared" ca="1" si="209"/>
        <v>1E-4</v>
      </c>
      <c r="B469" s="304">
        <f t="shared" ca="1" si="210"/>
        <v>29.208300000000129</v>
      </c>
      <c r="D469" s="306">
        <f t="shared" ca="1" si="211"/>
        <v>-0.7322945996211141</v>
      </c>
      <c r="E469" s="307">
        <f t="shared" ca="1" si="212"/>
        <v>-1.345786057135717</v>
      </c>
      <c r="F469" s="304">
        <f t="shared" ca="1" si="213"/>
        <v>1.5321212393982231</v>
      </c>
      <c r="G469" s="306">
        <f t="shared" ca="1" si="214"/>
        <v>9.2342557688532754</v>
      </c>
      <c r="H469" s="307">
        <f t="shared" ca="1" si="215"/>
        <v>-106.73496001765609</v>
      </c>
      <c r="I469" s="304">
        <f t="shared" ca="1" si="216"/>
        <v>107.13366963553169</v>
      </c>
      <c r="J469" s="306">
        <f t="shared" ca="1" si="217"/>
        <v>746.86410190403069</v>
      </c>
      <c r="K469" s="307">
        <f t="shared" ca="1" si="218"/>
        <v>-3.1331502618766756</v>
      </c>
      <c r="L469" s="304">
        <f t="shared" ca="1" si="203"/>
        <v>746.87067377389894</v>
      </c>
      <c r="M469" s="306">
        <f t="shared" ca="1" si="219"/>
        <v>-1.4844954625561164</v>
      </c>
      <c r="N469" s="304">
        <f t="shared" ca="1" si="220"/>
        <v>-85.055324710786408</v>
      </c>
      <c r="P469" s="310">
        <f t="shared" ca="1" si="221"/>
        <v>23</v>
      </c>
      <c r="Q469" s="304">
        <f t="shared" ca="1" si="222"/>
        <v>0</v>
      </c>
      <c r="R469" s="306">
        <f t="shared" ca="1" si="223"/>
        <v>0</v>
      </c>
      <c r="S469" s="307">
        <f t="shared" ca="1" si="224"/>
        <v>5.083000000000002</v>
      </c>
      <c r="T469" s="304">
        <f t="shared" ca="1" si="204"/>
        <v>49.86423000000002</v>
      </c>
      <c r="U469" s="311">
        <f t="shared" ca="1" si="205"/>
        <v>0</v>
      </c>
      <c r="V469" s="306">
        <f t="shared" ca="1" si="206"/>
        <v>1.2253838710433631</v>
      </c>
      <c r="W469" s="304">
        <f t="shared" ca="1" si="207"/>
        <v>43.184466644556636</v>
      </c>
      <c r="Y469" s="314" t="str">
        <f t="shared" ca="1" si="225"/>
        <v/>
      </c>
      <c r="Z469" s="315" t="str">
        <f t="shared" ca="1" si="226"/>
        <v/>
      </c>
      <c r="AA469" s="316" t="str">
        <f t="shared" ca="1" si="227"/>
        <v/>
      </c>
      <c r="AC469" s="310" t="e">
        <f t="shared" ca="1" si="228"/>
        <v>#N/A</v>
      </c>
      <c r="AD469" s="323" t="e">
        <f t="shared" ca="1" si="229"/>
        <v>#N/A</v>
      </c>
      <c r="AE469" s="324" t="e">
        <f t="shared" ca="1" si="208"/>
        <v>#N/A</v>
      </c>
      <c r="AG469" s="306">
        <f t="shared" ca="1" si="230"/>
        <v>1.2776576620283588</v>
      </c>
      <c r="AH469" s="304">
        <f t="shared" ca="1" si="231"/>
        <v>-8.4958326873363266</v>
      </c>
    </row>
    <row r="470" spans="1:34" x14ac:dyDescent="0.2">
      <c r="A470" s="347">
        <f t="shared" ca="1" si="209"/>
        <v>1E-4</v>
      </c>
      <c r="B470" s="304">
        <f t="shared" ca="1" si="210"/>
        <v>29.208400000000129</v>
      </c>
      <c r="D470" s="306">
        <f t="shared" ca="1" si="211"/>
        <v>-0.73229044735259441</v>
      </c>
      <c r="E470" s="307">
        <f t="shared" ca="1" si="212"/>
        <v>-1.3457562562730701</v>
      </c>
      <c r="F470" s="304">
        <f t="shared" ca="1" si="213"/>
        <v>1.5320930783023503</v>
      </c>
      <c r="G470" s="306">
        <f t="shared" ca="1" si="214"/>
        <v>9.2341825398085398</v>
      </c>
      <c r="H470" s="307">
        <f t="shared" ca="1" si="215"/>
        <v>-106.73509459328172</v>
      </c>
      <c r="I470" s="304">
        <f t="shared" ca="1" si="216"/>
        <v>107.13379739846478</v>
      </c>
      <c r="J470" s="306">
        <f t="shared" ca="1" si="217"/>
        <v>746.86410190403069</v>
      </c>
      <c r="K470" s="307">
        <f t="shared" ca="1" si="218"/>
        <v>-3.1438237646072222</v>
      </c>
      <c r="L470" s="304">
        <f t="shared" ca="1" si="203"/>
        <v>746.87071862590597</v>
      </c>
      <c r="M470" s="306">
        <f t="shared" ca="1" si="219"/>
        <v>-1.4844962518130882</v>
      </c>
      <c r="N470" s="304">
        <f t="shared" ca="1" si="220"/>
        <v>-85.055369931879838</v>
      </c>
      <c r="P470" s="310">
        <f t="shared" ca="1" si="221"/>
        <v>23</v>
      </c>
      <c r="Q470" s="304">
        <f t="shared" ca="1" si="222"/>
        <v>0</v>
      </c>
      <c r="R470" s="306">
        <f t="shared" ca="1" si="223"/>
        <v>0</v>
      </c>
      <c r="S470" s="307">
        <f t="shared" ca="1" si="224"/>
        <v>5.083000000000002</v>
      </c>
      <c r="T470" s="304">
        <f t="shared" ca="1" si="204"/>
        <v>49.86423000000002</v>
      </c>
      <c r="U470" s="311">
        <f t="shared" ca="1" si="205"/>
        <v>0</v>
      </c>
      <c r="V470" s="306">
        <f t="shared" ca="1" si="206"/>
        <v>1.2253851789579024</v>
      </c>
      <c r="W470" s="304">
        <f t="shared" ca="1" si="207"/>
        <v>43.184615737521838</v>
      </c>
      <c r="Y470" s="314" t="str">
        <f t="shared" ca="1" si="225"/>
        <v/>
      </c>
      <c r="Z470" s="315" t="str">
        <f t="shared" ca="1" si="226"/>
        <v/>
      </c>
      <c r="AA470" s="316" t="str">
        <f t="shared" ca="1" si="227"/>
        <v/>
      </c>
      <c r="AC470" s="310" t="e">
        <f t="shared" ca="1" si="228"/>
        <v>#N/A</v>
      </c>
      <c r="AD470" s="323" t="e">
        <f t="shared" ca="1" si="229"/>
        <v>#N/A</v>
      </c>
      <c r="AE470" s="324" t="e">
        <f t="shared" ca="1" si="208"/>
        <v>#N/A</v>
      </c>
      <c r="AG470" s="306">
        <f t="shared" ca="1" si="230"/>
        <v>1.2776289973500408</v>
      </c>
      <c r="AH470" s="304">
        <f t="shared" ca="1" si="231"/>
        <v>-8.4958620193894596</v>
      </c>
    </row>
    <row r="471" spans="1:34" x14ac:dyDescent="0.2">
      <c r="A471" s="347">
        <f t="shared" ca="1" si="209"/>
        <v>1E-4</v>
      </c>
      <c r="B471" s="304">
        <f t="shared" ca="1" si="210"/>
        <v>29.208500000000129</v>
      </c>
      <c r="D471" s="306">
        <f t="shared" ca="1" si="211"/>
        <v>-0.73228629507484611</v>
      </c>
      <c r="E471" s="307">
        <f t="shared" ca="1" si="212"/>
        <v>-1.3457264557824029</v>
      </c>
      <c r="F471" s="304">
        <f t="shared" ca="1" si="213"/>
        <v>1.5320649176020944</v>
      </c>
      <c r="G471" s="306">
        <f t="shared" ca="1" si="214"/>
        <v>9.2341093111790329</v>
      </c>
      <c r="H471" s="307">
        <f t="shared" ca="1" si="215"/>
        <v>-106.73522916592729</v>
      </c>
      <c r="I471" s="304">
        <f t="shared" ca="1" si="216"/>
        <v>107.13392515853147</v>
      </c>
      <c r="J471" s="306">
        <f t="shared" ca="1" si="217"/>
        <v>746.86410190403069</v>
      </c>
      <c r="K471" s="307">
        <f t="shared" ca="1" si="218"/>
        <v>-3.1544972807951828</v>
      </c>
      <c r="L471" s="304">
        <f t="shared" ca="1" si="203"/>
        <v>746.87076363050176</v>
      </c>
      <c r="M471" s="306">
        <f t="shared" ca="1" si="219"/>
        <v>-1.4844970410619187</v>
      </c>
      <c r="N471" s="304">
        <f t="shared" ca="1" si="220"/>
        <v>-85.055415152506811</v>
      </c>
      <c r="P471" s="310">
        <f t="shared" ca="1" si="221"/>
        <v>23</v>
      </c>
      <c r="Q471" s="304">
        <f t="shared" ca="1" si="222"/>
        <v>0</v>
      </c>
      <c r="R471" s="306">
        <f t="shared" ca="1" si="223"/>
        <v>0</v>
      </c>
      <c r="S471" s="307">
        <f t="shared" ca="1" si="224"/>
        <v>5.083000000000002</v>
      </c>
      <c r="T471" s="304">
        <f t="shared" ca="1" si="204"/>
        <v>49.86423000000002</v>
      </c>
      <c r="U471" s="311">
        <f t="shared" ca="1" si="205"/>
        <v>0</v>
      </c>
      <c r="V471" s="306">
        <f t="shared" ca="1" si="206"/>
        <v>1.2253864868754876</v>
      </c>
      <c r="W471" s="304">
        <f t="shared" ca="1" si="207"/>
        <v>43.184764828626243</v>
      </c>
      <c r="Y471" s="314" t="str">
        <f t="shared" ca="1" si="225"/>
        <v/>
      </c>
      <c r="Z471" s="315" t="str">
        <f t="shared" ca="1" si="226"/>
        <v/>
      </c>
      <c r="AA471" s="316" t="str">
        <f t="shared" ca="1" si="227"/>
        <v/>
      </c>
      <c r="AC471" s="310" t="e">
        <f t="shared" ca="1" si="228"/>
        <v>#N/A</v>
      </c>
      <c r="AD471" s="323" t="e">
        <f t="shared" ca="1" si="229"/>
        <v>#N/A</v>
      </c>
      <c r="AE471" s="324" t="e">
        <f t="shared" ca="1" si="208"/>
        <v>#N/A</v>
      </c>
      <c r="AG471" s="306">
        <f t="shared" ca="1" si="230"/>
        <v>1.2776003330248482</v>
      </c>
      <c r="AH471" s="304">
        <f t="shared" ca="1" si="231"/>
        <v>-8.4958913510764944</v>
      </c>
    </row>
    <row r="472" spans="1:34" x14ac:dyDescent="0.2">
      <c r="A472" s="347">
        <f t="shared" ca="1" si="209"/>
        <v>1E-4</v>
      </c>
      <c r="B472" s="304">
        <f t="shared" ca="1" si="210"/>
        <v>29.208600000000128</v>
      </c>
      <c r="D472" s="306">
        <f t="shared" ca="1" si="211"/>
        <v>-0.73228214278787007</v>
      </c>
      <c r="E472" s="307">
        <f t="shared" ca="1" si="212"/>
        <v>-1.3456966556636978</v>
      </c>
      <c r="F472" s="304">
        <f t="shared" ca="1" si="213"/>
        <v>1.53203675729744</v>
      </c>
      <c r="G472" s="306">
        <f t="shared" ca="1" si="214"/>
        <v>9.2340360829647548</v>
      </c>
      <c r="H472" s="307">
        <f t="shared" ca="1" si="215"/>
        <v>-106.73536373559286</v>
      </c>
      <c r="I472" s="304">
        <f t="shared" ca="1" si="216"/>
        <v>107.13405291573173</v>
      </c>
      <c r="J472" s="306">
        <f t="shared" ca="1" si="217"/>
        <v>746.86410190403069</v>
      </c>
      <c r="K472" s="307">
        <f t="shared" ca="1" si="218"/>
        <v>-3.1651708104402587</v>
      </c>
      <c r="L472" s="304">
        <f t="shared" ca="1" si="203"/>
        <v>746.87080878768688</v>
      </c>
      <c r="M472" s="306">
        <f t="shared" ca="1" si="219"/>
        <v>-1.4844978303026077</v>
      </c>
      <c r="N472" s="304">
        <f t="shared" ca="1" si="220"/>
        <v>-85.055460372667312</v>
      </c>
      <c r="P472" s="310">
        <f t="shared" ca="1" si="221"/>
        <v>23</v>
      </c>
      <c r="Q472" s="304">
        <f t="shared" ca="1" si="222"/>
        <v>0</v>
      </c>
      <c r="R472" s="306">
        <f t="shared" ca="1" si="223"/>
        <v>0</v>
      </c>
      <c r="S472" s="307">
        <f t="shared" ca="1" si="224"/>
        <v>5.083000000000002</v>
      </c>
      <c r="T472" s="304">
        <f t="shared" ca="1" si="204"/>
        <v>49.86423000000002</v>
      </c>
      <c r="U472" s="311">
        <f t="shared" ca="1" si="205"/>
        <v>0</v>
      </c>
      <c r="V472" s="306">
        <f t="shared" ca="1" si="206"/>
        <v>1.2253877947961176</v>
      </c>
      <c r="W472" s="304">
        <f t="shared" ca="1" si="207"/>
        <v>43.184913917869792</v>
      </c>
      <c r="Y472" s="314" t="str">
        <f t="shared" ca="1" si="225"/>
        <v/>
      </c>
      <c r="Z472" s="315" t="str">
        <f t="shared" ca="1" si="226"/>
        <v/>
      </c>
      <c r="AA472" s="316" t="str">
        <f t="shared" ca="1" si="227"/>
        <v/>
      </c>
      <c r="AC472" s="310" t="e">
        <f t="shared" ca="1" si="228"/>
        <v>#N/A</v>
      </c>
      <c r="AD472" s="323" t="e">
        <f t="shared" ca="1" si="229"/>
        <v>#N/A</v>
      </c>
      <c r="AE472" s="324" t="e">
        <f t="shared" ca="1" si="208"/>
        <v>#N/A</v>
      </c>
      <c r="AG472" s="306">
        <f t="shared" ca="1" si="230"/>
        <v>1.277571669052767</v>
      </c>
      <c r="AH472" s="304">
        <f t="shared" ca="1" si="231"/>
        <v>-8.4959206823974469</v>
      </c>
    </row>
    <row r="473" spans="1:34" x14ac:dyDescent="0.2">
      <c r="A473" s="347">
        <f t="shared" ca="1" si="209"/>
        <v>1E-4</v>
      </c>
      <c r="B473" s="304">
        <f t="shared" ca="1" si="210"/>
        <v>29.208700000000128</v>
      </c>
      <c r="D473" s="306">
        <f t="shared" ca="1" si="211"/>
        <v>-0.73227799049166908</v>
      </c>
      <c r="E473" s="307">
        <f t="shared" ca="1" si="212"/>
        <v>-1.3456668559169689</v>
      </c>
      <c r="F473" s="304">
        <f t="shared" ca="1" si="213"/>
        <v>1.5320085973884014</v>
      </c>
      <c r="G473" s="306">
        <f t="shared" ca="1" si="214"/>
        <v>9.2339628551657054</v>
      </c>
      <c r="H473" s="307">
        <f t="shared" ca="1" si="215"/>
        <v>-106.73549830227844</v>
      </c>
      <c r="I473" s="304">
        <f t="shared" ca="1" si="216"/>
        <v>107.13418067006563</v>
      </c>
      <c r="J473" s="306">
        <f t="shared" ca="1" si="217"/>
        <v>746.86410190403069</v>
      </c>
      <c r="K473" s="307">
        <f t="shared" ca="1" si="218"/>
        <v>-3.1758443535421521</v>
      </c>
      <c r="L473" s="304">
        <f t="shared" ca="1" si="203"/>
        <v>746.87085409746192</v>
      </c>
      <c r="M473" s="306">
        <f t="shared" ca="1" si="219"/>
        <v>-1.4844986195351559</v>
      </c>
      <c r="N473" s="304">
        <f t="shared" ca="1" si="220"/>
        <v>-85.055505592361371</v>
      </c>
      <c r="P473" s="310">
        <f t="shared" ca="1" si="221"/>
        <v>23</v>
      </c>
      <c r="Q473" s="304">
        <f t="shared" ca="1" si="222"/>
        <v>0</v>
      </c>
      <c r="R473" s="306">
        <f t="shared" ca="1" si="223"/>
        <v>0</v>
      </c>
      <c r="S473" s="307">
        <f t="shared" ca="1" si="224"/>
        <v>5.083000000000002</v>
      </c>
      <c r="T473" s="304">
        <f t="shared" ca="1" si="204"/>
        <v>49.86423000000002</v>
      </c>
      <c r="U473" s="311">
        <f t="shared" ca="1" si="205"/>
        <v>0</v>
      </c>
      <c r="V473" s="306">
        <f t="shared" ca="1" si="206"/>
        <v>1.225389102719793</v>
      </c>
      <c r="W473" s="304">
        <f t="shared" ca="1" si="207"/>
        <v>43.185063005252523</v>
      </c>
      <c r="Y473" s="314" t="str">
        <f t="shared" ca="1" si="225"/>
        <v/>
      </c>
      <c r="Z473" s="315" t="str">
        <f t="shared" ca="1" si="226"/>
        <v/>
      </c>
      <c r="AA473" s="316" t="str">
        <f t="shared" ca="1" si="227"/>
        <v/>
      </c>
      <c r="AC473" s="310" t="e">
        <f t="shared" ca="1" si="228"/>
        <v>#N/A</v>
      </c>
      <c r="AD473" s="323" t="e">
        <f t="shared" ca="1" si="229"/>
        <v>#N/A</v>
      </c>
      <c r="AE473" s="324" t="e">
        <f t="shared" ca="1" si="208"/>
        <v>#N/A</v>
      </c>
      <c r="AG473" s="306">
        <f t="shared" ca="1" si="230"/>
        <v>1.2775430054338042</v>
      </c>
      <c r="AH473" s="304">
        <f t="shared" ca="1" si="231"/>
        <v>-8.4959500133523065</v>
      </c>
    </row>
    <row r="474" spans="1:34" x14ac:dyDescent="0.2">
      <c r="A474" s="347">
        <f t="shared" ca="1" si="209"/>
        <v>1E-4</v>
      </c>
      <c r="B474" s="304">
        <f t="shared" ca="1" si="210"/>
        <v>29.208800000000128</v>
      </c>
      <c r="D474" s="306">
        <f t="shared" ca="1" si="211"/>
        <v>-0.73227383818623948</v>
      </c>
      <c r="E474" s="307">
        <f t="shared" ca="1" si="212"/>
        <v>-1.3456370565422056</v>
      </c>
      <c r="F474" s="304">
        <f t="shared" ca="1" si="213"/>
        <v>1.5319804378749677</v>
      </c>
      <c r="G474" s="306">
        <f t="shared" ca="1" si="214"/>
        <v>9.2338896277818865</v>
      </c>
      <c r="H474" s="307">
        <f t="shared" ca="1" si="215"/>
        <v>-106.7356328659841</v>
      </c>
      <c r="I474" s="304">
        <f t="shared" ca="1" si="216"/>
        <v>107.13430842153322</v>
      </c>
      <c r="J474" s="306">
        <f t="shared" ca="1" si="217"/>
        <v>746.86410190403069</v>
      </c>
      <c r="K474" s="307">
        <f t="shared" ca="1" si="218"/>
        <v>-3.1865179101005654</v>
      </c>
      <c r="L474" s="304">
        <f t="shared" ca="1" si="203"/>
        <v>746.87089955982731</v>
      </c>
      <c r="M474" s="306">
        <f t="shared" ca="1" si="219"/>
        <v>-1.4844994087595629</v>
      </c>
      <c r="N474" s="304">
        <f t="shared" ca="1" si="220"/>
        <v>-85.055550811588986</v>
      </c>
      <c r="P474" s="310">
        <f t="shared" ca="1" si="221"/>
        <v>23</v>
      </c>
      <c r="Q474" s="304">
        <f t="shared" ca="1" si="222"/>
        <v>0</v>
      </c>
      <c r="R474" s="306">
        <f t="shared" ca="1" si="223"/>
        <v>0</v>
      </c>
      <c r="S474" s="307">
        <f t="shared" ca="1" si="224"/>
        <v>5.083000000000002</v>
      </c>
      <c r="T474" s="304">
        <f t="shared" ca="1" si="204"/>
        <v>49.86423000000002</v>
      </c>
      <c r="U474" s="311">
        <f t="shared" ca="1" si="205"/>
        <v>0</v>
      </c>
      <c r="V474" s="306">
        <f t="shared" ca="1" si="206"/>
        <v>1.2253904106465132</v>
      </c>
      <c r="W474" s="304">
        <f t="shared" ca="1" si="207"/>
        <v>43.185212090774449</v>
      </c>
      <c r="Y474" s="314" t="str">
        <f t="shared" ca="1" si="225"/>
        <v/>
      </c>
      <c r="Z474" s="315" t="str">
        <f t="shared" ca="1" si="226"/>
        <v/>
      </c>
      <c r="AA474" s="316" t="str">
        <f t="shared" ca="1" si="227"/>
        <v/>
      </c>
      <c r="AC474" s="310" t="e">
        <f t="shared" ca="1" si="228"/>
        <v>#N/A</v>
      </c>
      <c r="AD474" s="323" t="e">
        <f t="shared" ca="1" si="229"/>
        <v>#N/A</v>
      </c>
      <c r="AE474" s="324" t="e">
        <f t="shared" ca="1" si="208"/>
        <v>#N/A</v>
      </c>
      <c r="AG474" s="306">
        <f t="shared" ca="1" si="230"/>
        <v>1.277514342167958</v>
      </c>
      <c r="AH474" s="304">
        <f t="shared" ca="1" si="231"/>
        <v>-8.4959793439410802</v>
      </c>
    </row>
    <row r="475" spans="1:34" x14ac:dyDescent="0.2">
      <c r="A475" s="347">
        <f t="shared" ca="1" si="209"/>
        <v>1E-4</v>
      </c>
      <c r="B475" s="304">
        <f t="shared" ca="1" si="210"/>
        <v>29.208900000000128</v>
      </c>
      <c r="D475" s="306">
        <f t="shared" ca="1" si="211"/>
        <v>-0.73226968587158681</v>
      </c>
      <c r="E475" s="307">
        <f t="shared" ca="1" si="212"/>
        <v>-1.3456072575394096</v>
      </c>
      <c r="F475" s="304">
        <f t="shared" ca="1" si="213"/>
        <v>1.5319522787571431</v>
      </c>
      <c r="G475" s="306">
        <f t="shared" ca="1" si="214"/>
        <v>9.2338164008132999</v>
      </c>
      <c r="H475" s="307">
        <f t="shared" ca="1" si="215"/>
        <v>-106.73576742670986</v>
      </c>
      <c r="I475" s="304">
        <f t="shared" ca="1" si="216"/>
        <v>107.13443617013451</v>
      </c>
      <c r="J475" s="306">
        <f t="shared" ca="1" si="217"/>
        <v>746.86410190403069</v>
      </c>
      <c r="K475" s="307">
        <f t="shared" ca="1" si="218"/>
        <v>-3.1971914801152002</v>
      </c>
      <c r="L475" s="304">
        <f t="shared" ca="1" si="203"/>
        <v>746.87094517478374</v>
      </c>
      <c r="M475" s="306">
        <f t="shared" ca="1" si="219"/>
        <v>-1.4845001979758292</v>
      </c>
      <c r="N475" s="304">
        <f t="shared" ca="1" si="220"/>
        <v>-85.055596030350173</v>
      </c>
      <c r="P475" s="310">
        <f t="shared" ca="1" si="221"/>
        <v>23</v>
      </c>
      <c r="Q475" s="304">
        <f t="shared" ca="1" si="222"/>
        <v>0</v>
      </c>
      <c r="R475" s="306">
        <f t="shared" ca="1" si="223"/>
        <v>0</v>
      </c>
      <c r="S475" s="307">
        <f t="shared" ca="1" si="224"/>
        <v>5.083000000000002</v>
      </c>
      <c r="T475" s="304">
        <f t="shared" ca="1" si="204"/>
        <v>49.86423000000002</v>
      </c>
      <c r="U475" s="311">
        <f t="shared" ca="1" si="205"/>
        <v>0</v>
      </c>
      <c r="V475" s="306">
        <f t="shared" ca="1" si="206"/>
        <v>1.2253917185762788</v>
      </c>
      <c r="W475" s="304">
        <f t="shared" ca="1" si="207"/>
        <v>43.185361174435599</v>
      </c>
      <c r="Y475" s="314" t="str">
        <f t="shared" ca="1" si="225"/>
        <v/>
      </c>
      <c r="Z475" s="315" t="str">
        <f t="shared" ca="1" si="226"/>
        <v/>
      </c>
      <c r="AA475" s="316" t="str">
        <f t="shared" ca="1" si="227"/>
        <v/>
      </c>
      <c r="AC475" s="310" t="e">
        <f t="shared" ca="1" si="228"/>
        <v>#N/A</v>
      </c>
      <c r="AD475" s="323" t="e">
        <f t="shared" ca="1" si="229"/>
        <v>#N/A</v>
      </c>
      <c r="AE475" s="324" t="e">
        <f t="shared" ca="1" si="208"/>
        <v>#N/A</v>
      </c>
      <c r="AG475" s="306">
        <f t="shared" ca="1" si="230"/>
        <v>1.2774856792552267</v>
      </c>
      <c r="AH475" s="304">
        <f t="shared" ca="1" si="231"/>
        <v>-8.4960086741637681</v>
      </c>
    </row>
    <row r="476" spans="1:34" x14ac:dyDescent="0.2">
      <c r="A476" s="347">
        <f t="shared" ca="1" si="209"/>
        <v>1E-4</v>
      </c>
      <c r="B476" s="304">
        <f t="shared" ca="1" si="210"/>
        <v>29.209000000000128</v>
      </c>
      <c r="D476" s="306">
        <f t="shared" ca="1" si="211"/>
        <v>-0.73226553354770751</v>
      </c>
      <c r="E476" s="307">
        <f t="shared" ca="1" si="212"/>
        <v>-1.3455774589085738</v>
      </c>
      <c r="F476" s="304">
        <f t="shared" ca="1" si="213"/>
        <v>1.5319241200349198</v>
      </c>
      <c r="G476" s="306">
        <f t="shared" ca="1" si="214"/>
        <v>9.2337431742599456</v>
      </c>
      <c r="H476" s="307">
        <f t="shared" ca="1" si="215"/>
        <v>-106.73590198445575</v>
      </c>
      <c r="I476" s="304">
        <f t="shared" ca="1" si="216"/>
        <v>107.13456391586955</v>
      </c>
      <c r="J476" s="306">
        <f t="shared" ca="1" si="217"/>
        <v>746.86410190403069</v>
      </c>
      <c r="K476" s="307">
        <f t="shared" ca="1" si="218"/>
        <v>-3.2078650635857584</v>
      </c>
      <c r="L476" s="304">
        <f t="shared" ca="1" si="203"/>
        <v>746.87099094233167</v>
      </c>
      <c r="M476" s="306">
        <f t="shared" ca="1" si="219"/>
        <v>-1.4845009871839545</v>
      </c>
      <c r="N476" s="304">
        <f t="shared" ca="1" si="220"/>
        <v>-85.055641248644903</v>
      </c>
      <c r="P476" s="310">
        <f t="shared" ca="1" si="221"/>
        <v>23</v>
      </c>
      <c r="Q476" s="304">
        <f t="shared" ca="1" si="222"/>
        <v>0</v>
      </c>
      <c r="R476" s="306">
        <f t="shared" ca="1" si="223"/>
        <v>0</v>
      </c>
      <c r="S476" s="307">
        <f t="shared" ca="1" si="224"/>
        <v>5.083000000000002</v>
      </c>
      <c r="T476" s="304">
        <f t="shared" ca="1" si="204"/>
        <v>49.86423000000002</v>
      </c>
      <c r="U476" s="311">
        <f t="shared" ca="1" si="205"/>
        <v>0</v>
      </c>
      <c r="V476" s="306">
        <f t="shared" ca="1" si="206"/>
        <v>1.2253930265090895</v>
      </c>
      <c r="W476" s="304">
        <f t="shared" ca="1" si="207"/>
        <v>43.185510256235972</v>
      </c>
      <c r="Y476" s="314" t="str">
        <f t="shared" ca="1" si="225"/>
        <v/>
      </c>
      <c r="Z476" s="315" t="str">
        <f t="shared" ca="1" si="226"/>
        <v/>
      </c>
      <c r="AA476" s="316" t="str">
        <f t="shared" ca="1" si="227"/>
        <v/>
      </c>
      <c r="AC476" s="310" t="e">
        <f t="shared" ca="1" si="228"/>
        <v>#N/A</v>
      </c>
      <c r="AD476" s="323" t="e">
        <f t="shared" ca="1" si="229"/>
        <v>#N/A</v>
      </c>
      <c r="AE476" s="324" t="e">
        <f t="shared" ca="1" si="208"/>
        <v>#N/A</v>
      </c>
      <c r="AG476" s="306">
        <f t="shared" ca="1" si="230"/>
        <v>1.2774570166956032</v>
      </c>
      <c r="AH476" s="304">
        <f t="shared" ca="1" si="231"/>
        <v>-8.4960380040203773</v>
      </c>
    </row>
    <row r="477" spans="1:34" x14ac:dyDescent="0.2">
      <c r="A477" s="347">
        <f t="shared" ca="1" si="209"/>
        <v>1E-4</v>
      </c>
      <c r="B477" s="304">
        <f t="shared" ca="1" si="210"/>
        <v>29.209100000000127</v>
      </c>
      <c r="D477" s="306">
        <f t="shared" ca="1" si="211"/>
        <v>-0.73226138121460715</v>
      </c>
      <c r="E477" s="307">
        <f t="shared" ca="1" si="212"/>
        <v>-1.3455476606496948</v>
      </c>
      <c r="F477" s="304">
        <f t="shared" ca="1" si="213"/>
        <v>1.5318959617082977</v>
      </c>
      <c r="G477" s="306">
        <f t="shared" ca="1" si="214"/>
        <v>9.2336699481218236</v>
      </c>
      <c r="H477" s="307">
        <f t="shared" ca="1" si="215"/>
        <v>-106.73603653922181</v>
      </c>
      <c r="I477" s="304">
        <f t="shared" ca="1" si="216"/>
        <v>107.13469165873836</v>
      </c>
      <c r="J477" s="306">
        <f t="shared" ca="1" si="217"/>
        <v>746.86410190403069</v>
      </c>
      <c r="K477" s="307">
        <f t="shared" ca="1" si="218"/>
        <v>-3.2185386605119422</v>
      </c>
      <c r="L477" s="304">
        <f t="shared" ca="1" si="203"/>
        <v>746.87103686247167</v>
      </c>
      <c r="M477" s="306">
        <f t="shared" ca="1" si="219"/>
        <v>-1.4845017763839392</v>
      </c>
      <c r="N477" s="304">
        <f t="shared" ca="1" si="220"/>
        <v>-85.055686466473219</v>
      </c>
      <c r="P477" s="310">
        <f t="shared" ca="1" si="221"/>
        <v>23</v>
      </c>
      <c r="Q477" s="304">
        <f t="shared" ca="1" si="222"/>
        <v>0</v>
      </c>
      <c r="R477" s="306">
        <f t="shared" ca="1" si="223"/>
        <v>0</v>
      </c>
      <c r="S477" s="307">
        <f t="shared" ca="1" si="224"/>
        <v>5.083000000000002</v>
      </c>
      <c r="T477" s="304">
        <f t="shared" ca="1" si="204"/>
        <v>49.86423000000002</v>
      </c>
      <c r="U477" s="311">
        <f t="shared" ca="1" si="205"/>
        <v>0</v>
      </c>
      <c r="V477" s="306">
        <f t="shared" ca="1" si="206"/>
        <v>1.2253943344449456</v>
      </c>
      <c r="W477" s="304">
        <f t="shared" ca="1" si="207"/>
        <v>43.18565933617559</v>
      </c>
      <c r="Y477" s="314" t="str">
        <f t="shared" ca="1" si="225"/>
        <v/>
      </c>
      <c r="Z477" s="315" t="str">
        <f t="shared" ca="1" si="226"/>
        <v/>
      </c>
      <c r="AA477" s="316" t="str">
        <f t="shared" ca="1" si="227"/>
        <v/>
      </c>
      <c r="AC477" s="310" t="e">
        <f t="shared" ca="1" si="228"/>
        <v>#N/A</v>
      </c>
      <c r="AD477" s="323" t="e">
        <f t="shared" ca="1" si="229"/>
        <v>#N/A</v>
      </c>
      <c r="AE477" s="324" t="e">
        <f t="shared" ca="1" si="208"/>
        <v>#N/A</v>
      </c>
      <c r="AG477" s="306">
        <f t="shared" ca="1" si="230"/>
        <v>1.2774283544890856</v>
      </c>
      <c r="AH477" s="304">
        <f t="shared" ca="1" si="231"/>
        <v>-8.4960673335109096</v>
      </c>
    </row>
    <row r="478" spans="1:34" x14ac:dyDescent="0.2">
      <c r="A478" s="347">
        <f t="shared" ca="1" si="209"/>
        <v>1E-4</v>
      </c>
      <c r="B478" s="304">
        <f t="shared" ca="1" si="210"/>
        <v>29.209200000000127</v>
      </c>
      <c r="D478" s="306">
        <f t="shared" ca="1" si="211"/>
        <v>-0.73225722887228362</v>
      </c>
      <c r="E478" s="307">
        <f t="shared" ca="1" si="212"/>
        <v>-1.3455178627627724</v>
      </c>
      <c r="F478" s="304">
        <f t="shared" ca="1" si="213"/>
        <v>1.5318678037772759</v>
      </c>
      <c r="G478" s="306">
        <f t="shared" ca="1" si="214"/>
        <v>9.2335967223989357</v>
      </c>
      <c r="H478" s="307">
        <f t="shared" ca="1" si="215"/>
        <v>-106.73617109100809</v>
      </c>
      <c r="I478" s="304">
        <f t="shared" ca="1" si="216"/>
        <v>107.13481939874099</v>
      </c>
      <c r="J478" s="306">
        <f t="shared" ca="1" si="217"/>
        <v>746.86410190403069</v>
      </c>
      <c r="K478" s="307">
        <f t="shared" ca="1" si="218"/>
        <v>-3.2292122708934539</v>
      </c>
      <c r="L478" s="304">
        <f t="shared" ca="1" si="203"/>
        <v>746.8710829352043</v>
      </c>
      <c r="M478" s="306">
        <f t="shared" ca="1" si="219"/>
        <v>-1.4845025655757833</v>
      </c>
      <c r="N478" s="304">
        <f t="shared" ca="1" si="220"/>
        <v>-85.055731683835106</v>
      </c>
      <c r="P478" s="310">
        <f t="shared" ca="1" si="221"/>
        <v>23</v>
      </c>
      <c r="Q478" s="304">
        <f t="shared" ca="1" si="222"/>
        <v>0</v>
      </c>
      <c r="R478" s="306">
        <f t="shared" ca="1" si="223"/>
        <v>0</v>
      </c>
      <c r="S478" s="307">
        <f t="shared" ca="1" si="224"/>
        <v>5.083000000000002</v>
      </c>
      <c r="T478" s="304">
        <f t="shared" ca="1" si="204"/>
        <v>49.86423000000002</v>
      </c>
      <c r="U478" s="311">
        <f t="shared" ca="1" si="205"/>
        <v>0</v>
      </c>
      <c r="V478" s="306">
        <f t="shared" ca="1" si="206"/>
        <v>1.2253956423838466</v>
      </c>
      <c r="W478" s="304">
        <f t="shared" ca="1" si="207"/>
        <v>43.185808414254446</v>
      </c>
      <c r="Y478" s="314" t="str">
        <f t="shared" ca="1" si="225"/>
        <v/>
      </c>
      <c r="Z478" s="315" t="str">
        <f t="shared" ca="1" si="226"/>
        <v/>
      </c>
      <c r="AA478" s="316" t="str">
        <f t="shared" ca="1" si="227"/>
        <v/>
      </c>
      <c r="AC478" s="310" t="e">
        <f t="shared" ca="1" si="228"/>
        <v>#N/A</v>
      </c>
      <c r="AD478" s="323" t="e">
        <f t="shared" ca="1" si="229"/>
        <v>#N/A</v>
      </c>
      <c r="AE478" s="324" t="e">
        <f t="shared" ca="1" si="208"/>
        <v>#N/A</v>
      </c>
      <c r="AG478" s="306">
        <f t="shared" ca="1" si="230"/>
        <v>1.2773996926356723</v>
      </c>
      <c r="AH478" s="304">
        <f t="shared" ca="1" si="231"/>
        <v>-8.4960966626353667</v>
      </c>
    </row>
    <row r="479" spans="1:34" x14ac:dyDescent="0.2">
      <c r="A479" s="347">
        <f t="shared" ca="1" si="209"/>
        <v>1E-4</v>
      </c>
      <c r="B479" s="304">
        <f t="shared" ca="1" si="210"/>
        <v>29.209300000000127</v>
      </c>
      <c r="D479" s="306">
        <f t="shared" ca="1" si="211"/>
        <v>-0.73225307652073868</v>
      </c>
      <c r="E479" s="307">
        <f t="shared" ca="1" si="212"/>
        <v>-1.345488065247805</v>
      </c>
      <c r="F479" s="304">
        <f t="shared" ca="1" si="213"/>
        <v>1.531839646241854</v>
      </c>
      <c r="G479" s="306">
        <f t="shared" ca="1" si="214"/>
        <v>9.2335234970912836</v>
      </c>
      <c r="H479" s="307">
        <f t="shared" ca="1" si="215"/>
        <v>-106.73630563981462</v>
      </c>
      <c r="I479" s="304">
        <f t="shared" ca="1" si="216"/>
        <v>107.13494713587747</v>
      </c>
      <c r="J479" s="306">
        <f t="shared" ca="1" si="217"/>
        <v>746.86410190403069</v>
      </c>
      <c r="K479" s="307">
        <f t="shared" ca="1" si="218"/>
        <v>-3.2398858947299951</v>
      </c>
      <c r="L479" s="304">
        <f t="shared" ca="1" si="203"/>
        <v>746.87112916053013</v>
      </c>
      <c r="M479" s="306">
        <f t="shared" ca="1" si="219"/>
        <v>-1.484503354759487</v>
      </c>
      <c r="N479" s="304">
        <f t="shared" ca="1" si="220"/>
        <v>-85.055776900730592</v>
      </c>
      <c r="P479" s="310">
        <f t="shared" ca="1" si="221"/>
        <v>23</v>
      </c>
      <c r="Q479" s="304">
        <f t="shared" ca="1" si="222"/>
        <v>0</v>
      </c>
      <c r="R479" s="306">
        <f t="shared" ca="1" si="223"/>
        <v>0</v>
      </c>
      <c r="S479" s="307">
        <f t="shared" ca="1" si="224"/>
        <v>5.083000000000002</v>
      </c>
      <c r="T479" s="304">
        <f t="shared" ca="1" si="204"/>
        <v>49.86423000000002</v>
      </c>
      <c r="U479" s="311">
        <f t="shared" ca="1" si="205"/>
        <v>0</v>
      </c>
      <c r="V479" s="306">
        <f t="shared" ca="1" si="206"/>
        <v>1.2253969503257927</v>
      </c>
      <c r="W479" s="304">
        <f t="shared" ca="1" si="207"/>
        <v>43.185957490472568</v>
      </c>
      <c r="Y479" s="314" t="str">
        <f t="shared" ca="1" si="225"/>
        <v/>
      </c>
      <c r="Z479" s="315" t="str">
        <f t="shared" ca="1" si="226"/>
        <v/>
      </c>
      <c r="AA479" s="316" t="str">
        <f t="shared" ca="1" si="227"/>
        <v/>
      </c>
      <c r="AC479" s="310" t="e">
        <f t="shared" ca="1" si="228"/>
        <v>#N/A</v>
      </c>
      <c r="AD479" s="323" t="e">
        <f t="shared" ca="1" si="229"/>
        <v>#N/A</v>
      </c>
      <c r="AE479" s="324" t="e">
        <f t="shared" ca="1" si="208"/>
        <v>#N/A</v>
      </c>
      <c r="AG479" s="306">
        <f t="shared" ca="1" si="230"/>
        <v>1.2773710311353632</v>
      </c>
      <c r="AH479" s="304">
        <f t="shared" ca="1" si="231"/>
        <v>-8.4961259913937504</v>
      </c>
    </row>
    <row r="480" spans="1:34" x14ac:dyDescent="0.2">
      <c r="A480" s="347">
        <f t="shared" ca="1" si="209"/>
        <v>1E-4</v>
      </c>
      <c r="B480" s="304">
        <f t="shared" ca="1" si="210"/>
        <v>29.209400000000127</v>
      </c>
      <c r="D480" s="306">
        <f t="shared" ca="1" si="211"/>
        <v>-0.73224892415997234</v>
      </c>
      <c r="E480" s="307">
        <f t="shared" ca="1" si="212"/>
        <v>-1.3454582681047906</v>
      </c>
      <c r="F480" s="304">
        <f t="shared" ca="1" si="213"/>
        <v>1.5318114891020305</v>
      </c>
      <c r="G480" s="306">
        <f t="shared" ca="1" si="214"/>
        <v>9.2334502721988674</v>
      </c>
      <c r="H480" s="307">
        <f t="shared" ca="1" si="215"/>
        <v>-106.73644018564143</v>
      </c>
      <c r="I480" s="304">
        <f t="shared" ca="1" si="216"/>
        <v>107.13507487014782</v>
      </c>
      <c r="J480" s="306">
        <f t="shared" ca="1" si="217"/>
        <v>746.86410190403069</v>
      </c>
      <c r="K480" s="307">
        <f t="shared" ca="1" si="218"/>
        <v>-3.2505595320212679</v>
      </c>
      <c r="L480" s="304">
        <f t="shared" ca="1" si="203"/>
        <v>746.87117553844962</v>
      </c>
      <c r="M480" s="306">
        <f t="shared" ca="1" si="219"/>
        <v>-1.4845041439350506</v>
      </c>
      <c r="N480" s="304">
        <f t="shared" ca="1" si="220"/>
        <v>-85.055822117159678</v>
      </c>
      <c r="P480" s="310">
        <f t="shared" ca="1" si="221"/>
        <v>23</v>
      </c>
      <c r="Q480" s="304">
        <f t="shared" ca="1" si="222"/>
        <v>0</v>
      </c>
      <c r="R480" s="306">
        <f t="shared" ca="1" si="223"/>
        <v>0</v>
      </c>
      <c r="S480" s="307">
        <f t="shared" ca="1" si="224"/>
        <v>5.083000000000002</v>
      </c>
      <c r="T480" s="304">
        <f t="shared" ca="1" si="204"/>
        <v>49.86423000000002</v>
      </c>
      <c r="U480" s="311">
        <f t="shared" ca="1" si="205"/>
        <v>0</v>
      </c>
      <c r="V480" s="306">
        <f t="shared" ca="1" si="206"/>
        <v>1.2253982582707836</v>
      </c>
      <c r="W480" s="304">
        <f t="shared" ca="1" si="207"/>
        <v>43.186106564829949</v>
      </c>
      <c r="Y480" s="314" t="str">
        <f t="shared" ca="1" si="225"/>
        <v/>
      </c>
      <c r="Z480" s="315" t="str">
        <f t="shared" ca="1" si="226"/>
        <v/>
      </c>
      <c r="AA480" s="316" t="str">
        <f t="shared" ca="1" si="227"/>
        <v/>
      </c>
      <c r="AC480" s="310" t="e">
        <f t="shared" ca="1" si="228"/>
        <v>#N/A</v>
      </c>
      <c r="AD480" s="323" t="e">
        <f t="shared" ca="1" si="229"/>
        <v>#N/A</v>
      </c>
      <c r="AE480" s="324" t="e">
        <f t="shared" ca="1" si="208"/>
        <v>#N/A</v>
      </c>
      <c r="AG480" s="306">
        <f t="shared" ca="1" si="230"/>
        <v>1.2773423699881565</v>
      </c>
      <c r="AH480" s="304">
        <f t="shared" ca="1" si="231"/>
        <v>-8.4961553197860624</v>
      </c>
    </row>
    <row r="481" spans="1:34" x14ac:dyDescent="0.2">
      <c r="A481" s="347">
        <f t="shared" ca="1" si="209"/>
        <v>1E-4</v>
      </c>
      <c r="B481" s="304">
        <f t="shared" ca="1" si="210"/>
        <v>29.209500000000126</v>
      </c>
      <c r="D481" s="306">
        <f t="shared" ca="1" si="211"/>
        <v>-0.73224477178998426</v>
      </c>
      <c r="E481" s="307">
        <f t="shared" ca="1" si="212"/>
        <v>-1.3454284713337259</v>
      </c>
      <c r="F481" s="304">
        <f t="shared" ca="1" si="213"/>
        <v>1.5317833323578021</v>
      </c>
      <c r="G481" s="306">
        <f t="shared" ca="1" si="214"/>
        <v>9.2333770477216888</v>
      </c>
      <c r="H481" s="307">
        <f t="shared" ca="1" si="215"/>
        <v>-106.73657472848856</v>
      </c>
      <c r="I481" s="304">
        <f t="shared" ca="1" si="216"/>
        <v>107.13520260155211</v>
      </c>
      <c r="J481" s="306">
        <f t="shared" ca="1" si="217"/>
        <v>746.86410190403069</v>
      </c>
      <c r="K481" s="307">
        <f t="shared" ca="1" si="218"/>
        <v>-3.2612331827669743</v>
      </c>
      <c r="L481" s="304">
        <f t="shared" ca="1" si="203"/>
        <v>746.87122206896333</v>
      </c>
      <c r="M481" s="306">
        <f t="shared" ca="1" si="219"/>
        <v>-1.4845049331024738</v>
      </c>
      <c r="N481" s="304">
        <f t="shared" ca="1" si="220"/>
        <v>-85.055867333122364</v>
      </c>
      <c r="P481" s="310">
        <f t="shared" ca="1" si="221"/>
        <v>23</v>
      </c>
      <c r="Q481" s="304">
        <f t="shared" ca="1" si="222"/>
        <v>0</v>
      </c>
      <c r="R481" s="306">
        <f t="shared" ca="1" si="223"/>
        <v>0</v>
      </c>
      <c r="S481" s="307">
        <f t="shared" ca="1" si="224"/>
        <v>5.083000000000002</v>
      </c>
      <c r="T481" s="304">
        <f t="shared" ca="1" si="204"/>
        <v>49.86423000000002</v>
      </c>
      <c r="U481" s="311">
        <f t="shared" ca="1" si="205"/>
        <v>0</v>
      </c>
      <c r="V481" s="306">
        <f t="shared" ca="1" si="206"/>
        <v>1.2253995662188195</v>
      </c>
      <c r="W481" s="304">
        <f t="shared" ca="1" si="207"/>
        <v>43.186255637326646</v>
      </c>
      <c r="Y481" s="314" t="str">
        <f t="shared" ca="1" si="225"/>
        <v/>
      </c>
      <c r="Z481" s="315" t="str">
        <f t="shared" ca="1" si="226"/>
        <v/>
      </c>
      <c r="AA481" s="316" t="str">
        <f t="shared" ca="1" si="227"/>
        <v/>
      </c>
      <c r="AC481" s="310" t="e">
        <f t="shared" ca="1" si="228"/>
        <v>#N/A</v>
      </c>
      <c r="AD481" s="323" t="e">
        <f t="shared" ca="1" si="229"/>
        <v>#N/A</v>
      </c>
      <c r="AE481" s="324" t="e">
        <f t="shared" ca="1" si="208"/>
        <v>#N/A</v>
      </c>
      <c r="AG481" s="306">
        <f t="shared" ca="1" si="230"/>
        <v>1.2773137091940505</v>
      </c>
      <c r="AH481" s="304">
        <f t="shared" ca="1" si="231"/>
        <v>-8.4961846478123029</v>
      </c>
    </row>
    <row r="482" spans="1:34" x14ac:dyDescent="0.2">
      <c r="A482" s="347">
        <f t="shared" ca="1" si="209"/>
        <v>1E-4</v>
      </c>
      <c r="B482" s="304">
        <f t="shared" ca="1" si="210"/>
        <v>29.209600000000126</v>
      </c>
      <c r="D482" s="306">
        <f t="shared" ca="1" si="211"/>
        <v>-0.73224061941077867</v>
      </c>
      <c r="E482" s="307">
        <f t="shared" ca="1" si="212"/>
        <v>-1.3453986749346054</v>
      </c>
      <c r="F482" s="304">
        <f t="shared" ca="1" si="213"/>
        <v>1.5317551760091666</v>
      </c>
      <c r="G482" s="306">
        <f t="shared" ca="1" si="214"/>
        <v>9.2333038236597478</v>
      </c>
      <c r="H482" s="307">
        <f t="shared" ca="1" si="215"/>
        <v>-106.73670926835605</v>
      </c>
      <c r="I482" s="304">
        <f t="shared" ca="1" si="216"/>
        <v>107.13533033009034</v>
      </c>
      <c r="J482" s="306">
        <f t="shared" ca="1" si="217"/>
        <v>746.86410190403069</v>
      </c>
      <c r="K482" s="307">
        <f t="shared" ca="1" si="218"/>
        <v>-3.2719068469668167</v>
      </c>
      <c r="L482" s="304">
        <f t="shared" ca="1" si="203"/>
        <v>746.87126875207184</v>
      </c>
      <c r="M482" s="306">
        <f t="shared" ca="1" si="219"/>
        <v>-1.4845057222617568</v>
      </c>
      <c r="N482" s="304">
        <f t="shared" ca="1" si="220"/>
        <v>-85.055912548618636</v>
      </c>
      <c r="P482" s="310">
        <f t="shared" ca="1" si="221"/>
        <v>23</v>
      </c>
      <c r="Q482" s="304">
        <f t="shared" ca="1" si="222"/>
        <v>0</v>
      </c>
      <c r="R482" s="306">
        <f t="shared" ca="1" si="223"/>
        <v>0</v>
      </c>
      <c r="S482" s="307">
        <f t="shared" ca="1" si="224"/>
        <v>5.083000000000002</v>
      </c>
      <c r="T482" s="304">
        <f t="shared" ca="1" si="204"/>
        <v>49.86423000000002</v>
      </c>
      <c r="U482" s="311">
        <f t="shared" ca="1" si="205"/>
        <v>0</v>
      </c>
      <c r="V482" s="306">
        <f t="shared" ca="1" si="206"/>
        <v>1.2254008741699007</v>
      </c>
      <c r="W482" s="304">
        <f t="shared" ca="1" si="207"/>
        <v>43.186404707962637</v>
      </c>
      <c r="Y482" s="314" t="str">
        <f t="shared" ca="1" si="225"/>
        <v/>
      </c>
      <c r="Z482" s="315" t="str">
        <f t="shared" ca="1" si="226"/>
        <v/>
      </c>
      <c r="AA482" s="316" t="str">
        <f t="shared" ca="1" si="227"/>
        <v/>
      </c>
      <c r="AC482" s="310" t="e">
        <f t="shared" ca="1" si="228"/>
        <v>#N/A</v>
      </c>
      <c r="AD482" s="323" t="e">
        <f t="shared" ca="1" si="229"/>
        <v>#N/A</v>
      </c>
      <c r="AE482" s="324" t="e">
        <f t="shared" ca="1" si="208"/>
        <v>#N/A</v>
      </c>
      <c r="AG482" s="306">
        <f t="shared" ca="1" si="230"/>
        <v>1.2772850487530381</v>
      </c>
      <c r="AH482" s="304">
        <f t="shared" ca="1" si="231"/>
        <v>-8.4962139754724824</v>
      </c>
    </row>
    <row r="483" spans="1:34" x14ac:dyDescent="0.2">
      <c r="A483" s="347">
        <f t="shared" ca="1" si="209"/>
        <v>1E-4</v>
      </c>
      <c r="B483" s="304">
        <f t="shared" ca="1" si="210"/>
        <v>29.209700000000126</v>
      </c>
      <c r="D483" s="306">
        <f t="shared" ca="1" si="211"/>
        <v>-0.73223646702235523</v>
      </c>
      <c r="E483" s="307">
        <f t="shared" ca="1" si="212"/>
        <v>-1.3453688789074274</v>
      </c>
      <c r="F483" s="304">
        <f t="shared" ca="1" si="213"/>
        <v>1.5317270200561224</v>
      </c>
      <c r="G483" s="306">
        <f t="shared" ca="1" si="214"/>
        <v>9.2332306000130462</v>
      </c>
      <c r="H483" s="307">
        <f t="shared" ca="1" si="215"/>
        <v>-106.73684380524394</v>
      </c>
      <c r="I483" s="304">
        <f t="shared" ca="1" si="216"/>
        <v>107.13545805576256</v>
      </c>
      <c r="J483" s="306">
        <f t="shared" ca="1" si="217"/>
        <v>746.86410190403069</v>
      </c>
      <c r="K483" s="307">
        <f t="shared" ca="1" si="218"/>
        <v>-3.2825805246204967</v>
      </c>
      <c r="L483" s="304">
        <f t="shared" ca="1" si="203"/>
        <v>746.87131558777571</v>
      </c>
      <c r="M483" s="306">
        <f t="shared" ca="1" si="219"/>
        <v>-1.4845065114128999</v>
      </c>
      <c r="N483" s="304">
        <f t="shared" ca="1" si="220"/>
        <v>-85.055957763648536</v>
      </c>
      <c r="P483" s="310">
        <f t="shared" ca="1" si="221"/>
        <v>23</v>
      </c>
      <c r="Q483" s="304">
        <f t="shared" ca="1" si="222"/>
        <v>0</v>
      </c>
      <c r="R483" s="306">
        <f t="shared" ca="1" si="223"/>
        <v>0</v>
      </c>
      <c r="S483" s="307">
        <f t="shared" ca="1" si="224"/>
        <v>5.083000000000002</v>
      </c>
      <c r="T483" s="304">
        <f t="shared" ca="1" si="204"/>
        <v>49.86423000000002</v>
      </c>
      <c r="U483" s="311">
        <f t="shared" ca="1" si="205"/>
        <v>0</v>
      </c>
      <c r="V483" s="306">
        <f t="shared" ca="1" si="206"/>
        <v>1.2254021821240266</v>
      </c>
      <c r="W483" s="304">
        <f t="shared" ca="1" si="207"/>
        <v>43.186553776737931</v>
      </c>
      <c r="Y483" s="314" t="str">
        <f t="shared" ca="1" si="225"/>
        <v/>
      </c>
      <c r="Z483" s="315" t="str">
        <f t="shared" ca="1" si="226"/>
        <v/>
      </c>
      <c r="AA483" s="316" t="str">
        <f t="shared" ca="1" si="227"/>
        <v/>
      </c>
      <c r="AC483" s="310" t="e">
        <f t="shared" ca="1" si="228"/>
        <v>#N/A</v>
      </c>
      <c r="AD483" s="323" t="e">
        <f t="shared" ca="1" si="229"/>
        <v>#N/A</v>
      </c>
      <c r="AE483" s="324" t="e">
        <f t="shared" ca="1" si="208"/>
        <v>#N/A</v>
      </c>
      <c r="AG483" s="306">
        <f t="shared" ca="1" si="230"/>
        <v>1.2772563886651174</v>
      </c>
      <c r="AH483" s="304">
        <f t="shared" ca="1" si="231"/>
        <v>-8.4962433027665991</v>
      </c>
    </row>
    <row r="484" spans="1:34" x14ac:dyDescent="0.2">
      <c r="A484" s="347">
        <f t="shared" ca="1" si="209"/>
        <v>1E-4</v>
      </c>
      <c r="B484" s="304">
        <f t="shared" ca="1" si="210"/>
        <v>29.209800000000126</v>
      </c>
      <c r="D484" s="306">
        <f t="shared" ca="1" si="211"/>
        <v>-0.7322323146247135</v>
      </c>
      <c r="E484" s="307">
        <f t="shared" ca="1" si="212"/>
        <v>-1.3453390832521954</v>
      </c>
      <c r="F484" s="304">
        <f t="shared" ca="1" si="213"/>
        <v>1.5316988644986727</v>
      </c>
      <c r="G484" s="306">
        <f t="shared" ca="1" si="214"/>
        <v>9.233157376781584</v>
      </c>
      <c r="H484" s="307">
        <f t="shared" ca="1" si="215"/>
        <v>-106.73697833915226</v>
      </c>
      <c r="I484" s="304">
        <f t="shared" ca="1" si="216"/>
        <v>107.13558577856881</v>
      </c>
      <c r="J484" s="306">
        <f t="shared" ca="1" si="217"/>
        <v>746.86410190403069</v>
      </c>
      <c r="K484" s="307">
        <f t="shared" ca="1" si="218"/>
        <v>-3.2932542157277163</v>
      </c>
      <c r="L484" s="304">
        <f t="shared" ca="1" si="203"/>
        <v>746.87136257607563</v>
      </c>
      <c r="M484" s="306">
        <f t="shared" ca="1" si="219"/>
        <v>-1.4845073005559031</v>
      </c>
      <c r="N484" s="304">
        <f t="shared" ca="1" si="220"/>
        <v>-85.056002978212049</v>
      </c>
      <c r="P484" s="310">
        <f t="shared" ca="1" si="221"/>
        <v>23</v>
      </c>
      <c r="Q484" s="304">
        <f t="shared" ca="1" si="222"/>
        <v>0</v>
      </c>
      <c r="R484" s="306">
        <f t="shared" ca="1" si="223"/>
        <v>0</v>
      </c>
      <c r="S484" s="307">
        <f t="shared" ca="1" si="224"/>
        <v>5.083000000000002</v>
      </c>
      <c r="T484" s="304">
        <f t="shared" ca="1" si="204"/>
        <v>49.86423000000002</v>
      </c>
      <c r="U484" s="311">
        <f t="shared" ca="1" si="205"/>
        <v>0</v>
      </c>
      <c r="V484" s="306">
        <f t="shared" ca="1" si="206"/>
        <v>1.2254034900811974</v>
      </c>
      <c r="W484" s="304">
        <f t="shared" ca="1" si="207"/>
        <v>43.186702843652562</v>
      </c>
      <c r="Y484" s="314" t="str">
        <f t="shared" ca="1" si="225"/>
        <v/>
      </c>
      <c r="Z484" s="315" t="str">
        <f t="shared" ca="1" si="226"/>
        <v/>
      </c>
      <c r="AA484" s="316" t="str">
        <f t="shared" ca="1" si="227"/>
        <v/>
      </c>
      <c r="AC484" s="310" t="e">
        <f t="shared" ca="1" si="228"/>
        <v>#N/A</v>
      </c>
      <c r="AD484" s="323" t="e">
        <f t="shared" ca="1" si="229"/>
        <v>#N/A</v>
      </c>
      <c r="AE484" s="324" t="e">
        <f t="shared" ca="1" si="208"/>
        <v>#N/A</v>
      </c>
      <c r="AG484" s="306">
        <f t="shared" ca="1" si="230"/>
        <v>1.277227728930292</v>
      </c>
      <c r="AH484" s="304">
        <f t="shared" ca="1" si="231"/>
        <v>-8.4962726296946514</v>
      </c>
    </row>
    <row r="485" spans="1:34" x14ac:dyDescent="0.2">
      <c r="A485" s="347">
        <f t="shared" ca="1" si="209"/>
        <v>1E-4</v>
      </c>
      <c r="B485" s="304">
        <f t="shared" ca="1" si="210"/>
        <v>29.209900000000125</v>
      </c>
      <c r="D485" s="306">
        <f t="shared" ca="1" si="211"/>
        <v>-0.73222816221785592</v>
      </c>
      <c r="E485" s="307">
        <f t="shared" ca="1" si="212"/>
        <v>-1.3453092879688988</v>
      </c>
      <c r="F485" s="304">
        <f t="shared" ca="1" si="213"/>
        <v>1.5316707093368092</v>
      </c>
      <c r="G485" s="306">
        <f t="shared" ca="1" si="214"/>
        <v>9.233084153965363</v>
      </c>
      <c r="H485" s="307">
        <f t="shared" ca="1" si="215"/>
        <v>-106.73711287008105</v>
      </c>
      <c r="I485" s="304">
        <f t="shared" ca="1" si="216"/>
        <v>107.13571349850912</v>
      </c>
      <c r="J485" s="306">
        <f t="shared" ca="1" si="217"/>
        <v>746.86410190403069</v>
      </c>
      <c r="K485" s="307">
        <f t="shared" ca="1" si="218"/>
        <v>-3.3039279202881779</v>
      </c>
      <c r="L485" s="304">
        <f t="shared" ca="1" si="203"/>
        <v>746.87140971697181</v>
      </c>
      <c r="M485" s="306">
        <f t="shared" ca="1" si="219"/>
        <v>-1.4845080896907665</v>
      </c>
      <c r="N485" s="304">
        <f t="shared" ca="1" si="220"/>
        <v>-85.056048192309191</v>
      </c>
      <c r="P485" s="310">
        <f t="shared" ca="1" si="221"/>
        <v>23</v>
      </c>
      <c r="Q485" s="304">
        <f t="shared" ca="1" si="222"/>
        <v>0</v>
      </c>
      <c r="R485" s="306">
        <f t="shared" ca="1" si="223"/>
        <v>0</v>
      </c>
      <c r="S485" s="307">
        <f t="shared" ca="1" si="224"/>
        <v>5.083000000000002</v>
      </c>
      <c r="T485" s="304">
        <f t="shared" ca="1" si="204"/>
        <v>49.86423000000002</v>
      </c>
      <c r="U485" s="311">
        <f t="shared" ca="1" si="205"/>
        <v>0</v>
      </c>
      <c r="V485" s="306">
        <f t="shared" ca="1" si="206"/>
        <v>1.2254047980414131</v>
      </c>
      <c r="W485" s="304">
        <f t="shared" ca="1" si="207"/>
        <v>43.186851908706522</v>
      </c>
      <c r="Y485" s="314" t="str">
        <f t="shared" ca="1" si="225"/>
        <v/>
      </c>
      <c r="Z485" s="315" t="str">
        <f t="shared" ca="1" si="226"/>
        <v/>
      </c>
      <c r="AA485" s="316" t="str">
        <f t="shared" ca="1" si="227"/>
        <v/>
      </c>
      <c r="AC485" s="310" t="e">
        <f t="shared" ca="1" si="228"/>
        <v>#N/A</v>
      </c>
      <c r="AD485" s="323" t="e">
        <f t="shared" ca="1" si="229"/>
        <v>#N/A</v>
      </c>
      <c r="AE485" s="324" t="e">
        <f t="shared" ca="1" si="208"/>
        <v>#N/A</v>
      </c>
      <c r="AG485" s="306">
        <f t="shared" ca="1" si="230"/>
        <v>1.2771990695485567</v>
      </c>
      <c r="AH485" s="304">
        <f t="shared" ca="1" si="231"/>
        <v>-8.496301956256648</v>
      </c>
    </row>
    <row r="486" spans="1:34" x14ac:dyDescent="0.2">
      <c r="A486" s="347">
        <f t="shared" ca="1" si="209"/>
        <v>1E-4</v>
      </c>
      <c r="B486" s="304">
        <f t="shared" ca="1" si="210"/>
        <v>29.210000000000125</v>
      </c>
      <c r="D486" s="306">
        <f t="shared" ca="1" si="211"/>
        <v>-0.73222400980178204</v>
      </c>
      <c r="E486" s="307">
        <f t="shared" ca="1" si="212"/>
        <v>-1.3452794930575394</v>
      </c>
      <c r="F486" s="304">
        <f t="shared" ca="1" si="213"/>
        <v>1.5316425545705337</v>
      </c>
      <c r="G486" s="306">
        <f t="shared" ca="1" si="214"/>
        <v>9.2330109315643831</v>
      </c>
      <c r="H486" s="307">
        <f t="shared" ca="1" si="215"/>
        <v>-106.73724739803035</v>
      </c>
      <c r="I486" s="304">
        <f t="shared" ca="1" si="216"/>
        <v>107.13584121558353</v>
      </c>
      <c r="J486" s="306">
        <f t="shared" ca="1" si="217"/>
        <v>746.86410190403069</v>
      </c>
      <c r="K486" s="307">
        <f t="shared" ca="1" si="218"/>
        <v>-3.3146016383015837</v>
      </c>
      <c r="L486" s="304">
        <f t="shared" ca="1" si="203"/>
        <v>746.87145701046506</v>
      </c>
      <c r="M486" s="306">
        <f t="shared" ca="1" si="219"/>
        <v>-1.4845088788174905</v>
      </c>
      <c r="N486" s="304">
        <f t="shared" ca="1" si="220"/>
        <v>-85.056093405939976</v>
      </c>
      <c r="P486" s="310">
        <f t="shared" ca="1" si="221"/>
        <v>23</v>
      </c>
      <c r="Q486" s="304">
        <f t="shared" ca="1" si="222"/>
        <v>0</v>
      </c>
      <c r="R486" s="306">
        <f t="shared" ca="1" si="223"/>
        <v>0</v>
      </c>
      <c r="S486" s="307">
        <f t="shared" ca="1" si="224"/>
        <v>5.083000000000002</v>
      </c>
      <c r="T486" s="304">
        <f t="shared" ca="1" si="204"/>
        <v>49.86423000000002</v>
      </c>
      <c r="U486" s="311">
        <f t="shared" ca="1" si="205"/>
        <v>0</v>
      </c>
      <c r="V486" s="306">
        <f t="shared" ca="1" si="206"/>
        <v>1.2254061060046733</v>
      </c>
      <c r="W486" s="304">
        <f t="shared" ca="1" si="207"/>
        <v>43.187000971899828</v>
      </c>
      <c r="Y486" s="314" t="str">
        <f t="shared" ca="1" si="225"/>
        <v/>
      </c>
      <c r="Z486" s="315" t="str">
        <f t="shared" ca="1" si="226"/>
        <v/>
      </c>
      <c r="AA486" s="316" t="str">
        <f t="shared" ca="1" si="227"/>
        <v/>
      </c>
      <c r="AC486" s="310" t="e">
        <f t="shared" ca="1" si="228"/>
        <v>#N/A</v>
      </c>
      <c r="AD486" s="323" t="e">
        <f t="shared" ca="1" si="229"/>
        <v>#N/A</v>
      </c>
      <c r="AE486" s="324" t="e">
        <f t="shared" ca="1" si="208"/>
        <v>#N/A</v>
      </c>
      <c r="AG486" s="306">
        <f t="shared" ca="1" si="230"/>
        <v>1.277170410519906</v>
      </c>
      <c r="AH486" s="304">
        <f t="shared" ca="1" si="231"/>
        <v>-8.496331282452589</v>
      </c>
    </row>
    <row r="487" spans="1:34" x14ac:dyDescent="0.2">
      <c r="A487" s="347">
        <f t="shared" ca="1" si="209"/>
        <v>1E-4</v>
      </c>
      <c r="B487" s="304">
        <f t="shared" ca="1" si="210"/>
        <v>29.210100000000125</v>
      </c>
      <c r="D487" s="306">
        <f t="shared" ca="1" si="211"/>
        <v>-0.73221985737649165</v>
      </c>
      <c r="E487" s="307">
        <f t="shared" ca="1" si="212"/>
        <v>-1.345249698518117</v>
      </c>
      <c r="F487" s="304">
        <f t="shared" ca="1" si="213"/>
        <v>1.5316144001998462</v>
      </c>
      <c r="G487" s="306">
        <f t="shared" ca="1" si="214"/>
        <v>9.2329377095786462</v>
      </c>
      <c r="H487" s="307">
        <f t="shared" ca="1" si="215"/>
        <v>-106.7373819230002</v>
      </c>
      <c r="I487" s="304">
        <f t="shared" ca="1" si="216"/>
        <v>107.13596892979206</v>
      </c>
      <c r="J487" s="306">
        <f t="shared" ca="1" si="217"/>
        <v>746.86410190403069</v>
      </c>
      <c r="K487" s="307">
        <f t="shared" ca="1" si="218"/>
        <v>-3.3252753697676352</v>
      </c>
      <c r="L487" s="304">
        <f t="shared" ca="1" si="203"/>
        <v>746.87150445655584</v>
      </c>
      <c r="M487" s="306">
        <f t="shared" ca="1" si="219"/>
        <v>-1.4845096679360748</v>
      </c>
      <c r="N487" s="304">
        <f t="shared" ca="1" si="220"/>
        <v>-85.056138619104388</v>
      </c>
      <c r="P487" s="310">
        <f t="shared" ca="1" si="221"/>
        <v>23</v>
      </c>
      <c r="Q487" s="304">
        <f t="shared" ca="1" si="222"/>
        <v>0</v>
      </c>
      <c r="R487" s="306">
        <f t="shared" ca="1" si="223"/>
        <v>0</v>
      </c>
      <c r="S487" s="307">
        <f t="shared" ca="1" si="224"/>
        <v>5.083000000000002</v>
      </c>
      <c r="T487" s="304">
        <f t="shared" ca="1" si="204"/>
        <v>49.86423000000002</v>
      </c>
      <c r="U487" s="311">
        <f t="shared" ca="1" si="205"/>
        <v>0</v>
      </c>
      <c r="V487" s="306">
        <f t="shared" ca="1" si="206"/>
        <v>1.2254074139709787</v>
      </c>
      <c r="W487" s="304">
        <f t="shared" ca="1" si="207"/>
        <v>43.187150033232513</v>
      </c>
      <c r="Y487" s="314" t="str">
        <f t="shared" ca="1" si="225"/>
        <v/>
      </c>
      <c r="Z487" s="315" t="str">
        <f t="shared" ca="1" si="226"/>
        <v/>
      </c>
      <c r="AA487" s="316" t="str">
        <f t="shared" ca="1" si="227"/>
        <v/>
      </c>
      <c r="AC487" s="310" t="e">
        <f t="shared" ca="1" si="228"/>
        <v>#N/A</v>
      </c>
      <c r="AD487" s="323" t="e">
        <f t="shared" ca="1" si="229"/>
        <v>#N/A</v>
      </c>
      <c r="AE487" s="324" t="e">
        <f t="shared" ca="1" si="208"/>
        <v>#N/A</v>
      </c>
      <c r="AG487" s="306">
        <f t="shared" ca="1" si="230"/>
        <v>1.2771417518443471</v>
      </c>
      <c r="AH487" s="304">
        <f t="shared" ca="1" si="231"/>
        <v>-8.4963606082824725</v>
      </c>
    </row>
    <row r="488" spans="1:34" x14ac:dyDescent="0.2">
      <c r="A488" s="347">
        <f t="shared" ca="1" si="209"/>
        <v>1E-4</v>
      </c>
      <c r="B488" s="304">
        <f t="shared" ca="1" si="210"/>
        <v>29.210200000000125</v>
      </c>
      <c r="D488" s="306">
        <f t="shared" ca="1" si="211"/>
        <v>-0.73221570494198895</v>
      </c>
      <c r="E488" s="307">
        <f t="shared" ca="1" si="212"/>
        <v>-1.3452199043506194</v>
      </c>
      <c r="F488" s="304">
        <f t="shared" ca="1" si="213"/>
        <v>1.5315862462247378</v>
      </c>
      <c r="G488" s="306">
        <f t="shared" ca="1" si="214"/>
        <v>9.2328644880081523</v>
      </c>
      <c r="H488" s="307">
        <f t="shared" ca="1" si="215"/>
        <v>-106.73751644499063</v>
      </c>
      <c r="I488" s="304">
        <f t="shared" ca="1" si="216"/>
        <v>107.13609664113477</v>
      </c>
      <c r="J488" s="306">
        <f t="shared" ca="1" si="217"/>
        <v>746.86410190403069</v>
      </c>
      <c r="K488" s="307">
        <f t="shared" ca="1" si="218"/>
        <v>-3.3359491146860347</v>
      </c>
      <c r="L488" s="304">
        <f t="shared" ca="1" si="203"/>
        <v>746.87155205524471</v>
      </c>
      <c r="M488" s="306">
        <f t="shared" ca="1" si="219"/>
        <v>-1.4845104570465197</v>
      </c>
      <c r="N488" s="304">
        <f t="shared" ca="1" si="220"/>
        <v>-85.056183831802457</v>
      </c>
      <c r="P488" s="310">
        <f t="shared" ca="1" si="221"/>
        <v>23</v>
      </c>
      <c r="Q488" s="304">
        <f t="shared" ca="1" si="222"/>
        <v>0</v>
      </c>
      <c r="R488" s="306">
        <f t="shared" ca="1" si="223"/>
        <v>0</v>
      </c>
      <c r="S488" s="307">
        <f t="shared" ca="1" si="224"/>
        <v>5.083000000000002</v>
      </c>
      <c r="T488" s="304">
        <f t="shared" ca="1" si="204"/>
        <v>49.86423000000002</v>
      </c>
      <c r="U488" s="311">
        <f t="shared" ca="1" si="205"/>
        <v>0</v>
      </c>
      <c r="V488" s="306">
        <f t="shared" ca="1" si="206"/>
        <v>1.2254087219403291</v>
      </c>
      <c r="W488" s="304">
        <f t="shared" ca="1" si="207"/>
        <v>43.187299092704592</v>
      </c>
      <c r="Y488" s="314" t="str">
        <f t="shared" ca="1" si="225"/>
        <v/>
      </c>
      <c r="Z488" s="315" t="str">
        <f t="shared" ca="1" si="226"/>
        <v/>
      </c>
      <c r="AA488" s="316" t="str">
        <f t="shared" ca="1" si="227"/>
        <v/>
      </c>
      <c r="AC488" s="310" t="e">
        <f t="shared" ca="1" si="228"/>
        <v>#N/A</v>
      </c>
      <c r="AD488" s="323" t="e">
        <f t="shared" ca="1" si="229"/>
        <v>#N/A</v>
      </c>
      <c r="AE488" s="324" t="e">
        <f t="shared" ca="1" si="208"/>
        <v>#N/A</v>
      </c>
      <c r="AG488" s="306">
        <f t="shared" ca="1" si="230"/>
        <v>1.2771130935218657</v>
      </c>
      <c r="AH488" s="304">
        <f t="shared" ca="1" si="231"/>
        <v>-8.4963899337463111</v>
      </c>
    </row>
    <row r="489" spans="1:34" x14ac:dyDescent="0.2">
      <c r="A489" s="347">
        <f t="shared" ca="1" si="209"/>
        <v>1E-4</v>
      </c>
      <c r="B489" s="304">
        <f t="shared" ca="1" si="210"/>
        <v>29.210300000000124</v>
      </c>
      <c r="D489" s="306">
        <f t="shared" ca="1" si="211"/>
        <v>-0.73221155249827186</v>
      </c>
      <c r="E489" s="307">
        <f t="shared" ca="1" si="212"/>
        <v>-1.3451901105550483</v>
      </c>
      <c r="F489" s="304">
        <f t="shared" ca="1" si="213"/>
        <v>1.5315580926452097</v>
      </c>
      <c r="G489" s="306">
        <f t="shared" ca="1" si="214"/>
        <v>9.2327912668529031</v>
      </c>
      <c r="H489" s="307">
        <f t="shared" ca="1" si="215"/>
        <v>-106.73765096400169</v>
      </c>
      <c r="I489" s="304">
        <f t="shared" ca="1" si="216"/>
        <v>107.13622434961168</v>
      </c>
      <c r="J489" s="306">
        <f t="shared" ca="1" si="217"/>
        <v>746.86410190403069</v>
      </c>
      <c r="K489" s="307">
        <f t="shared" ca="1" si="218"/>
        <v>-3.3466228730564844</v>
      </c>
      <c r="L489" s="304">
        <f t="shared" ca="1" si="203"/>
        <v>746.87159980653223</v>
      </c>
      <c r="M489" s="306">
        <f t="shared" ca="1" si="219"/>
        <v>-1.4845112461488252</v>
      </c>
      <c r="N489" s="304">
        <f t="shared" ca="1" si="220"/>
        <v>-85.056229044034168</v>
      </c>
      <c r="P489" s="310">
        <f t="shared" ca="1" si="221"/>
        <v>23</v>
      </c>
      <c r="Q489" s="304">
        <f t="shared" ca="1" si="222"/>
        <v>0</v>
      </c>
      <c r="R489" s="306">
        <f t="shared" ca="1" si="223"/>
        <v>0</v>
      </c>
      <c r="S489" s="307">
        <f t="shared" ca="1" si="224"/>
        <v>5.083000000000002</v>
      </c>
      <c r="T489" s="304">
        <f t="shared" ca="1" si="204"/>
        <v>49.86423000000002</v>
      </c>
      <c r="U489" s="311">
        <f t="shared" ca="1" si="205"/>
        <v>0</v>
      </c>
      <c r="V489" s="306">
        <f t="shared" ca="1" si="206"/>
        <v>1.225410029912724</v>
      </c>
      <c r="W489" s="304">
        <f t="shared" ca="1" si="207"/>
        <v>43.187448150316051</v>
      </c>
      <c r="Y489" s="314" t="str">
        <f t="shared" ca="1" si="225"/>
        <v/>
      </c>
      <c r="Z489" s="315" t="str">
        <f t="shared" ca="1" si="226"/>
        <v/>
      </c>
      <c r="AA489" s="316" t="str">
        <f t="shared" ca="1" si="227"/>
        <v/>
      </c>
      <c r="AC489" s="310" t="e">
        <f t="shared" ca="1" si="228"/>
        <v>#N/A</v>
      </c>
      <c r="AD489" s="323" t="e">
        <f t="shared" ca="1" si="229"/>
        <v>#N/A</v>
      </c>
      <c r="AE489" s="324" t="e">
        <f t="shared" ca="1" si="208"/>
        <v>#N/A</v>
      </c>
      <c r="AG489" s="306">
        <f t="shared" ca="1" si="230"/>
        <v>1.277084435552462</v>
      </c>
      <c r="AH489" s="304">
        <f t="shared" ca="1" si="231"/>
        <v>-8.496419258844103</v>
      </c>
    </row>
    <row r="490" spans="1:34" x14ac:dyDescent="0.2">
      <c r="A490" s="347">
        <f t="shared" ca="1" si="209"/>
        <v>1E-4</v>
      </c>
      <c r="B490" s="304">
        <f t="shared" ca="1" si="210"/>
        <v>29.210400000000124</v>
      </c>
      <c r="D490" s="306">
        <f t="shared" ca="1" si="211"/>
        <v>-0.7322074000453439</v>
      </c>
      <c r="E490" s="307">
        <f t="shared" ca="1" si="212"/>
        <v>-1.3451603171314073</v>
      </c>
      <c r="F490" s="304">
        <f t="shared" ca="1" si="213"/>
        <v>1.5315299394612663</v>
      </c>
      <c r="G490" s="306">
        <f t="shared" ca="1" si="214"/>
        <v>9.2327180461128986</v>
      </c>
      <c r="H490" s="307">
        <f t="shared" ca="1" si="215"/>
        <v>-106.73778548003339</v>
      </c>
      <c r="I490" s="304">
        <f t="shared" ca="1" si="216"/>
        <v>107.13635205522282</v>
      </c>
      <c r="J490" s="306">
        <f t="shared" ca="1" si="217"/>
        <v>746.86410190403069</v>
      </c>
      <c r="K490" s="307">
        <f t="shared" ca="1" si="218"/>
        <v>-3.3572966448786863</v>
      </c>
      <c r="L490" s="304">
        <f t="shared" ca="1" si="203"/>
        <v>746.87164771041887</v>
      </c>
      <c r="M490" s="306">
        <f t="shared" ca="1" si="219"/>
        <v>-1.4845120352429917</v>
      </c>
      <c r="N490" s="304">
        <f t="shared" ca="1" si="220"/>
        <v>-85.056274255799551</v>
      </c>
      <c r="P490" s="310">
        <f t="shared" ca="1" si="221"/>
        <v>23</v>
      </c>
      <c r="Q490" s="304">
        <f t="shared" ca="1" si="222"/>
        <v>0</v>
      </c>
      <c r="R490" s="306">
        <f t="shared" ca="1" si="223"/>
        <v>0</v>
      </c>
      <c r="S490" s="307">
        <f t="shared" ca="1" si="224"/>
        <v>5.083000000000002</v>
      </c>
      <c r="T490" s="304">
        <f t="shared" ca="1" si="204"/>
        <v>49.86423000000002</v>
      </c>
      <c r="U490" s="311">
        <f t="shared" ca="1" si="205"/>
        <v>0</v>
      </c>
      <c r="V490" s="306">
        <f t="shared" ca="1" si="206"/>
        <v>1.2254113378881633</v>
      </c>
      <c r="W490" s="304">
        <f t="shared" ca="1" si="207"/>
        <v>43.18759720606689</v>
      </c>
      <c r="Y490" s="314" t="str">
        <f t="shared" ca="1" si="225"/>
        <v/>
      </c>
      <c r="Z490" s="315" t="str">
        <f t="shared" ca="1" si="226"/>
        <v/>
      </c>
      <c r="AA490" s="316" t="str">
        <f t="shared" ca="1" si="227"/>
        <v/>
      </c>
      <c r="AC490" s="310" t="e">
        <f t="shared" ca="1" si="228"/>
        <v>#N/A</v>
      </c>
      <c r="AD490" s="323" t="e">
        <f t="shared" ca="1" si="229"/>
        <v>#N/A</v>
      </c>
      <c r="AE490" s="324" t="e">
        <f t="shared" ca="1" si="208"/>
        <v>#N/A</v>
      </c>
      <c r="AG490" s="306">
        <f t="shared" ca="1" si="230"/>
        <v>1.2770557779361411</v>
      </c>
      <c r="AH490" s="304">
        <f t="shared" ca="1" si="231"/>
        <v>-8.4964485835758481</v>
      </c>
    </row>
    <row r="491" spans="1:34" x14ac:dyDescent="0.2">
      <c r="A491" s="347">
        <f t="shared" ca="1" si="209"/>
        <v>1E-4</v>
      </c>
      <c r="B491" s="304">
        <f t="shared" ca="1" si="210"/>
        <v>29.210500000000124</v>
      </c>
      <c r="D491" s="306">
        <f t="shared" ca="1" si="211"/>
        <v>-0.73220324758320254</v>
      </c>
      <c r="E491" s="307">
        <f t="shared" ca="1" si="212"/>
        <v>-1.3451305240796927</v>
      </c>
      <c r="F491" s="304">
        <f t="shared" ca="1" si="213"/>
        <v>1.5315017866729042</v>
      </c>
      <c r="G491" s="306">
        <f t="shared" ca="1" si="214"/>
        <v>9.2326448257881406</v>
      </c>
      <c r="H491" s="307">
        <f t="shared" ca="1" si="215"/>
        <v>-106.7379199930858</v>
      </c>
      <c r="I491" s="304">
        <f t="shared" ca="1" si="216"/>
        <v>107.13647975796823</v>
      </c>
      <c r="J491" s="306">
        <f t="shared" ca="1" si="217"/>
        <v>746.86410190403069</v>
      </c>
      <c r="K491" s="307">
        <f t="shared" ca="1" si="218"/>
        <v>-3.3679704301523423</v>
      </c>
      <c r="L491" s="304">
        <f t="shared" ca="1" si="203"/>
        <v>746.87169576690519</v>
      </c>
      <c r="M491" s="306">
        <f t="shared" ca="1" si="219"/>
        <v>-1.4845128243290191</v>
      </c>
      <c r="N491" s="304">
        <f t="shared" ca="1" si="220"/>
        <v>-85.056319467098589</v>
      </c>
      <c r="P491" s="310">
        <f t="shared" ca="1" si="221"/>
        <v>23</v>
      </c>
      <c r="Q491" s="304">
        <f t="shared" ca="1" si="222"/>
        <v>0</v>
      </c>
      <c r="R491" s="306">
        <f t="shared" ca="1" si="223"/>
        <v>0</v>
      </c>
      <c r="S491" s="307">
        <f t="shared" ca="1" si="224"/>
        <v>5.083000000000002</v>
      </c>
      <c r="T491" s="304">
        <f t="shared" ca="1" si="204"/>
        <v>49.86423000000002</v>
      </c>
      <c r="U491" s="311">
        <f t="shared" ca="1" si="205"/>
        <v>0</v>
      </c>
      <c r="V491" s="306">
        <f t="shared" ca="1" si="206"/>
        <v>1.2254126458666479</v>
      </c>
      <c r="W491" s="304">
        <f t="shared" ca="1" si="207"/>
        <v>43.18774625995718</v>
      </c>
      <c r="Y491" s="314" t="str">
        <f t="shared" ca="1" si="225"/>
        <v/>
      </c>
      <c r="Z491" s="315" t="str">
        <f t="shared" ca="1" si="226"/>
        <v/>
      </c>
      <c r="AA491" s="316" t="str">
        <f t="shared" ca="1" si="227"/>
        <v/>
      </c>
      <c r="AC491" s="310" t="e">
        <f t="shared" ca="1" si="228"/>
        <v>#N/A</v>
      </c>
      <c r="AD491" s="323" t="e">
        <f t="shared" ca="1" si="229"/>
        <v>#N/A</v>
      </c>
      <c r="AE491" s="324" t="e">
        <f t="shared" ca="1" si="208"/>
        <v>#N/A</v>
      </c>
      <c r="AG491" s="306">
        <f t="shared" ca="1" si="230"/>
        <v>1.2770271206728996</v>
      </c>
      <c r="AH491" s="304">
        <f t="shared" ca="1" si="231"/>
        <v>-8.4964779079415447</v>
      </c>
    </row>
    <row r="492" spans="1:34" x14ac:dyDescent="0.2">
      <c r="A492" s="347">
        <f t="shared" ca="1" si="209"/>
        <v>1E-4</v>
      </c>
      <c r="B492" s="304">
        <f t="shared" ca="1" si="210"/>
        <v>29.210600000000124</v>
      </c>
      <c r="D492" s="306">
        <f t="shared" ca="1" si="211"/>
        <v>-0.73219909511185088</v>
      </c>
      <c r="E492" s="307">
        <f t="shared" ca="1" si="212"/>
        <v>-1.3451007313998922</v>
      </c>
      <c r="F492" s="304">
        <f t="shared" ca="1" si="213"/>
        <v>1.5314736342801132</v>
      </c>
      <c r="G492" s="306">
        <f t="shared" ca="1" si="214"/>
        <v>9.2325716058786291</v>
      </c>
      <c r="H492" s="307">
        <f t="shared" ca="1" si="215"/>
        <v>-106.73805450315893</v>
      </c>
      <c r="I492" s="304">
        <f t="shared" ca="1" si="216"/>
        <v>107.13660745784797</v>
      </c>
      <c r="J492" s="306">
        <f t="shared" ca="1" si="217"/>
        <v>746.86410190403069</v>
      </c>
      <c r="K492" s="307">
        <f t="shared" ca="1" si="218"/>
        <v>-3.3786442288771545</v>
      </c>
      <c r="L492" s="304">
        <f t="shared" ca="1" si="203"/>
        <v>746.87174397599199</v>
      </c>
      <c r="M492" s="306">
        <f t="shared" ca="1" si="219"/>
        <v>-1.4845136134069075</v>
      </c>
      <c r="N492" s="304">
        <f t="shared" ca="1" si="220"/>
        <v>-85.056364677931299</v>
      </c>
      <c r="P492" s="310">
        <f t="shared" ca="1" si="221"/>
        <v>23</v>
      </c>
      <c r="Q492" s="304">
        <f t="shared" ca="1" si="222"/>
        <v>0</v>
      </c>
      <c r="R492" s="306">
        <f t="shared" ca="1" si="223"/>
        <v>0</v>
      </c>
      <c r="S492" s="307">
        <f t="shared" ca="1" si="224"/>
        <v>5.083000000000002</v>
      </c>
      <c r="T492" s="304">
        <f t="shared" ca="1" si="204"/>
        <v>49.86423000000002</v>
      </c>
      <c r="U492" s="311">
        <f t="shared" ca="1" si="205"/>
        <v>0</v>
      </c>
      <c r="V492" s="306">
        <f t="shared" ca="1" si="206"/>
        <v>1.2254139538481763</v>
      </c>
      <c r="W492" s="304">
        <f t="shared" ca="1" si="207"/>
        <v>43.187895311986885</v>
      </c>
      <c r="Y492" s="314" t="str">
        <f t="shared" ca="1" si="225"/>
        <v/>
      </c>
      <c r="Z492" s="315" t="str">
        <f t="shared" ca="1" si="226"/>
        <v/>
      </c>
      <c r="AA492" s="316" t="str">
        <f t="shared" ca="1" si="227"/>
        <v/>
      </c>
      <c r="AC492" s="310" t="e">
        <f t="shared" ca="1" si="228"/>
        <v>#N/A</v>
      </c>
      <c r="AD492" s="323" t="e">
        <f t="shared" ca="1" si="229"/>
        <v>#N/A</v>
      </c>
      <c r="AE492" s="324" t="e">
        <f t="shared" ca="1" si="208"/>
        <v>#N/A</v>
      </c>
      <c r="AG492" s="306">
        <f t="shared" ca="1" si="230"/>
        <v>1.2769984637627232</v>
      </c>
      <c r="AH492" s="304">
        <f t="shared" ca="1" si="231"/>
        <v>-8.4965072319412087</v>
      </c>
    </row>
    <row r="493" spans="1:34" x14ac:dyDescent="0.2">
      <c r="A493" s="347">
        <f t="shared" ca="1" si="209"/>
        <v>1E-4</v>
      </c>
      <c r="B493" s="304">
        <f t="shared" ca="1" si="210"/>
        <v>29.210700000000124</v>
      </c>
      <c r="D493" s="306">
        <f t="shared" ca="1" si="211"/>
        <v>-0.7321949426312897</v>
      </c>
      <c r="E493" s="307">
        <f t="shared" ca="1" si="212"/>
        <v>-1.3450709390920128</v>
      </c>
      <c r="F493" s="304">
        <f t="shared" ca="1" si="213"/>
        <v>1.5314454822829009</v>
      </c>
      <c r="G493" s="306">
        <f t="shared" ca="1" si="214"/>
        <v>9.2324983863843659</v>
      </c>
      <c r="H493" s="307">
        <f t="shared" ca="1" si="215"/>
        <v>-106.73818901025284</v>
      </c>
      <c r="I493" s="304">
        <f t="shared" ca="1" si="216"/>
        <v>107.13673515486204</v>
      </c>
      <c r="J493" s="306">
        <f t="shared" ca="1" si="217"/>
        <v>746.86410190403069</v>
      </c>
      <c r="K493" s="307">
        <f t="shared" ca="1" si="218"/>
        <v>-3.389318041052825</v>
      </c>
      <c r="L493" s="304">
        <f t="shared" ca="1" si="203"/>
        <v>746.87179233767949</v>
      </c>
      <c r="M493" s="306">
        <f t="shared" ca="1" si="219"/>
        <v>-1.484514402476657</v>
      </c>
      <c r="N493" s="304">
        <f t="shared" ca="1" si="220"/>
        <v>-85.056409888297694</v>
      </c>
      <c r="P493" s="310">
        <f t="shared" ca="1" si="221"/>
        <v>23</v>
      </c>
      <c r="Q493" s="304">
        <f t="shared" ca="1" si="222"/>
        <v>0</v>
      </c>
      <c r="R493" s="306">
        <f t="shared" ca="1" si="223"/>
        <v>0</v>
      </c>
      <c r="S493" s="307">
        <f t="shared" ca="1" si="224"/>
        <v>5.083000000000002</v>
      </c>
      <c r="T493" s="304">
        <f t="shared" ca="1" si="204"/>
        <v>49.86423000000002</v>
      </c>
      <c r="U493" s="311">
        <f t="shared" ca="1" si="205"/>
        <v>0</v>
      </c>
      <c r="V493" s="306">
        <f t="shared" ca="1" si="206"/>
        <v>1.2254152618327501</v>
      </c>
      <c r="W493" s="304">
        <f t="shared" ca="1" si="207"/>
        <v>43.188044362156035</v>
      </c>
      <c r="Y493" s="314" t="str">
        <f t="shared" ca="1" si="225"/>
        <v/>
      </c>
      <c r="Z493" s="315" t="str">
        <f t="shared" ca="1" si="226"/>
        <v/>
      </c>
      <c r="AA493" s="316" t="str">
        <f t="shared" ca="1" si="227"/>
        <v/>
      </c>
      <c r="AC493" s="310" t="e">
        <f t="shared" ca="1" si="228"/>
        <v>#N/A</v>
      </c>
      <c r="AD493" s="323" t="e">
        <f t="shared" ca="1" si="229"/>
        <v>#N/A</v>
      </c>
      <c r="AE493" s="324" t="e">
        <f t="shared" ca="1" si="208"/>
        <v>#N/A</v>
      </c>
      <c r="AG493" s="306">
        <f t="shared" ca="1" si="230"/>
        <v>1.2769698072056244</v>
      </c>
      <c r="AH493" s="304">
        <f t="shared" ca="1" si="231"/>
        <v>-8.4965365555748313</v>
      </c>
    </row>
    <row r="494" spans="1:34" x14ac:dyDescent="0.2">
      <c r="A494" s="347">
        <f t="shared" ca="1" si="209"/>
        <v>1E-4</v>
      </c>
      <c r="B494" s="304">
        <f t="shared" ca="1" si="210"/>
        <v>29.210800000000123</v>
      </c>
      <c r="D494" s="306">
        <f t="shared" ca="1" si="211"/>
        <v>-0.73219079014151944</v>
      </c>
      <c r="E494" s="307">
        <f t="shared" ca="1" si="212"/>
        <v>-1.3450411471560475</v>
      </c>
      <c r="F494" s="304">
        <f t="shared" ca="1" si="213"/>
        <v>1.5314173306812608</v>
      </c>
      <c r="G494" s="306">
        <f t="shared" ca="1" si="214"/>
        <v>9.232425167305351</v>
      </c>
      <c r="H494" s="307">
        <f t="shared" ca="1" si="215"/>
        <v>-106.73832351436755</v>
      </c>
      <c r="I494" s="304">
        <f t="shared" ca="1" si="216"/>
        <v>107.13686284901048</v>
      </c>
      <c r="J494" s="306">
        <f t="shared" ca="1" si="217"/>
        <v>746.86410190403069</v>
      </c>
      <c r="K494" s="307">
        <f t="shared" ca="1" si="218"/>
        <v>-3.3999918666790561</v>
      </c>
      <c r="L494" s="304">
        <f t="shared" ca="1" si="203"/>
        <v>746.87184085196827</v>
      </c>
      <c r="M494" s="306">
        <f t="shared" ca="1" si="219"/>
        <v>-1.4845151915382679</v>
      </c>
      <c r="N494" s="304">
        <f t="shared" ca="1" si="220"/>
        <v>-85.056455098197773</v>
      </c>
      <c r="P494" s="310">
        <f t="shared" ca="1" si="221"/>
        <v>23</v>
      </c>
      <c r="Q494" s="304">
        <f t="shared" ca="1" si="222"/>
        <v>0</v>
      </c>
      <c r="R494" s="306">
        <f t="shared" ca="1" si="223"/>
        <v>0</v>
      </c>
      <c r="S494" s="307">
        <f t="shared" ca="1" si="224"/>
        <v>5.083000000000002</v>
      </c>
      <c r="T494" s="304">
        <f t="shared" ca="1" si="204"/>
        <v>49.86423000000002</v>
      </c>
      <c r="U494" s="311">
        <f t="shared" ca="1" si="205"/>
        <v>0</v>
      </c>
      <c r="V494" s="306">
        <f t="shared" ca="1" si="206"/>
        <v>1.2254165698203683</v>
      </c>
      <c r="W494" s="304">
        <f t="shared" ca="1" si="207"/>
        <v>43.188193410464642</v>
      </c>
      <c r="Y494" s="314" t="str">
        <f t="shared" ca="1" si="225"/>
        <v/>
      </c>
      <c r="Z494" s="315" t="str">
        <f t="shared" ca="1" si="226"/>
        <v/>
      </c>
      <c r="AA494" s="316" t="str">
        <f t="shared" ca="1" si="227"/>
        <v/>
      </c>
      <c r="AC494" s="310" t="e">
        <f t="shared" ca="1" si="228"/>
        <v>#N/A</v>
      </c>
      <c r="AD494" s="323" t="e">
        <f t="shared" ca="1" si="229"/>
        <v>#N/A</v>
      </c>
      <c r="AE494" s="324" t="e">
        <f t="shared" ca="1" si="208"/>
        <v>#N/A</v>
      </c>
      <c r="AG494" s="306">
        <f t="shared" ca="1" si="230"/>
        <v>1.276941151001596</v>
      </c>
      <c r="AH494" s="304">
        <f t="shared" ca="1" si="231"/>
        <v>-8.4965658788424197</v>
      </c>
    </row>
    <row r="495" spans="1:34" x14ac:dyDescent="0.2">
      <c r="A495" s="347">
        <f t="shared" ca="1" si="209"/>
        <v>1E-4</v>
      </c>
      <c r="B495" s="304">
        <f t="shared" ca="1" si="210"/>
        <v>29.210900000000123</v>
      </c>
      <c r="D495" s="306">
        <f t="shared" ca="1" si="211"/>
        <v>-0.73218663764253977</v>
      </c>
      <c r="E495" s="307">
        <f t="shared" ca="1" si="212"/>
        <v>-1.3450113555919962</v>
      </c>
      <c r="F495" s="304">
        <f t="shared" ca="1" si="213"/>
        <v>1.5313891794751937</v>
      </c>
      <c r="G495" s="306">
        <f t="shared" ca="1" si="214"/>
        <v>9.2323519486415861</v>
      </c>
      <c r="H495" s="307">
        <f t="shared" ca="1" si="215"/>
        <v>-106.73845801550311</v>
      </c>
      <c r="I495" s="304">
        <f t="shared" ca="1" si="216"/>
        <v>107.13699054029335</v>
      </c>
      <c r="J495" s="306">
        <f t="shared" ca="1" si="217"/>
        <v>746.86410190403069</v>
      </c>
      <c r="K495" s="307">
        <f t="shared" ca="1" si="218"/>
        <v>-3.4106657057555494</v>
      </c>
      <c r="L495" s="304">
        <f t="shared" ca="1" si="203"/>
        <v>746.87188951885901</v>
      </c>
      <c r="M495" s="306">
        <f t="shared" ca="1" si="219"/>
        <v>-1.4845159805917401</v>
      </c>
      <c r="N495" s="304">
        <f t="shared" ca="1" si="220"/>
        <v>-85.056500307631538</v>
      </c>
      <c r="P495" s="310">
        <f t="shared" ca="1" si="221"/>
        <v>23</v>
      </c>
      <c r="Q495" s="304">
        <f t="shared" ca="1" si="222"/>
        <v>0</v>
      </c>
      <c r="R495" s="306">
        <f t="shared" ca="1" si="223"/>
        <v>0</v>
      </c>
      <c r="S495" s="307">
        <f t="shared" ca="1" si="224"/>
        <v>5.083000000000002</v>
      </c>
      <c r="T495" s="304">
        <f t="shared" ca="1" si="204"/>
        <v>49.86423000000002</v>
      </c>
      <c r="U495" s="311">
        <f t="shared" ca="1" si="205"/>
        <v>0</v>
      </c>
      <c r="V495" s="306">
        <f t="shared" ca="1" si="206"/>
        <v>1.2254178778110312</v>
      </c>
      <c r="W495" s="304">
        <f t="shared" ca="1" si="207"/>
        <v>43.188342456912729</v>
      </c>
      <c r="Y495" s="314" t="str">
        <f t="shared" ca="1" si="225"/>
        <v/>
      </c>
      <c r="Z495" s="315" t="str">
        <f t="shared" ca="1" si="226"/>
        <v/>
      </c>
      <c r="AA495" s="316" t="str">
        <f t="shared" ca="1" si="227"/>
        <v/>
      </c>
      <c r="AC495" s="310" t="e">
        <f t="shared" ca="1" si="228"/>
        <v>#N/A</v>
      </c>
      <c r="AD495" s="323" t="e">
        <f t="shared" ca="1" si="229"/>
        <v>#N/A</v>
      </c>
      <c r="AE495" s="324" t="e">
        <f t="shared" ca="1" si="208"/>
        <v>#N/A</v>
      </c>
      <c r="AG495" s="306">
        <f t="shared" ca="1" si="230"/>
        <v>1.276912495150631</v>
      </c>
      <c r="AH495" s="304">
        <f t="shared" ca="1" si="231"/>
        <v>-8.4965952017439754</v>
      </c>
    </row>
    <row r="496" spans="1:34" x14ac:dyDescent="0.2">
      <c r="A496" s="347">
        <f t="shared" ca="1" si="209"/>
        <v>1E-4</v>
      </c>
      <c r="B496" s="304">
        <f t="shared" ca="1" si="210"/>
        <v>29.211000000000123</v>
      </c>
      <c r="D496" s="306">
        <f t="shared" ca="1" si="211"/>
        <v>-0.73218248513435458</v>
      </c>
      <c r="E496" s="307">
        <f t="shared" ca="1" si="212"/>
        <v>-1.3449815643998537</v>
      </c>
      <c r="F496" s="304">
        <f t="shared" ca="1" si="213"/>
        <v>1.5313610286646964</v>
      </c>
      <c r="G496" s="306">
        <f t="shared" ca="1" si="214"/>
        <v>9.2322787303930731</v>
      </c>
      <c r="H496" s="307">
        <f t="shared" ca="1" si="215"/>
        <v>-106.73859251365955</v>
      </c>
      <c r="I496" s="304">
        <f t="shared" ca="1" si="216"/>
        <v>107.13711822871066</v>
      </c>
      <c r="J496" s="306">
        <f t="shared" ca="1" si="217"/>
        <v>746.86410190403069</v>
      </c>
      <c r="K496" s="307">
        <f t="shared" ca="1" si="218"/>
        <v>-3.4213395582820074</v>
      </c>
      <c r="L496" s="304">
        <f t="shared" ca="1" si="203"/>
        <v>746.87193833835215</v>
      </c>
      <c r="M496" s="306">
        <f t="shared" ca="1" si="219"/>
        <v>-1.4845167696370738</v>
      </c>
      <c r="N496" s="304">
        <f t="shared" ca="1" si="220"/>
        <v>-85.056545516599002</v>
      </c>
      <c r="P496" s="310">
        <f t="shared" ca="1" si="221"/>
        <v>23</v>
      </c>
      <c r="Q496" s="304">
        <f t="shared" ca="1" si="222"/>
        <v>0</v>
      </c>
      <c r="R496" s="306">
        <f t="shared" ca="1" si="223"/>
        <v>0</v>
      </c>
      <c r="S496" s="307">
        <f t="shared" ca="1" si="224"/>
        <v>5.083000000000002</v>
      </c>
      <c r="T496" s="304">
        <f t="shared" ca="1" si="204"/>
        <v>49.86423000000002</v>
      </c>
      <c r="U496" s="311">
        <f t="shared" ca="1" si="205"/>
        <v>0</v>
      </c>
      <c r="V496" s="306">
        <f t="shared" ca="1" si="206"/>
        <v>1.2254191858047383</v>
      </c>
      <c r="W496" s="304">
        <f t="shared" ca="1" si="207"/>
        <v>43.18849150150028</v>
      </c>
      <c r="Y496" s="314" t="str">
        <f t="shared" ca="1" si="225"/>
        <v/>
      </c>
      <c r="Z496" s="315" t="str">
        <f t="shared" ca="1" si="226"/>
        <v/>
      </c>
      <c r="AA496" s="316" t="str">
        <f t="shared" ca="1" si="227"/>
        <v/>
      </c>
      <c r="AC496" s="310" t="e">
        <f t="shared" ca="1" si="228"/>
        <v>#N/A</v>
      </c>
      <c r="AD496" s="323" t="e">
        <f t="shared" ca="1" si="229"/>
        <v>#N/A</v>
      </c>
      <c r="AE496" s="324" t="e">
        <f t="shared" ca="1" si="208"/>
        <v>#N/A</v>
      </c>
      <c r="AG496" s="306">
        <f t="shared" ca="1" si="230"/>
        <v>1.2768838396527311</v>
      </c>
      <c r="AH496" s="304">
        <f t="shared" ca="1" si="231"/>
        <v>-8.4966245242795022</v>
      </c>
    </row>
    <row r="497" spans="1:34" x14ac:dyDescent="0.2">
      <c r="A497" s="347">
        <f t="shared" ca="1" si="209"/>
        <v>1E-4</v>
      </c>
      <c r="B497" s="304">
        <f t="shared" ca="1" si="210"/>
        <v>29.211100000000123</v>
      </c>
      <c r="D497" s="306">
        <f t="shared" ca="1" si="211"/>
        <v>-0.73217833261696175</v>
      </c>
      <c r="E497" s="307">
        <f t="shared" ca="1" si="212"/>
        <v>-1.3449517735796199</v>
      </c>
      <c r="F497" s="304">
        <f t="shared" ca="1" si="213"/>
        <v>1.5313328782497682</v>
      </c>
      <c r="G497" s="306">
        <f t="shared" ca="1" si="214"/>
        <v>9.2322055125598119</v>
      </c>
      <c r="H497" s="307">
        <f t="shared" ca="1" si="215"/>
        <v>-106.73872700883692</v>
      </c>
      <c r="I497" s="304">
        <f t="shared" ca="1" si="216"/>
        <v>107.13724591426248</v>
      </c>
      <c r="J497" s="306">
        <f t="shared" ca="1" si="217"/>
        <v>746.86410190403069</v>
      </c>
      <c r="K497" s="307">
        <f t="shared" ca="1" si="218"/>
        <v>-3.4320134242581322</v>
      </c>
      <c r="L497" s="304">
        <f t="shared" ca="1" si="203"/>
        <v>746.87198731044839</v>
      </c>
      <c r="M497" s="306">
        <f t="shared" ca="1" si="219"/>
        <v>-1.4845175586742692</v>
      </c>
      <c r="N497" s="304">
        <f t="shared" ca="1" si="220"/>
        <v>-85.056590725100179</v>
      </c>
      <c r="P497" s="310">
        <f t="shared" ca="1" si="221"/>
        <v>23</v>
      </c>
      <c r="Q497" s="304">
        <f t="shared" ca="1" si="222"/>
        <v>0</v>
      </c>
      <c r="R497" s="306">
        <f t="shared" ca="1" si="223"/>
        <v>0</v>
      </c>
      <c r="S497" s="307">
        <f t="shared" ca="1" si="224"/>
        <v>5.083000000000002</v>
      </c>
      <c r="T497" s="304">
        <f t="shared" ca="1" si="204"/>
        <v>49.86423000000002</v>
      </c>
      <c r="U497" s="311">
        <f t="shared" ca="1" si="205"/>
        <v>0</v>
      </c>
      <c r="V497" s="306">
        <f t="shared" ca="1" si="206"/>
        <v>1.2254204938014903</v>
      </c>
      <c r="W497" s="304">
        <f t="shared" ca="1" si="207"/>
        <v>43.188640544227361</v>
      </c>
      <c r="Y497" s="314" t="str">
        <f t="shared" ca="1" si="225"/>
        <v/>
      </c>
      <c r="Z497" s="315" t="str">
        <f t="shared" ca="1" si="226"/>
        <v/>
      </c>
      <c r="AA497" s="316" t="str">
        <f t="shared" ca="1" si="227"/>
        <v/>
      </c>
      <c r="AC497" s="310" t="e">
        <f t="shared" ca="1" si="228"/>
        <v>#N/A</v>
      </c>
      <c r="AD497" s="323" t="e">
        <f t="shared" ca="1" si="229"/>
        <v>#N/A</v>
      </c>
      <c r="AE497" s="324" t="e">
        <f t="shared" ca="1" si="208"/>
        <v>#N/A</v>
      </c>
      <c r="AG497" s="306">
        <f t="shared" ca="1" si="230"/>
        <v>1.2768551845078946</v>
      </c>
      <c r="AH497" s="304">
        <f t="shared" ca="1" si="231"/>
        <v>-8.496653846449</v>
      </c>
    </row>
    <row r="498" spans="1:34" x14ac:dyDescent="0.2">
      <c r="A498" s="347">
        <f t="shared" ca="1" si="209"/>
        <v>1E-4</v>
      </c>
      <c r="B498" s="304">
        <f t="shared" ca="1" si="210"/>
        <v>29.211200000000122</v>
      </c>
      <c r="D498" s="306">
        <f t="shared" ca="1" si="211"/>
        <v>-0.7321741800903635</v>
      </c>
      <c r="E498" s="307">
        <f t="shared" ca="1" si="212"/>
        <v>-1.344921983131286</v>
      </c>
      <c r="F498" s="304">
        <f t="shared" ca="1" si="213"/>
        <v>1.5313047282304024</v>
      </c>
      <c r="G498" s="306">
        <f t="shared" ca="1" si="214"/>
        <v>9.2321322951418026</v>
      </c>
      <c r="H498" s="307">
        <f t="shared" ca="1" si="215"/>
        <v>-106.73886150103523</v>
      </c>
      <c r="I498" s="304">
        <f t="shared" ca="1" si="216"/>
        <v>107.13737359694881</v>
      </c>
      <c r="J498" s="306">
        <f t="shared" ca="1" si="217"/>
        <v>746.86410190403069</v>
      </c>
      <c r="K498" s="307">
        <f t="shared" ca="1" si="218"/>
        <v>-3.4426873036836256</v>
      </c>
      <c r="L498" s="304">
        <f t="shared" ca="1" si="203"/>
        <v>746.87203643514817</v>
      </c>
      <c r="M498" s="306">
        <f t="shared" ca="1" si="219"/>
        <v>-1.4845183477033264</v>
      </c>
      <c r="N498" s="304">
        <f t="shared" ca="1" si="220"/>
        <v>-85.05663593313507</v>
      </c>
      <c r="P498" s="310">
        <f t="shared" ca="1" si="221"/>
        <v>23</v>
      </c>
      <c r="Q498" s="304">
        <f t="shared" ca="1" si="222"/>
        <v>0</v>
      </c>
      <c r="R498" s="306">
        <f t="shared" ca="1" si="223"/>
        <v>0</v>
      </c>
      <c r="S498" s="307">
        <f t="shared" ca="1" si="224"/>
        <v>5.083000000000002</v>
      </c>
      <c r="T498" s="304">
        <f t="shared" ca="1" si="204"/>
        <v>49.86423000000002</v>
      </c>
      <c r="U498" s="311">
        <f t="shared" ca="1" si="205"/>
        <v>0</v>
      </c>
      <c r="V498" s="306">
        <f t="shared" ca="1" si="206"/>
        <v>1.2254218018012866</v>
      </c>
      <c r="W498" s="304">
        <f t="shared" ca="1" si="207"/>
        <v>43.188789585093936</v>
      </c>
      <c r="Y498" s="314" t="str">
        <f t="shared" ca="1" si="225"/>
        <v/>
      </c>
      <c r="Z498" s="315" t="str">
        <f t="shared" ca="1" si="226"/>
        <v/>
      </c>
      <c r="AA498" s="316" t="str">
        <f t="shared" ca="1" si="227"/>
        <v/>
      </c>
      <c r="AC498" s="310" t="e">
        <f t="shared" ca="1" si="228"/>
        <v>#N/A</v>
      </c>
      <c r="AD498" s="323" t="e">
        <f t="shared" ca="1" si="229"/>
        <v>#N/A</v>
      </c>
      <c r="AE498" s="324" t="e">
        <f t="shared" ca="1" si="208"/>
        <v>#N/A</v>
      </c>
      <c r="AG498" s="306">
        <f t="shared" ca="1" si="230"/>
        <v>1.2768265297161143</v>
      </c>
      <c r="AH498" s="304">
        <f t="shared" ca="1" si="231"/>
        <v>-8.4966831682524777</v>
      </c>
    </row>
    <row r="499" spans="1:34" x14ac:dyDescent="0.2">
      <c r="A499" s="347">
        <f t="shared" ca="1" si="209"/>
        <v>1E-4</v>
      </c>
      <c r="B499" s="304">
        <f t="shared" ca="1" si="210"/>
        <v>29.211300000000122</v>
      </c>
      <c r="D499" s="306">
        <f t="shared" ca="1" si="211"/>
        <v>-0.73217002755455929</v>
      </c>
      <c r="E499" s="307">
        <f t="shared" ca="1" si="212"/>
        <v>-1.3448921930548554</v>
      </c>
      <c r="F499" s="304">
        <f t="shared" ca="1" si="213"/>
        <v>1.5312765786066025</v>
      </c>
      <c r="G499" s="306">
        <f t="shared" ca="1" si="214"/>
        <v>9.2320590781390468</v>
      </c>
      <c r="H499" s="307">
        <f t="shared" ca="1" si="215"/>
        <v>-106.73899599025454</v>
      </c>
      <c r="I499" s="304">
        <f t="shared" ca="1" si="216"/>
        <v>107.13750127676968</v>
      </c>
      <c r="J499" s="306">
        <f t="shared" ca="1" si="217"/>
        <v>746.86410190403069</v>
      </c>
      <c r="K499" s="307">
        <f t="shared" ca="1" si="218"/>
        <v>-3.4533611965581903</v>
      </c>
      <c r="L499" s="304">
        <f t="shared" ca="1" si="203"/>
        <v>746.87208571245196</v>
      </c>
      <c r="M499" s="306">
        <f t="shared" ca="1" si="219"/>
        <v>-1.4845191367242452</v>
      </c>
      <c r="N499" s="304">
        <f t="shared" ca="1" si="220"/>
        <v>-85.05668114070366</v>
      </c>
      <c r="P499" s="310">
        <f t="shared" ca="1" si="221"/>
        <v>23</v>
      </c>
      <c r="Q499" s="304">
        <f t="shared" ca="1" si="222"/>
        <v>0</v>
      </c>
      <c r="R499" s="306">
        <f t="shared" ca="1" si="223"/>
        <v>0</v>
      </c>
      <c r="S499" s="307">
        <f t="shared" ca="1" si="224"/>
        <v>5.083000000000002</v>
      </c>
      <c r="T499" s="304">
        <f t="shared" ca="1" si="204"/>
        <v>49.86423000000002</v>
      </c>
      <c r="U499" s="311">
        <f t="shared" ca="1" si="205"/>
        <v>0</v>
      </c>
      <c r="V499" s="306">
        <f t="shared" ca="1" si="206"/>
        <v>1.2254231098041277</v>
      </c>
      <c r="W499" s="304">
        <f t="shared" ca="1" si="207"/>
        <v>43.188938624100032</v>
      </c>
      <c r="Y499" s="314" t="str">
        <f t="shared" ca="1" si="225"/>
        <v/>
      </c>
      <c r="Z499" s="315" t="str">
        <f t="shared" ca="1" si="226"/>
        <v/>
      </c>
      <c r="AA499" s="316" t="str">
        <f t="shared" ca="1" si="227"/>
        <v/>
      </c>
      <c r="AC499" s="310" t="e">
        <f t="shared" ca="1" si="228"/>
        <v>#N/A</v>
      </c>
      <c r="AD499" s="323" t="e">
        <f t="shared" ca="1" si="229"/>
        <v>#N/A</v>
      </c>
      <c r="AE499" s="324" t="e">
        <f t="shared" ca="1" si="208"/>
        <v>#N/A</v>
      </c>
      <c r="AG499" s="306">
        <f t="shared" ca="1" si="230"/>
        <v>1.2767978752773939</v>
      </c>
      <c r="AH499" s="304">
        <f t="shared" ca="1" si="231"/>
        <v>-8.4967124896899318</v>
      </c>
    </row>
    <row r="500" spans="1:34" x14ac:dyDescent="0.2">
      <c r="A500" s="347">
        <f t="shared" ca="1" si="209"/>
        <v>1E-4</v>
      </c>
      <c r="B500" s="304">
        <f t="shared" ca="1" si="210"/>
        <v>29.211400000000122</v>
      </c>
      <c r="D500" s="306">
        <f t="shared" ca="1" si="211"/>
        <v>-0.73216587500955277</v>
      </c>
      <c r="E500" s="307">
        <f t="shared" ca="1" si="212"/>
        <v>-1.3448624033503283</v>
      </c>
      <c r="F500" s="304">
        <f t="shared" ca="1" si="213"/>
        <v>1.5312484293783699</v>
      </c>
      <c r="G500" s="306">
        <f t="shared" ca="1" si="214"/>
        <v>9.2319858615515464</v>
      </c>
      <c r="H500" s="307">
        <f t="shared" ca="1" si="215"/>
        <v>-106.73913047649488</v>
      </c>
      <c r="I500" s="304">
        <f t="shared" ca="1" si="216"/>
        <v>107.13762895372514</v>
      </c>
      <c r="J500" s="306">
        <f t="shared" ca="1" si="217"/>
        <v>746.86410190403069</v>
      </c>
      <c r="K500" s="307">
        <f t="shared" ca="1" si="218"/>
        <v>-3.4640351028815277</v>
      </c>
      <c r="L500" s="304">
        <f t="shared" ca="1" si="203"/>
        <v>746.87213514236043</v>
      </c>
      <c r="M500" s="306">
        <f t="shared" ca="1" si="219"/>
        <v>-1.4845199257370263</v>
      </c>
      <c r="N500" s="304">
        <f t="shared" ca="1" si="220"/>
        <v>-85.056726347806006</v>
      </c>
      <c r="P500" s="310">
        <f t="shared" ca="1" si="221"/>
        <v>23</v>
      </c>
      <c r="Q500" s="304">
        <f t="shared" ca="1" si="222"/>
        <v>0</v>
      </c>
      <c r="R500" s="306">
        <f t="shared" ca="1" si="223"/>
        <v>0</v>
      </c>
      <c r="S500" s="307">
        <f t="shared" ca="1" si="224"/>
        <v>5.083000000000002</v>
      </c>
      <c r="T500" s="304">
        <f t="shared" ca="1" si="204"/>
        <v>49.86423000000002</v>
      </c>
      <c r="U500" s="311">
        <f t="shared" ca="1" si="205"/>
        <v>0</v>
      </c>
      <c r="V500" s="306">
        <f t="shared" ca="1" si="206"/>
        <v>1.2254244178100129</v>
      </c>
      <c r="W500" s="304">
        <f t="shared" ca="1" si="207"/>
        <v>43.189087661245651</v>
      </c>
      <c r="Y500" s="314" t="str">
        <f t="shared" ca="1" si="225"/>
        <v/>
      </c>
      <c r="Z500" s="315" t="str">
        <f t="shared" ca="1" si="226"/>
        <v/>
      </c>
      <c r="AA500" s="316" t="str">
        <f t="shared" ca="1" si="227"/>
        <v/>
      </c>
      <c r="AC500" s="310" t="e">
        <f t="shared" ca="1" si="228"/>
        <v>#N/A</v>
      </c>
      <c r="AD500" s="323" t="e">
        <f t="shared" ca="1" si="229"/>
        <v>#N/A</v>
      </c>
      <c r="AE500" s="324" t="e">
        <f t="shared" ca="1" si="208"/>
        <v>#N/A</v>
      </c>
      <c r="AG500" s="306">
        <f t="shared" ca="1" si="230"/>
        <v>1.2767692211917296</v>
      </c>
      <c r="AH500" s="304">
        <f t="shared" ca="1" si="231"/>
        <v>-8.4967418107613639</v>
      </c>
    </row>
    <row r="501" spans="1:34" x14ac:dyDescent="0.2">
      <c r="A501" s="347">
        <f t="shared" ca="1" si="209"/>
        <v>1E-4</v>
      </c>
      <c r="B501" s="304">
        <f t="shared" ca="1" si="210"/>
        <v>29.211500000000122</v>
      </c>
      <c r="D501" s="306">
        <f t="shared" ca="1" si="211"/>
        <v>-0.73216172245534017</v>
      </c>
      <c r="E501" s="307">
        <f t="shared" ca="1" si="212"/>
        <v>-1.3448326140176974</v>
      </c>
      <c r="F501" s="304">
        <f t="shared" ca="1" si="213"/>
        <v>1.5312202805456971</v>
      </c>
      <c r="G501" s="306">
        <f t="shared" ca="1" si="214"/>
        <v>9.2319126453793015</v>
      </c>
      <c r="H501" s="307">
        <f t="shared" ca="1" si="215"/>
        <v>-106.73926495975628</v>
      </c>
      <c r="I501" s="304">
        <f t="shared" ca="1" si="216"/>
        <v>107.13775662781525</v>
      </c>
      <c r="J501" s="306">
        <f t="shared" ca="1" si="217"/>
        <v>746.86410190403069</v>
      </c>
      <c r="K501" s="307">
        <f t="shared" ca="1" si="218"/>
        <v>-3.4747090226533404</v>
      </c>
      <c r="L501" s="304">
        <f t="shared" ca="1" si="203"/>
        <v>746.87218472487405</v>
      </c>
      <c r="M501" s="306">
        <f t="shared" ca="1" si="219"/>
        <v>-1.4845207147416692</v>
      </c>
      <c r="N501" s="304">
        <f t="shared" ca="1" si="220"/>
        <v>-85.056771554442065</v>
      </c>
      <c r="P501" s="310">
        <f t="shared" ca="1" si="221"/>
        <v>23</v>
      </c>
      <c r="Q501" s="304">
        <f t="shared" ca="1" si="222"/>
        <v>0</v>
      </c>
      <c r="R501" s="306">
        <f t="shared" ca="1" si="223"/>
        <v>0</v>
      </c>
      <c r="S501" s="307">
        <f t="shared" ca="1" si="224"/>
        <v>5.083000000000002</v>
      </c>
      <c r="T501" s="304">
        <f t="shared" ca="1" si="204"/>
        <v>49.86423000000002</v>
      </c>
      <c r="U501" s="311">
        <f t="shared" ca="1" si="205"/>
        <v>0</v>
      </c>
      <c r="V501" s="306">
        <f t="shared" ca="1" si="206"/>
        <v>1.225425725818942</v>
      </c>
      <c r="W501" s="304">
        <f t="shared" ca="1" si="207"/>
        <v>43.189236696530813</v>
      </c>
      <c r="Y501" s="314" t="str">
        <f t="shared" ca="1" si="225"/>
        <v/>
      </c>
      <c r="Z501" s="315" t="str">
        <f t="shared" ca="1" si="226"/>
        <v/>
      </c>
      <c r="AA501" s="316" t="str">
        <f t="shared" ca="1" si="227"/>
        <v/>
      </c>
      <c r="AC501" s="310" t="e">
        <f t="shared" ca="1" si="228"/>
        <v>#N/A</v>
      </c>
      <c r="AD501" s="323" t="e">
        <f t="shared" ca="1" si="229"/>
        <v>#N/A</v>
      </c>
      <c r="AE501" s="324" t="e">
        <f t="shared" ca="1" si="208"/>
        <v>#N/A</v>
      </c>
      <c r="AG501" s="306">
        <f t="shared" ca="1" si="230"/>
        <v>1.2767405674591199</v>
      </c>
      <c r="AH501" s="304">
        <f t="shared" ca="1" si="231"/>
        <v>-8.4967711314667778</v>
      </c>
    </row>
    <row r="502" spans="1:34" x14ac:dyDescent="0.2">
      <c r="A502" s="347">
        <f t="shared" ca="1" si="209"/>
        <v>1E-4</v>
      </c>
      <c r="B502" s="304">
        <f t="shared" ca="1" si="210"/>
        <v>29.211600000000121</v>
      </c>
      <c r="D502" s="306">
        <f t="shared" ca="1" si="211"/>
        <v>-0.73215756989192715</v>
      </c>
      <c r="E502" s="307">
        <f t="shared" ca="1" si="212"/>
        <v>-1.344802825056961</v>
      </c>
      <c r="F502" s="304">
        <f t="shared" ca="1" si="213"/>
        <v>1.5311921321085853</v>
      </c>
      <c r="G502" s="306">
        <f t="shared" ca="1" si="214"/>
        <v>9.2318394296223119</v>
      </c>
      <c r="H502" s="307">
        <f t="shared" ca="1" si="215"/>
        <v>-106.7393994400388</v>
      </c>
      <c r="I502" s="304">
        <f t="shared" ca="1" si="216"/>
        <v>107.13788429904001</v>
      </c>
      <c r="J502" s="306">
        <f t="shared" ca="1" si="217"/>
        <v>746.86410190403069</v>
      </c>
      <c r="K502" s="307">
        <f t="shared" ca="1" si="218"/>
        <v>-3.4853829558733302</v>
      </c>
      <c r="L502" s="304">
        <f t="shared" ca="1" si="203"/>
        <v>746.87223445999336</v>
      </c>
      <c r="M502" s="306">
        <f t="shared" ca="1" si="219"/>
        <v>-1.4845215037381743</v>
      </c>
      <c r="N502" s="304">
        <f t="shared" ca="1" si="220"/>
        <v>-85.056816760611852</v>
      </c>
      <c r="P502" s="310">
        <f t="shared" ca="1" si="221"/>
        <v>23</v>
      </c>
      <c r="Q502" s="304">
        <f t="shared" ca="1" si="222"/>
        <v>0</v>
      </c>
      <c r="R502" s="306">
        <f t="shared" ca="1" si="223"/>
        <v>0</v>
      </c>
      <c r="S502" s="307">
        <f t="shared" ca="1" si="224"/>
        <v>5.083000000000002</v>
      </c>
      <c r="T502" s="304">
        <f t="shared" ca="1" si="204"/>
        <v>49.86423000000002</v>
      </c>
      <c r="U502" s="311">
        <f t="shared" ca="1" si="205"/>
        <v>0</v>
      </c>
      <c r="V502" s="306">
        <f t="shared" ca="1" si="206"/>
        <v>1.2254270338309166</v>
      </c>
      <c r="W502" s="304">
        <f t="shared" ca="1" si="207"/>
        <v>43.189385729955561</v>
      </c>
      <c r="Y502" s="314" t="str">
        <f t="shared" ca="1" si="225"/>
        <v/>
      </c>
      <c r="Z502" s="315" t="str">
        <f t="shared" ca="1" si="226"/>
        <v/>
      </c>
      <c r="AA502" s="316" t="str">
        <f t="shared" ca="1" si="227"/>
        <v/>
      </c>
      <c r="AC502" s="310" t="e">
        <f t="shared" ca="1" si="228"/>
        <v>#N/A</v>
      </c>
      <c r="AD502" s="323" t="e">
        <f t="shared" ca="1" si="229"/>
        <v>#N/A</v>
      </c>
      <c r="AE502" s="324" t="e">
        <f t="shared" ca="1" si="208"/>
        <v>#N/A</v>
      </c>
      <c r="AG502" s="306">
        <f t="shared" ca="1" si="230"/>
        <v>1.2767119140795629</v>
      </c>
      <c r="AH502" s="304">
        <f t="shared" ca="1" si="231"/>
        <v>-8.4968004518061768</v>
      </c>
    </row>
    <row r="503" spans="1:34" x14ac:dyDescent="0.2">
      <c r="A503" s="347">
        <f t="shared" ca="1" si="209"/>
        <v>1E-4</v>
      </c>
      <c r="B503" s="304">
        <f t="shared" ca="1" si="210"/>
        <v>29.211700000000121</v>
      </c>
      <c r="D503" s="306">
        <f t="shared" ca="1" si="211"/>
        <v>-0.73215341731931416</v>
      </c>
      <c r="E503" s="307">
        <f t="shared" ca="1" si="212"/>
        <v>-1.3447730364681139</v>
      </c>
      <c r="F503" s="304">
        <f t="shared" ca="1" si="213"/>
        <v>1.5311639840670301</v>
      </c>
      <c r="G503" s="306">
        <f t="shared" ca="1" si="214"/>
        <v>9.2317662142805794</v>
      </c>
      <c r="H503" s="307">
        <f t="shared" ca="1" si="215"/>
        <v>-106.73953391734244</v>
      </c>
      <c r="I503" s="304">
        <f t="shared" ca="1" si="216"/>
        <v>107.13801196739946</v>
      </c>
      <c r="J503" s="306">
        <f t="shared" ca="1" si="217"/>
        <v>746.86410190403069</v>
      </c>
      <c r="K503" s="307">
        <f t="shared" ca="1" si="218"/>
        <v>-3.4960569025411994</v>
      </c>
      <c r="L503" s="304">
        <f t="shared" ca="1" si="203"/>
        <v>746.87228434771907</v>
      </c>
      <c r="M503" s="306">
        <f t="shared" ca="1" si="219"/>
        <v>-1.4845222927265418</v>
      </c>
      <c r="N503" s="304">
        <f t="shared" ca="1" si="220"/>
        <v>-85.056861966315395</v>
      </c>
      <c r="P503" s="310">
        <f t="shared" ca="1" si="221"/>
        <v>23</v>
      </c>
      <c r="Q503" s="304">
        <f t="shared" ca="1" si="222"/>
        <v>0</v>
      </c>
      <c r="R503" s="306">
        <f t="shared" ca="1" si="223"/>
        <v>0</v>
      </c>
      <c r="S503" s="307">
        <f t="shared" ca="1" si="224"/>
        <v>5.083000000000002</v>
      </c>
      <c r="T503" s="304">
        <f t="shared" ca="1" si="204"/>
        <v>49.86423000000002</v>
      </c>
      <c r="U503" s="311">
        <f t="shared" ca="1" si="205"/>
        <v>0</v>
      </c>
      <c r="V503" s="306">
        <f t="shared" ca="1" si="206"/>
        <v>1.2254283418459349</v>
      </c>
      <c r="W503" s="304">
        <f t="shared" ca="1" si="207"/>
        <v>43.189534761519866</v>
      </c>
      <c r="Y503" s="314" t="str">
        <f t="shared" ca="1" si="225"/>
        <v/>
      </c>
      <c r="Z503" s="315" t="str">
        <f t="shared" ca="1" si="226"/>
        <v/>
      </c>
      <c r="AA503" s="316" t="str">
        <f t="shared" ca="1" si="227"/>
        <v/>
      </c>
      <c r="AC503" s="310" t="e">
        <f t="shared" ca="1" si="228"/>
        <v>#N/A</v>
      </c>
      <c r="AD503" s="323" t="e">
        <f t="shared" ca="1" si="229"/>
        <v>#N/A</v>
      </c>
      <c r="AE503" s="324" t="e">
        <f t="shared" ca="1" si="208"/>
        <v>#N/A</v>
      </c>
      <c r="AG503" s="306">
        <f t="shared" ca="1" si="230"/>
        <v>1.2766832610530496</v>
      </c>
      <c r="AH503" s="304">
        <f t="shared" ca="1" si="231"/>
        <v>-8.4968297717795682</v>
      </c>
    </row>
    <row r="504" spans="1:34" x14ac:dyDescent="0.2">
      <c r="A504" s="347">
        <f t="shared" ca="1" si="209"/>
        <v>1E-4</v>
      </c>
      <c r="B504" s="304">
        <f t="shared" ca="1" si="210"/>
        <v>29.211800000000121</v>
      </c>
      <c r="D504" s="306">
        <f t="shared" ca="1" si="211"/>
        <v>-0.73214926473749831</v>
      </c>
      <c r="E504" s="307">
        <f t="shared" ca="1" si="212"/>
        <v>-1.3447432482511594</v>
      </c>
      <c r="F504" s="304">
        <f t="shared" ca="1" si="213"/>
        <v>1.5311358364210337</v>
      </c>
      <c r="G504" s="306">
        <f t="shared" ca="1" si="214"/>
        <v>9.2316929993541059</v>
      </c>
      <c r="H504" s="307">
        <f t="shared" ca="1" si="215"/>
        <v>-106.73966839166727</v>
      </c>
      <c r="I504" s="304">
        <f t="shared" ca="1" si="216"/>
        <v>107.13813963289364</v>
      </c>
      <c r="J504" s="306">
        <f t="shared" ca="1" si="217"/>
        <v>746.86410190403069</v>
      </c>
      <c r="K504" s="307">
        <f t="shared" ca="1" si="218"/>
        <v>-3.5067308626566498</v>
      </c>
      <c r="L504" s="304">
        <f t="shared" ca="1" si="203"/>
        <v>746.87233438805151</v>
      </c>
      <c r="M504" s="306">
        <f t="shared" ca="1" si="219"/>
        <v>-1.4845230817067716</v>
      </c>
      <c r="N504" s="304">
        <f t="shared" ca="1" si="220"/>
        <v>-85.05690717155268</v>
      </c>
      <c r="P504" s="310">
        <f t="shared" ca="1" si="221"/>
        <v>23</v>
      </c>
      <c r="Q504" s="304">
        <f t="shared" ca="1" si="222"/>
        <v>0</v>
      </c>
      <c r="R504" s="306">
        <f t="shared" ca="1" si="223"/>
        <v>0</v>
      </c>
      <c r="S504" s="307">
        <f t="shared" ca="1" si="224"/>
        <v>5.083000000000002</v>
      </c>
      <c r="T504" s="304">
        <f t="shared" ca="1" si="204"/>
        <v>49.86423000000002</v>
      </c>
      <c r="U504" s="311">
        <f t="shared" ca="1" si="205"/>
        <v>0</v>
      </c>
      <c r="V504" s="306">
        <f t="shared" ca="1" si="206"/>
        <v>1.2254296498639976</v>
      </c>
      <c r="W504" s="304">
        <f t="shared" ca="1" si="207"/>
        <v>43.189683791223757</v>
      </c>
      <c r="Y504" s="314" t="str">
        <f t="shared" ca="1" si="225"/>
        <v/>
      </c>
      <c r="Z504" s="315" t="str">
        <f t="shared" ca="1" si="226"/>
        <v/>
      </c>
      <c r="AA504" s="316" t="str">
        <f t="shared" ca="1" si="227"/>
        <v/>
      </c>
      <c r="AC504" s="310" t="e">
        <f t="shared" ca="1" si="228"/>
        <v>#N/A</v>
      </c>
      <c r="AD504" s="323" t="e">
        <f t="shared" ca="1" si="229"/>
        <v>#N/A</v>
      </c>
      <c r="AE504" s="324" t="e">
        <f t="shared" ca="1" si="208"/>
        <v>#N/A</v>
      </c>
      <c r="AG504" s="306">
        <f t="shared" ca="1" si="230"/>
        <v>1.2766546083795856</v>
      </c>
      <c r="AH504" s="304">
        <f t="shared" ca="1" si="231"/>
        <v>-8.4968590913869466</v>
      </c>
    </row>
    <row r="505" spans="1:34" x14ac:dyDescent="0.2">
      <c r="A505" s="347">
        <f t="shared" ca="1" si="209"/>
        <v>1E-4</v>
      </c>
      <c r="B505" s="304">
        <f t="shared" ca="1" si="210"/>
        <v>29.211900000000121</v>
      </c>
      <c r="D505" s="306">
        <f t="shared" ca="1" si="211"/>
        <v>-0.73214511214648381</v>
      </c>
      <c r="E505" s="307">
        <f t="shared" ca="1" si="212"/>
        <v>-1.3447134604060906</v>
      </c>
      <c r="F505" s="304">
        <f t="shared" ca="1" si="213"/>
        <v>1.5311076891705919</v>
      </c>
      <c r="G505" s="306">
        <f t="shared" ca="1" si="214"/>
        <v>9.2316197848428914</v>
      </c>
      <c r="H505" s="307">
        <f t="shared" ca="1" si="215"/>
        <v>-106.73980286301331</v>
      </c>
      <c r="I505" s="304">
        <f t="shared" ca="1" si="216"/>
        <v>107.1382672955226</v>
      </c>
      <c r="J505" s="306">
        <f t="shared" ca="1" si="217"/>
        <v>746.86410190403069</v>
      </c>
      <c r="K505" s="307">
        <f t="shared" ca="1" si="218"/>
        <v>-3.5174048362193839</v>
      </c>
      <c r="L505" s="304">
        <f t="shared" ca="1" si="203"/>
        <v>746.87238458099125</v>
      </c>
      <c r="M505" s="306">
        <f t="shared" ca="1" si="219"/>
        <v>-1.4845238706788642</v>
      </c>
      <c r="N505" s="304">
        <f t="shared" ca="1" si="220"/>
        <v>-85.056952376323736</v>
      </c>
      <c r="P505" s="310">
        <f t="shared" ca="1" si="221"/>
        <v>23</v>
      </c>
      <c r="Q505" s="304">
        <f t="shared" ca="1" si="222"/>
        <v>0</v>
      </c>
      <c r="R505" s="306">
        <f t="shared" ca="1" si="223"/>
        <v>0</v>
      </c>
      <c r="S505" s="307">
        <f t="shared" ca="1" si="224"/>
        <v>5.083000000000002</v>
      </c>
      <c r="T505" s="304">
        <f t="shared" ca="1" si="204"/>
        <v>49.86423000000002</v>
      </c>
      <c r="U505" s="311">
        <f t="shared" ca="1" si="205"/>
        <v>0</v>
      </c>
      <c r="V505" s="306">
        <f t="shared" ca="1" si="206"/>
        <v>1.2254309578851046</v>
      </c>
      <c r="W505" s="304">
        <f t="shared" ca="1" si="207"/>
        <v>43.189832819067249</v>
      </c>
      <c r="Y505" s="314" t="str">
        <f t="shared" ca="1" si="225"/>
        <v/>
      </c>
      <c r="Z505" s="315" t="str">
        <f t="shared" ca="1" si="226"/>
        <v/>
      </c>
      <c r="AA505" s="316" t="str">
        <f t="shared" ca="1" si="227"/>
        <v/>
      </c>
      <c r="AC505" s="310" t="e">
        <f t="shared" ca="1" si="228"/>
        <v>#N/A</v>
      </c>
      <c r="AD505" s="323" t="e">
        <f t="shared" ca="1" si="229"/>
        <v>#N/A</v>
      </c>
      <c r="AE505" s="324" t="e">
        <f t="shared" ca="1" si="208"/>
        <v>#N/A</v>
      </c>
      <c r="AG505" s="306">
        <f t="shared" ca="1" si="230"/>
        <v>1.2766259560591688</v>
      </c>
      <c r="AH505" s="304">
        <f t="shared" ca="1" si="231"/>
        <v>-8.4968884106283173</v>
      </c>
    </row>
    <row r="506" spans="1:34" x14ac:dyDescent="0.2">
      <c r="A506" s="347">
        <f t="shared" ca="1" si="209"/>
        <v>1E-4</v>
      </c>
      <c r="B506" s="304">
        <f t="shared" ca="1" si="210"/>
        <v>29.212000000000121</v>
      </c>
      <c r="D506" s="306">
        <f t="shared" ca="1" si="211"/>
        <v>-0.73214095954626868</v>
      </c>
      <c r="E506" s="307">
        <f t="shared" ca="1" si="212"/>
        <v>-1.3446836729329057</v>
      </c>
      <c r="F506" s="304">
        <f t="shared" ca="1" si="213"/>
        <v>1.5310795423157024</v>
      </c>
      <c r="G506" s="306">
        <f t="shared" ca="1" si="214"/>
        <v>9.2315465707469375</v>
      </c>
      <c r="H506" s="307">
        <f t="shared" ca="1" si="215"/>
        <v>-106.7399373313806</v>
      </c>
      <c r="I506" s="304">
        <f t="shared" ca="1" si="216"/>
        <v>107.13839495528636</v>
      </c>
      <c r="J506" s="306">
        <f t="shared" ca="1" si="217"/>
        <v>746.86410190403069</v>
      </c>
      <c r="K506" s="307">
        <f t="shared" ca="1" si="218"/>
        <v>-3.5280788232291038</v>
      </c>
      <c r="L506" s="304">
        <f t="shared" ca="1" si="203"/>
        <v>746.87243492653897</v>
      </c>
      <c r="M506" s="306">
        <f t="shared" ca="1" si="219"/>
        <v>-1.4845246596428192</v>
      </c>
      <c r="N506" s="304">
        <f t="shared" ca="1" si="220"/>
        <v>-85.056997580628547</v>
      </c>
      <c r="P506" s="310">
        <f t="shared" ca="1" si="221"/>
        <v>23</v>
      </c>
      <c r="Q506" s="304">
        <f t="shared" ca="1" si="222"/>
        <v>0</v>
      </c>
      <c r="R506" s="306">
        <f t="shared" ca="1" si="223"/>
        <v>0</v>
      </c>
      <c r="S506" s="307">
        <f t="shared" ca="1" si="224"/>
        <v>5.083000000000002</v>
      </c>
      <c r="T506" s="304">
        <f t="shared" ca="1" si="204"/>
        <v>49.86423000000002</v>
      </c>
      <c r="U506" s="311">
        <f t="shared" ca="1" si="205"/>
        <v>0</v>
      </c>
      <c r="V506" s="306">
        <f t="shared" ca="1" si="206"/>
        <v>1.2254322659092558</v>
      </c>
      <c r="W506" s="304">
        <f t="shared" ca="1" si="207"/>
        <v>43.189981845050362</v>
      </c>
      <c r="Y506" s="314" t="str">
        <f t="shared" ca="1" si="225"/>
        <v/>
      </c>
      <c r="Z506" s="315" t="str">
        <f t="shared" ca="1" si="226"/>
        <v/>
      </c>
      <c r="AA506" s="316" t="str">
        <f t="shared" ca="1" si="227"/>
        <v/>
      </c>
      <c r="AC506" s="310" t="e">
        <f t="shared" ca="1" si="228"/>
        <v>#N/A</v>
      </c>
      <c r="AD506" s="323" t="e">
        <f t="shared" ca="1" si="229"/>
        <v>#N/A</v>
      </c>
      <c r="AE506" s="324" t="e">
        <f t="shared" ca="1" si="208"/>
        <v>#N/A</v>
      </c>
      <c r="AG506" s="306">
        <f t="shared" ca="1" si="230"/>
        <v>1.2765973040917906</v>
      </c>
      <c r="AH506" s="304">
        <f t="shared" ca="1" si="231"/>
        <v>-8.4969177295036857</v>
      </c>
    </row>
    <row r="507" spans="1:34" x14ac:dyDescent="0.2">
      <c r="A507" s="347">
        <f t="shared" ca="1" si="209"/>
        <v>1E-4</v>
      </c>
      <c r="B507" s="304">
        <f t="shared" ca="1" si="210"/>
        <v>29.21210000000012</v>
      </c>
      <c r="D507" s="306">
        <f t="shared" ca="1" si="211"/>
        <v>-0.73213680693685645</v>
      </c>
      <c r="E507" s="307">
        <f t="shared" ca="1" si="212"/>
        <v>-1.3446538858316011</v>
      </c>
      <c r="F507" s="304">
        <f t="shared" ca="1" si="213"/>
        <v>1.5310513958563639</v>
      </c>
      <c r="G507" s="306">
        <f t="shared" ca="1" si="214"/>
        <v>9.2314733570662444</v>
      </c>
      <c r="H507" s="307">
        <f t="shared" ca="1" si="215"/>
        <v>-106.74007179676919</v>
      </c>
      <c r="I507" s="304">
        <f t="shared" ca="1" si="216"/>
        <v>107.13852261218494</v>
      </c>
      <c r="J507" s="306">
        <f t="shared" ca="1" si="217"/>
        <v>746.86410190403069</v>
      </c>
      <c r="K507" s="307">
        <f t="shared" ca="1" si="218"/>
        <v>-3.5387528236855115</v>
      </c>
      <c r="L507" s="304">
        <f t="shared" ca="1" si="203"/>
        <v>746.87248542469513</v>
      </c>
      <c r="M507" s="306">
        <f t="shared" ca="1" si="219"/>
        <v>-1.484525448598637</v>
      </c>
      <c r="N507" s="304">
        <f t="shared" ca="1" si="220"/>
        <v>-85.057042784467129</v>
      </c>
      <c r="P507" s="310">
        <f t="shared" ca="1" si="221"/>
        <v>23</v>
      </c>
      <c r="Q507" s="304">
        <f t="shared" ca="1" si="222"/>
        <v>0</v>
      </c>
      <c r="R507" s="306">
        <f t="shared" ca="1" si="223"/>
        <v>0</v>
      </c>
      <c r="S507" s="307">
        <f t="shared" ca="1" si="224"/>
        <v>5.083000000000002</v>
      </c>
      <c r="T507" s="304">
        <f t="shared" ca="1" si="204"/>
        <v>49.86423000000002</v>
      </c>
      <c r="U507" s="311">
        <f t="shared" ca="1" si="205"/>
        <v>0</v>
      </c>
      <c r="V507" s="306">
        <f t="shared" ca="1" si="206"/>
        <v>1.2254335739364512</v>
      </c>
      <c r="W507" s="304">
        <f t="shared" ca="1" si="207"/>
        <v>43.190130869173082</v>
      </c>
      <c r="Y507" s="314" t="str">
        <f t="shared" ca="1" si="225"/>
        <v/>
      </c>
      <c r="Z507" s="315" t="str">
        <f t="shared" ca="1" si="226"/>
        <v/>
      </c>
      <c r="AA507" s="316" t="str">
        <f t="shared" ca="1" si="227"/>
        <v/>
      </c>
      <c r="AC507" s="310" t="e">
        <f t="shared" ca="1" si="228"/>
        <v>#N/A</v>
      </c>
      <c r="AD507" s="323" t="e">
        <f t="shared" ca="1" si="229"/>
        <v>#N/A</v>
      </c>
      <c r="AE507" s="324" t="e">
        <f t="shared" ca="1" si="208"/>
        <v>#N/A</v>
      </c>
      <c r="AG507" s="306">
        <f t="shared" ca="1" si="230"/>
        <v>1.2765686524774527</v>
      </c>
      <c r="AH507" s="304">
        <f t="shared" ca="1" si="231"/>
        <v>-8.4969470480130518</v>
      </c>
    </row>
    <row r="508" spans="1:34" x14ac:dyDescent="0.2">
      <c r="A508" s="347">
        <f t="shared" ca="1" si="209"/>
        <v>1E-4</v>
      </c>
      <c r="B508" s="304">
        <f t="shared" ca="1" si="210"/>
        <v>29.21220000000012</v>
      </c>
      <c r="D508" s="306">
        <f t="shared" ca="1" si="211"/>
        <v>-0.73213265431824726</v>
      </c>
      <c r="E508" s="307">
        <f t="shared" ca="1" si="212"/>
        <v>-1.3446240991021767</v>
      </c>
      <c r="F508" s="304">
        <f t="shared" ca="1" si="213"/>
        <v>1.5310232497925766</v>
      </c>
      <c r="G508" s="306">
        <f t="shared" ca="1" si="214"/>
        <v>9.231400143800812</v>
      </c>
      <c r="H508" s="307">
        <f t="shared" ca="1" si="215"/>
        <v>-106.74020625917909</v>
      </c>
      <c r="I508" s="304">
        <f t="shared" ca="1" si="216"/>
        <v>107.13865026621839</v>
      </c>
      <c r="J508" s="306">
        <f t="shared" ca="1" si="217"/>
        <v>746.86410190403069</v>
      </c>
      <c r="K508" s="307">
        <f t="shared" ca="1" si="218"/>
        <v>-3.5494268375883089</v>
      </c>
      <c r="L508" s="304">
        <f t="shared" ca="1" si="203"/>
        <v>746.87253607546029</v>
      </c>
      <c r="M508" s="306">
        <f t="shared" ca="1" si="219"/>
        <v>-1.4845262375463177</v>
      </c>
      <c r="N508" s="304">
        <f t="shared" ca="1" si="220"/>
        <v>-85.057087987839495</v>
      </c>
      <c r="P508" s="310">
        <f t="shared" ca="1" si="221"/>
        <v>23</v>
      </c>
      <c r="Q508" s="304">
        <f t="shared" ca="1" si="222"/>
        <v>0</v>
      </c>
      <c r="R508" s="306">
        <f t="shared" ca="1" si="223"/>
        <v>0</v>
      </c>
      <c r="S508" s="307">
        <f t="shared" ca="1" si="224"/>
        <v>5.083000000000002</v>
      </c>
      <c r="T508" s="304">
        <f t="shared" ca="1" si="204"/>
        <v>49.86423000000002</v>
      </c>
      <c r="U508" s="311">
        <f t="shared" ca="1" si="205"/>
        <v>0</v>
      </c>
      <c r="V508" s="306">
        <f t="shared" ca="1" si="206"/>
        <v>1.2254348819666907</v>
      </c>
      <c r="W508" s="304">
        <f t="shared" ca="1" si="207"/>
        <v>43.190279891435424</v>
      </c>
      <c r="Y508" s="314" t="str">
        <f t="shared" ca="1" si="225"/>
        <v/>
      </c>
      <c r="Z508" s="315" t="str">
        <f t="shared" ca="1" si="226"/>
        <v/>
      </c>
      <c r="AA508" s="316" t="str">
        <f t="shared" ca="1" si="227"/>
        <v/>
      </c>
      <c r="AC508" s="310" t="e">
        <f t="shared" ca="1" si="228"/>
        <v>#N/A</v>
      </c>
      <c r="AD508" s="323" t="e">
        <f t="shared" ca="1" si="229"/>
        <v>#N/A</v>
      </c>
      <c r="AE508" s="324" t="e">
        <f t="shared" ca="1" si="208"/>
        <v>#N/A</v>
      </c>
      <c r="AG508" s="306">
        <f t="shared" ca="1" si="230"/>
        <v>1.2765400012161532</v>
      </c>
      <c r="AH508" s="304">
        <f t="shared" ca="1" si="231"/>
        <v>-8.4969763661564173</v>
      </c>
    </row>
    <row r="509" spans="1:34" x14ac:dyDescent="0.2">
      <c r="A509" s="347">
        <f t="shared" ca="1" si="209"/>
        <v>1E-4</v>
      </c>
      <c r="B509" s="304">
        <f t="shared" ca="1" si="210"/>
        <v>29.21230000000012</v>
      </c>
      <c r="D509" s="306">
        <f t="shared" ca="1" si="211"/>
        <v>-0.7321285016904403</v>
      </c>
      <c r="E509" s="307">
        <f t="shared" ca="1" si="212"/>
        <v>-1.3445943127446363</v>
      </c>
      <c r="F509" s="304">
        <f t="shared" ca="1" si="213"/>
        <v>1.5309951041243435</v>
      </c>
      <c r="G509" s="306">
        <f t="shared" ca="1" si="214"/>
        <v>9.2313269309506421</v>
      </c>
      <c r="H509" s="307">
        <f t="shared" ca="1" si="215"/>
        <v>-106.74034071861037</v>
      </c>
      <c r="I509" s="304">
        <f t="shared" ca="1" si="216"/>
        <v>107.13877791738678</v>
      </c>
      <c r="J509" s="306">
        <f t="shared" ca="1" si="217"/>
        <v>746.86410190403069</v>
      </c>
      <c r="K509" s="307">
        <f t="shared" ca="1" si="218"/>
        <v>-3.5601008649371986</v>
      </c>
      <c r="L509" s="304">
        <f t="shared" ca="1" si="203"/>
        <v>746.87258687883491</v>
      </c>
      <c r="M509" s="306">
        <f t="shared" ca="1" si="219"/>
        <v>-1.4845270264858614</v>
      </c>
      <c r="N509" s="304">
        <f t="shared" ca="1" si="220"/>
        <v>-85.057133190745645</v>
      </c>
      <c r="P509" s="310">
        <f t="shared" ca="1" si="221"/>
        <v>23</v>
      </c>
      <c r="Q509" s="304">
        <f t="shared" ca="1" si="222"/>
        <v>0</v>
      </c>
      <c r="R509" s="306">
        <f t="shared" ca="1" si="223"/>
        <v>0</v>
      </c>
      <c r="S509" s="307">
        <f t="shared" ca="1" si="224"/>
        <v>5.083000000000002</v>
      </c>
      <c r="T509" s="304">
        <f t="shared" ca="1" si="204"/>
        <v>49.86423000000002</v>
      </c>
      <c r="U509" s="311">
        <f t="shared" ca="1" si="205"/>
        <v>0</v>
      </c>
      <c r="V509" s="306">
        <f t="shared" ca="1" si="206"/>
        <v>1.2254361899999746</v>
      </c>
      <c r="W509" s="304">
        <f t="shared" ca="1" si="207"/>
        <v>43.190428911837451</v>
      </c>
      <c r="Y509" s="314" t="str">
        <f t="shared" ca="1" si="225"/>
        <v/>
      </c>
      <c r="Z509" s="315" t="str">
        <f t="shared" ca="1" si="226"/>
        <v/>
      </c>
      <c r="AA509" s="316" t="str">
        <f t="shared" ca="1" si="227"/>
        <v/>
      </c>
      <c r="AC509" s="310" t="e">
        <f t="shared" ca="1" si="228"/>
        <v>#N/A</v>
      </c>
      <c r="AD509" s="323" t="e">
        <f t="shared" ca="1" si="229"/>
        <v>#N/A</v>
      </c>
      <c r="AE509" s="324" t="e">
        <f t="shared" ca="1" si="208"/>
        <v>#N/A</v>
      </c>
      <c r="AG509" s="306">
        <f t="shared" ca="1" si="230"/>
        <v>1.276511350307894</v>
      </c>
      <c r="AH509" s="304">
        <f t="shared" ca="1" si="231"/>
        <v>-8.4970056839337804</v>
      </c>
    </row>
    <row r="510" spans="1:34" x14ac:dyDescent="0.2">
      <c r="A510" s="347">
        <f t="shared" ca="1" si="209"/>
        <v>1E-4</v>
      </c>
      <c r="B510" s="304">
        <f t="shared" ca="1" si="210"/>
        <v>29.21240000000012</v>
      </c>
      <c r="D510" s="306">
        <f t="shared" ca="1" si="211"/>
        <v>-0.73212434905343882</v>
      </c>
      <c r="E510" s="307">
        <f t="shared" ca="1" si="212"/>
        <v>-1.3445645267589583</v>
      </c>
      <c r="F510" s="304">
        <f t="shared" ca="1" si="213"/>
        <v>1.5309669588516479</v>
      </c>
      <c r="G510" s="306">
        <f t="shared" ca="1" si="214"/>
        <v>9.2312537185157364</v>
      </c>
      <c r="H510" s="307">
        <f t="shared" ca="1" si="215"/>
        <v>-106.74047517506304</v>
      </c>
      <c r="I510" s="304">
        <f t="shared" ca="1" si="216"/>
        <v>107.1389055656901</v>
      </c>
      <c r="J510" s="306">
        <f t="shared" ca="1" si="217"/>
        <v>746.86410190403069</v>
      </c>
      <c r="K510" s="307">
        <f t="shared" ca="1" si="218"/>
        <v>-3.5707749057318821</v>
      </c>
      <c r="L510" s="304">
        <f t="shared" ca="1" si="203"/>
        <v>746.87263783481967</v>
      </c>
      <c r="M510" s="306">
        <f t="shared" ca="1" si="219"/>
        <v>-1.4845278154172681</v>
      </c>
      <c r="N510" s="304">
        <f t="shared" ca="1" si="220"/>
        <v>-85.057178393185566</v>
      </c>
      <c r="P510" s="310">
        <f t="shared" ca="1" si="221"/>
        <v>23</v>
      </c>
      <c r="Q510" s="304">
        <f t="shared" ca="1" si="222"/>
        <v>0</v>
      </c>
      <c r="R510" s="306">
        <f t="shared" ca="1" si="223"/>
        <v>0</v>
      </c>
      <c r="S510" s="307">
        <f t="shared" ca="1" si="224"/>
        <v>5.083000000000002</v>
      </c>
      <c r="T510" s="304">
        <f t="shared" ca="1" si="204"/>
        <v>49.86423000000002</v>
      </c>
      <c r="U510" s="311">
        <f t="shared" ca="1" si="205"/>
        <v>0</v>
      </c>
      <c r="V510" s="306">
        <f t="shared" ca="1" si="206"/>
        <v>1.2254374980363028</v>
      </c>
      <c r="W510" s="304">
        <f t="shared" ca="1" si="207"/>
        <v>43.190577930379135</v>
      </c>
      <c r="Y510" s="314" t="str">
        <f t="shared" ca="1" si="225"/>
        <v/>
      </c>
      <c r="Z510" s="315" t="str">
        <f t="shared" ca="1" si="226"/>
        <v/>
      </c>
      <c r="AA510" s="316" t="str">
        <f t="shared" ca="1" si="227"/>
        <v/>
      </c>
      <c r="AC510" s="310" t="e">
        <f t="shared" ca="1" si="228"/>
        <v>#N/A</v>
      </c>
      <c r="AD510" s="323" t="e">
        <f t="shared" ca="1" si="229"/>
        <v>#N/A</v>
      </c>
      <c r="AE510" s="324" t="e">
        <f t="shared" ca="1" si="208"/>
        <v>#N/A</v>
      </c>
      <c r="AG510" s="306">
        <f t="shared" ca="1" si="230"/>
        <v>1.2764826997526626</v>
      </c>
      <c r="AH510" s="304">
        <f t="shared" ca="1" si="231"/>
        <v>-8.4970350013451572</v>
      </c>
    </row>
    <row r="511" spans="1:34" x14ac:dyDescent="0.2">
      <c r="A511" s="347">
        <f t="shared" ca="1" si="209"/>
        <v>1E-4</v>
      </c>
      <c r="B511" s="304">
        <f t="shared" ca="1" si="210"/>
        <v>29.212500000000119</v>
      </c>
      <c r="D511" s="306">
        <f t="shared" ca="1" si="211"/>
        <v>-0.73212019640724368</v>
      </c>
      <c r="E511" s="307">
        <f t="shared" ca="1" si="212"/>
        <v>-1.3445347411451554</v>
      </c>
      <c r="F511" s="304">
        <f t="shared" ca="1" si="213"/>
        <v>1.5309388139745006</v>
      </c>
      <c r="G511" s="306">
        <f t="shared" ca="1" si="214"/>
        <v>9.231180506496095</v>
      </c>
      <c r="H511" s="307">
        <f t="shared" ca="1" si="215"/>
        <v>-106.74060962853716</v>
      </c>
      <c r="I511" s="304">
        <f t="shared" ca="1" si="216"/>
        <v>107.13903321112839</v>
      </c>
      <c r="J511" s="306">
        <f t="shared" ca="1" si="217"/>
        <v>746.86410190403069</v>
      </c>
      <c r="K511" s="307">
        <f t="shared" ca="1" si="218"/>
        <v>-3.5814489599720623</v>
      </c>
      <c r="L511" s="304">
        <f t="shared" ca="1" si="203"/>
        <v>746.87268894341503</v>
      </c>
      <c r="M511" s="306">
        <f t="shared" ca="1" si="219"/>
        <v>-1.4845286043405381</v>
      </c>
      <c r="N511" s="304">
        <f t="shared" ca="1" si="220"/>
        <v>-85.0572235951593</v>
      </c>
      <c r="P511" s="310">
        <f t="shared" ca="1" si="221"/>
        <v>23</v>
      </c>
      <c r="Q511" s="304">
        <f t="shared" ca="1" si="222"/>
        <v>0</v>
      </c>
      <c r="R511" s="306">
        <f t="shared" ca="1" si="223"/>
        <v>0</v>
      </c>
      <c r="S511" s="307">
        <f t="shared" ca="1" si="224"/>
        <v>5.083000000000002</v>
      </c>
      <c r="T511" s="304">
        <f t="shared" ca="1" si="204"/>
        <v>49.86423000000002</v>
      </c>
      <c r="U511" s="311">
        <f t="shared" ca="1" si="205"/>
        <v>0</v>
      </c>
      <c r="V511" s="306">
        <f t="shared" ca="1" si="206"/>
        <v>1.2254388060756749</v>
      </c>
      <c r="W511" s="304">
        <f t="shared" ca="1" si="207"/>
        <v>43.190726947060497</v>
      </c>
      <c r="Y511" s="314" t="str">
        <f t="shared" ca="1" si="225"/>
        <v/>
      </c>
      <c r="Z511" s="315" t="str">
        <f t="shared" ca="1" si="226"/>
        <v/>
      </c>
      <c r="AA511" s="316" t="str">
        <f t="shared" ca="1" si="227"/>
        <v/>
      </c>
      <c r="AC511" s="310" t="e">
        <f t="shared" ca="1" si="228"/>
        <v>#N/A</v>
      </c>
      <c r="AD511" s="323" t="e">
        <f t="shared" ca="1" si="229"/>
        <v>#N/A</v>
      </c>
      <c r="AE511" s="324" t="e">
        <f t="shared" ca="1" si="208"/>
        <v>#N/A</v>
      </c>
      <c r="AG511" s="306">
        <f t="shared" ca="1" si="230"/>
        <v>1.2764540495504608</v>
      </c>
      <c r="AH511" s="304">
        <f t="shared" ca="1" si="231"/>
        <v>-8.4970643183905405</v>
      </c>
    </row>
    <row r="512" spans="1:34" x14ac:dyDescent="0.2">
      <c r="A512" s="347">
        <f t="shared" ca="1" si="209"/>
        <v>1E-4</v>
      </c>
      <c r="B512" s="304">
        <f t="shared" ca="1" si="210"/>
        <v>29.212600000000119</v>
      </c>
      <c r="D512" s="306">
        <f t="shared" ca="1" si="211"/>
        <v>-0.73211604375185302</v>
      </c>
      <c r="E512" s="307">
        <f t="shared" ca="1" si="212"/>
        <v>-1.3445049559032203</v>
      </c>
      <c r="F512" s="304">
        <f t="shared" ca="1" si="213"/>
        <v>1.5309106694928956</v>
      </c>
      <c r="G512" s="306">
        <f t="shared" ca="1" si="214"/>
        <v>9.2311072948917197</v>
      </c>
      <c r="H512" s="307">
        <f t="shared" ca="1" si="215"/>
        <v>-106.74074407903275</v>
      </c>
      <c r="I512" s="304">
        <f t="shared" ca="1" si="216"/>
        <v>107.13916085370171</v>
      </c>
      <c r="J512" s="306">
        <f t="shared" ca="1" si="217"/>
        <v>746.86410190403069</v>
      </c>
      <c r="K512" s="307">
        <f t="shared" ca="1" si="218"/>
        <v>-3.5921230276574407</v>
      </c>
      <c r="L512" s="304">
        <f t="shared" ca="1" si="203"/>
        <v>746.87274020462155</v>
      </c>
      <c r="M512" s="306">
        <f t="shared" ca="1" si="219"/>
        <v>-1.4845293932556716</v>
      </c>
      <c r="N512" s="304">
        <f t="shared" ca="1" si="220"/>
        <v>-85.057268796666833</v>
      </c>
      <c r="P512" s="310">
        <f t="shared" ca="1" si="221"/>
        <v>23</v>
      </c>
      <c r="Q512" s="304">
        <f t="shared" ca="1" si="222"/>
        <v>0</v>
      </c>
      <c r="R512" s="306">
        <f t="shared" ca="1" si="223"/>
        <v>0</v>
      </c>
      <c r="S512" s="307">
        <f t="shared" ca="1" si="224"/>
        <v>5.083000000000002</v>
      </c>
      <c r="T512" s="304">
        <f t="shared" ca="1" si="204"/>
        <v>49.86423000000002</v>
      </c>
      <c r="U512" s="311">
        <f t="shared" ca="1" si="205"/>
        <v>0</v>
      </c>
      <c r="V512" s="306">
        <f t="shared" ca="1" si="206"/>
        <v>1.2254401141180911</v>
      </c>
      <c r="W512" s="304">
        <f t="shared" ca="1" si="207"/>
        <v>43.190875961881545</v>
      </c>
      <c r="Y512" s="314" t="str">
        <f t="shared" ca="1" si="225"/>
        <v/>
      </c>
      <c r="Z512" s="315" t="str">
        <f t="shared" ca="1" si="226"/>
        <v/>
      </c>
      <c r="AA512" s="316" t="str">
        <f t="shared" ca="1" si="227"/>
        <v/>
      </c>
      <c r="AC512" s="310" t="e">
        <f t="shared" ca="1" si="228"/>
        <v>#N/A</v>
      </c>
      <c r="AD512" s="323" t="e">
        <f t="shared" ca="1" si="229"/>
        <v>#N/A</v>
      </c>
      <c r="AE512" s="324" t="e">
        <f t="shared" ca="1" si="208"/>
        <v>#N/A</v>
      </c>
      <c r="AG512" s="306">
        <f t="shared" ca="1" si="230"/>
        <v>1.2764253997012869</v>
      </c>
      <c r="AH512" s="304">
        <f t="shared" ca="1" si="231"/>
        <v>-8.4970936350699358</v>
      </c>
    </row>
    <row r="513" spans="1:34" x14ac:dyDescent="0.2">
      <c r="A513" s="347">
        <f t="shared" ca="1" si="209"/>
        <v>1E-4</v>
      </c>
      <c r="B513" s="304">
        <f t="shared" ca="1" si="210"/>
        <v>29.212700000000119</v>
      </c>
      <c r="D513" s="306">
        <f t="shared" ca="1" si="211"/>
        <v>-0.73211189108726871</v>
      </c>
      <c r="E513" s="307">
        <f t="shared" ca="1" si="212"/>
        <v>-1.3444751710331513</v>
      </c>
      <c r="F513" s="304">
        <f t="shared" ca="1" si="213"/>
        <v>1.5308825254068315</v>
      </c>
      <c r="G513" s="306">
        <f t="shared" ca="1" si="214"/>
        <v>9.2310340837026104</v>
      </c>
      <c r="H513" s="307">
        <f t="shared" ca="1" si="215"/>
        <v>-106.74087852654985</v>
      </c>
      <c r="I513" s="304">
        <f t="shared" ca="1" si="216"/>
        <v>107.13928849341006</v>
      </c>
      <c r="J513" s="306">
        <f t="shared" ca="1" si="217"/>
        <v>746.86410190403069</v>
      </c>
      <c r="K513" s="307">
        <f t="shared" ca="1" si="218"/>
        <v>-3.60279710878772</v>
      </c>
      <c r="L513" s="304">
        <f t="shared" ca="1" si="203"/>
        <v>746.87279161843981</v>
      </c>
      <c r="M513" s="306">
        <f t="shared" ca="1" si="219"/>
        <v>-1.4845301821626684</v>
      </c>
      <c r="N513" s="304">
        <f t="shared" ca="1" si="220"/>
        <v>-85.057313997708192</v>
      </c>
      <c r="P513" s="310">
        <f t="shared" ca="1" si="221"/>
        <v>23</v>
      </c>
      <c r="Q513" s="304">
        <f t="shared" ca="1" si="222"/>
        <v>0</v>
      </c>
      <c r="R513" s="306">
        <f t="shared" ca="1" si="223"/>
        <v>0</v>
      </c>
      <c r="S513" s="307">
        <f t="shared" ca="1" si="224"/>
        <v>5.083000000000002</v>
      </c>
      <c r="T513" s="304">
        <f t="shared" ca="1" si="204"/>
        <v>49.86423000000002</v>
      </c>
      <c r="U513" s="311">
        <f t="shared" ca="1" si="205"/>
        <v>0</v>
      </c>
      <c r="V513" s="306">
        <f t="shared" ca="1" si="206"/>
        <v>1.225441422163551</v>
      </c>
      <c r="W513" s="304">
        <f t="shared" ca="1" si="207"/>
        <v>43.191024974842279</v>
      </c>
      <c r="Y513" s="314" t="str">
        <f t="shared" ca="1" si="225"/>
        <v/>
      </c>
      <c r="Z513" s="315" t="str">
        <f t="shared" ca="1" si="226"/>
        <v/>
      </c>
      <c r="AA513" s="316" t="str">
        <f t="shared" ca="1" si="227"/>
        <v/>
      </c>
      <c r="AC513" s="310" t="e">
        <f t="shared" ca="1" si="228"/>
        <v>#N/A</v>
      </c>
      <c r="AD513" s="323" t="e">
        <f t="shared" ca="1" si="229"/>
        <v>#N/A</v>
      </c>
      <c r="AE513" s="324" t="e">
        <f t="shared" ca="1" si="208"/>
        <v>#N/A</v>
      </c>
      <c r="AG513" s="306">
        <f t="shared" ca="1" si="230"/>
        <v>1.2763967502051408</v>
      </c>
      <c r="AH513" s="304">
        <f t="shared" ca="1" si="231"/>
        <v>-8.4971229513833428</v>
      </c>
    </row>
    <row r="514" spans="1:34" x14ac:dyDescent="0.2">
      <c r="A514" s="347">
        <f t="shared" ca="1" si="209"/>
        <v>1E-4</v>
      </c>
      <c r="B514" s="304">
        <f t="shared" ca="1" si="210"/>
        <v>29.212800000000119</v>
      </c>
      <c r="D514" s="306">
        <f t="shared" ca="1" si="211"/>
        <v>-0.73210773841349208</v>
      </c>
      <c r="E514" s="307">
        <f t="shared" ca="1" si="212"/>
        <v>-1.3444453865349502</v>
      </c>
      <c r="F514" s="304">
        <f t="shared" ca="1" si="213"/>
        <v>1.5308543817163112</v>
      </c>
      <c r="G514" s="306">
        <f t="shared" ca="1" si="214"/>
        <v>9.2309608729287689</v>
      </c>
      <c r="H514" s="307">
        <f t="shared" ca="1" si="215"/>
        <v>-106.74101297108851</v>
      </c>
      <c r="I514" s="304">
        <f t="shared" ca="1" si="216"/>
        <v>107.13941613025352</v>
      </c>
      <c r="J514" s="306">
        <f t="shared" ca="1" si="217"/>
        <v>746.86410190403069</v>
      </c>
      <c r="K514" s="307">
        <f t="shared" ca="1" si="218"/>
        <v>-3.613471203362602</v>
      </c>
      <c r="L514" s="304">
        <f t="shared" ca="1" si="203"/>
        <v>746.87284318487036</v>
      </c>
      <c r="M514" s="306">
        <f t="shared" ca="1" si="219"/>
        <v>-1.4845309710615286</v>
      </c>
      <c r="N514" s="304">
        <f t="shared" ca="1" si="220"/>
        <v>-85.057359198283336</v>
      </c>
      <c r="P514" s="310">
        <f t="shared" ca="1" si="221"/>
        <v>23</v>
      </c>
      <c r="Q514" s="304">
        <f t="shared" ca="1" si="222"/>
        <v>0</v>
      </c>
      <c r="R514" s="306">
        <f t="shared" ca="1" si="223"/>
        <v>0</v>
      </c>
      <c r="S514" s="307">
        <f t="shared" ca="1" si="224"/>
        <v>5.083000000000002</v>
      </c>
      <c r="T514" s="304">
        <f t="shared" ca="1" si="204"/>
        <v>49.86423000000002</v>
      </c>
      <c r="U514" s="311">
        <f t="shared" ca="1" si="205"/>
        <v>0</v>
      </c>
      <c r="V514" s="306">
        <f t="shared" ca="1" si="206"/>
        <v>1.2254427302120559</v>
      </c>
      <c r="W514" s="304">
        <f t="shared" ca="1" si="207"/>
        <v>43.191173985942775</v>
      </c>
      <c r="Y514" s="314" t="str">
        <f t="shared" ca="1" si="225"/>
        <v/>
      </c>
      <c r="Z514" s="315" t="str">
        <f t="shared" ca="1" si="226"/>
        <v/>
      </c>
      <c r="AA514" s="316" t="str">
        <f t="shared" ca="1" si="227"/>
        <v/>
      </c>
      <c r="AC514" s="310" t="e">
        <f t="shared" ca="1" si="228"/>
        <v>#N/A</v>
      </c>
      <c r="AD514" s="323" t="e">
        <f t="shared" ca="1" si="229"/>
        <v>#N/A</v>
      </c>
      <c r="AE514" s="324" t="e">
        <f t="shared" ca="1" si="208"/>
        <v>#N/A</v>
      </c>
      <c r="AG514" s="306">
        <f t="shared" ca="1" si="230"/>
        <v>1.2763681010620243</v>
      </c>
      <c r="AH514" s="304">
        <f t="shared" ca="1" si="231"/>
        <v>-8.4971522673307618</v>
      </c>
    </row>
    <row r="515" spans="1:34" x14ac:dyDescent="0.2">
      <c r="A515" s="347">
        <f t="shared" ca="1" si="209"/>
        <v>1E-4</v>
      </c>
      <c r="B515" s="304">
        <f t="shared" ca="1" si="210"/>
        <v>29.212900000000118</v>
      </c>
      <c r="D515" s="306">
        <f t="shared" ca="1" si="211"/>
        <v>-0.73210358573052625</v>
      </c>
      <c r="E515" s="307">
        <f t="shared" ca="1" si="212"/>
        <v>-1.3444156024086009</v>
      </c>
      <c r="F515" s="304">
        <f t="shared" ca="1" si="213"/>
        <v>1.5308262384213225</v>
      </c>
      <c r="G515" s="306">
        <f t="shared" ca="1" si="214"/>
        <v>9.2308876625701952</v>
      </c>
      <c r="H515" s="307">
        <f t="shared" ca="1" si="215"/>
        <v>-106.74114741264874</v>
      </c>
      <c r="I515" s="304">
        <f t="shared" ca="1" si="216"/>
        <v>107.13954376423207</v>
      </c>
      <c r="J515" s="306">
        <f t="shared" ca="1" si="217"/>
        <v>746.86410190403069</v>
      </c>
      <c r="K515" s="307">
        <f t="shared" ca="1" si="218"/>
        <v>-3.6241453113817887</v>
      </c>
      <c r="L515" s="304">
        <f t="shared" ca="1" si="203"/>
        <v>746.87289490391356</v>
      </c>
      <c r="M515" s="306">
        <f t="shared" ca="1" si="219"/>
        <v>-1.4845317599522527</v>
      </c>
      <c r="N515" s="304">
        <f t="shared" ca="1" si="220"/>
        <v>-85.057404398392322</v>
      </c>
      <c r="P515" s="310">
        <f t="shared" ca="1" si="221"/>
        <v>23</v>
      </c>
      <c r="Q515" s="304">
        <f t="shared" ca="1" si="222"/>
        <v>0</v>
      </c>
      <c r="R515" s="306">
        <f t="shared" ca="1" si="223"/>
        <v>0</v>
      </c>
      <c r="S515" s="307">
        <f t="shared" ca="1" si="224"/>
        <v>5.083000000000002</v>
      </c>
      <c r="T515" s="304">
        <f t="shared" ca="1" si="204"/>
        <v>49.86423000000002</v>
      </c>
      <c r="U515" s="311">
        <f t="shared" ca="1" si="205"/>
        <v>0</v>
      </c>
      <c r="V515" s="306">
        <f t="shared" ca="1" si="206"/>
        <v>1.2254440382636043</v>
      </c>
      <c r="W515" s="304">
        <f t="shared" ca="1" si="207"/>
        <v>43.191322995182958</v>
      </c>
      <c r="Y515" s="314" t="str">
        <f t="shared" ca="1" si="225"/>
        <v/>
      </c>
      <c r="Z515" s="315" t="str">
        <f t="shared" ca="1" si="226"/>
        <v/>
      </c>
      <c r="AA515" s="316" t="str">
        <f t="shared" ca="1" si="227"/>
        <v/>
      </c>
      <c r="AC515" s="310" t="e">
        <f t="shared" ca="1" si="228"/>
        <v>#N/A</v>
      </c>
      <c r="AD515" s="323" t="e">
        <f t="shared" ca="1" si="229"/>
        <v>#N/A</v>
      </c>
      <c r="AE515" s="324" t="e">
        <f t="shared" ca="1" si="208"/>
        <v>#N/A</v>
      </c>
      <c r="AG515" s="306">
        <f t="shared" ca="1" si="230"/>
        <v>1.2763394522719178</v>
      </c>
      <c r="AH515" s="304">
        <f t="shared" ca="1" si="231"/>
        <v>-8.4971815829122086</v>
      </c>
    </row>
    <row r="516" spans="1:34" x14ac:dyDescent="0.2">
      <c r="A516" s="347">
        <f t="shared" ca="1" si="209"/>
        <v>1E-4</v>
      </c>
      <c r="B516" s="304">
        <f t="shared" ca="1" si="210"/>
        <v>29.213000000000118</v>
      </c>
      <c r="D516" s="306">
        <f t="shared" ca="1" si="211"/>
        <v>-0.73209943303836789</v>
      </c>
      <c r="E516" s="307">
        <f t="shared" ca="1" si="212"/>
        <v>-1.3443858186541178</v>
      </c>
      <c r="F516" s="304">
        <f t="shared" ca="1" si="213"/>
        <v>1.5307980955218758</v>
      </c>
      <c r="G516" s="306">
        <f t="shared" ca="1" si="214"/>
        <v>9.2308144526268912</v>
      </c>
      <c r="H516" s="307">
        <f t="shared" ca="1" si="215"/>
        <v>-106.74128185123061</v>
      </c>
      <c r="I516" s="304">
        <f t="shared" ca="1" si="216"/>
        <v>107.1396713953458</v>
      </c>
      <c r="J516" s="306">
        <f t="shared" ca="1" si="217"/>
        <v>746.86410190403069</v>
      </c>
      <c r="K516" s="307">
        <f t="shared" ca="1" si="218"/>
        <v>-3.6348194328449828</v>
      </c>
      <c r="L516" s="304">
        <f t="shared" ref="L516:L579" ca="1" si="232">SQRT(pos_x^2+pos_z^2)</f>
        <v>746.8729467755702</v>
      </c>
      <c r="M516" s="306">
        <f t="shared" ca="1" si="219"/>
        <v>-1.4845325488348404</v>
      </c>
      <c r="N516" s="304">
        <f t="shared" ca="1" si="220"/>
        <v>-85.057449598035134</v>
      </c>
      <c r="P516" s="310">
        <f t="shared" ca="1" si="221"/>
        <v>23</v>
      </c>
      <c r="Q516" s="304">
        <f t="shared" ca="1" si="222"/>
        <v>0</v>
      </c>
      <c r="R516" s="306">
        <f t="shared" ca="1" si="223"/>
        <v>0</v>
      </c>
      <c r="S516" s="307">
        <f t="shared" ca="1" si="224"/>
        <v>5.083000000000002</v>
      </c>
      <c r="T516" s="304">
        <f t="shared" ref="T516:T579" ca="1" si="233">m*g</f>
        <v>49.86423000000002</v>
      </c>
      <c r="U516" s="311">
        <f t="shared" ref="U516:U579" ca="1" si="234">IF(pos_xz&lt;L_rampe,Poids*COS(Beta),0)</f>
        <v>0</v>
      </c>
      <c r="V516" s="306">
        <f t="shared" ref="V516:V579" ca="1" si="235">Rho_moyen*(20000-Alt_rampe-pos_z)/(20000+Alt_rampe+pos_z)</f>
        <v>1.2254453463181962</v>
      </c>
      <c r="W516" s="304">
        <f t="shared" ref="W516:W579" ca="1" si="236">1/2*Rho*Sref*Cx*vit_xz^2</f>
        <v>43.19147200256289</v>
      </c>
      <c r="Y516" s="314" t="str">
        <f t="shared" ca="1" si="225"/>
        <v/>
      </c>
      <c r="Z516" s="315" t="str">
        <f t="shared" ca="1" si="226"/>
        <v/>
      </c>
      <c r="AA516" s="316" t="str">
        <f t="shared" ca="1" si="227"/>
        <v/>
      </c>
      <c r="AC516" s="310" t="e">
        <f t="shared" ca="1" si="228"/>
        <v>#N/A</v>
      </c>
      <c r="AD516" s="323" t="e">
        <f t="shared" ca="1" si="229"/>
        <v>#N/A</v>
      </c>
      <c r="AE516" s="324" t="e">
        <f t="shared" ref="AE516:AE579" ca="1" si="237">IF(t&lt;T_para, pos_z, NA())</f>
        <v>#N/A</v>
      </c>
      <c r="AG516" s="306">
        <f t="shared" ca="1" si="230"/>
        <v>1.2763108038348392</v>
      </c>
      <c r="AH516" s="304">
        <f t="shared" ca="1" si="231"/>
        <v>-8.4972108981276691</v>
      </c>
    </row>
    <row r="517" spans="1:34" x14ac:dyDescent="0.2">
      <c r="A517" s="347">
        <f t="shared" ref="A517:A580" ca="1" si="238">IF(B516+0.01&lt;=T_ini+ROUNDUP(Temps_fin_propu,0), 0.01, IF(K516&gt;0, 0.1, 0.0001))</f>
        <v>1E-4</v>
      </c>
      <c r="B517" s="304">
        <f t="shared" ref="B517:B580" ca="1" si="239">B516+pas</f>
        <v>29.213100000000118</v>
      </c>
      <c r="D517" s="306">
        <f t="shared" ref="D517:D580" ca="1" si="240">IF(AND(L516&lt;L_rampe,Poussee&lt;Poids*SIN(M516)),0,(-W516+Poussee)/m*COS(M516)-U516/m*SIN(M516))</f>
        <v>-0.73209528033702109</v>
      </c>
      <c r="E517" s="307">
        <f t="shared" ref="E517:E580" ca="1" si="241">IF(AND(L516&lt;L_rampe,Poussee&lt;Poids*SIN(M516)),0,(-W516+Poussee)/m*SIN(M516)+U516/m*COS(M516)-Poids/m)</f>
        <v>-1.3443560352714883</v>
      </c>
      <c r="F517" s="304">
        <f t="shared" ref="F517:F580" ca="1" si="242">SQRT(acc_x^2+acc_z^2)</f>
        <v>1.5307699530179628</v>
      </c>
      <c r="G517" s="306">
        <f t="shared" ref="G517:G580" ca="1" si="243">G516+acc_x*pas</f>
        <v>9.2307412430988567</v>
      </c>
      <c r="H517" s="307">
        <f t="shared" ref="H517:H580" ca="1" si="244">H516+acc_z*pas</f>
        <v>-106.74141628683414</v>
      </c>
      <c r="I517" s="304">
        <f t="shared" ref="I517:I580" ca="1" si="245">SQRT(vit_x^2+vit_z^2)</f>
        <v>107.13979902359472</v>
      </c>
      <c r="J517" s="306">
        <f t="shared" ref="J517:J580" ca="1" si="246">J516+0.5*(vit_x+G516)*pas*(K516&gt;=0)</f>
        <v>746.86410190403069</v>
      </c>
      <c r="K517" s="307">
        <f t="shared" ref="K517:K580" ca="1" si="247">K516+0.5*(vit_z+H516)*pas</f>
        <v>-3.645493567751886</v>
      </c>
      <c r="L517" s="304">
        <f t="shared" ca="1" si="232"/>
        <v>746.87299879984062</v>
      </c>
      <c r="M517" s="306">
        <f t="shared" ref="M517:M580" ca="1" si="248">IF(AND(L516&gt;L_rampe,G517&gt;0),ATAN2(G517,H517),$M$4)</f>
        <v>-1.4845333377092922</v>
      </c>
      <c r="N517" s="304">
        <f t="shared" ref="N517:N580" ca="1" si="249">DEGREES(Beta)</f>
        <v>-85.057494797211788</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5.083000000000002</v>
      </c>
      <c r="T517" s="304">
        <f t="shared" ca="1" si="233"/>
        <v>49.86423000000002</v>
      </c>
      <c r="U517" s="311">
        <f t="shared" ca="1" si="234"/>
        <v>0</v>
      </c>
      <c r="V517" s="306">
        <f t="shared" ca="1" si="235"/>
        <v>1.2254466543758322</v>
      </c>
      <c r="W517" s="304">
        <f t="shared" ca="1" si="236"/>
        <v>43.191621008082578</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t="e">
        <f t="shared" ca="1" si="237"/>
        <v>#N/A</v>
      </c>
      <c r="AG517" s="306">
        <f t="shared" ref="AG517:AG580" ca="1" si="259">IF(AND(L516&lt;L_rampe,Poussee&lt;Poids*SIN(M516)),0,(-W516+Poussee)/m-Poids*SIN(M516)/m)</f>
        <v>1.276282155750776</v>
      </c>
      <c r="AH517" s="304">
        <f t="shared" ref="AH517:AH580" ca="1" si="260">IF(AND(L516&lt;L_rampe,Poussee&lt;Poids*SIN(M516)), g*SIN(M516), (-W516+Poussee)/m)</f>
        <v>-8.4972402129771538</v>
      </c>
    </row>
    <row r="518" spans="1:34" x14ac:dyDescent="0.2">
      <c r="A518" s="347">
        <f t="shared" ca="1" si="238"/>
        <v>1E-4</v>
      </c>
      <c r="B518" s="304">
        <f t="shared" ca="1" si="239"/>
        <v>29.213200000000118</v>
      </c>
      <c r="D518" s="306">
        <f t="shared" ca="1" si="240"/>
        <v>-0.73209112762648421</v>
      </c>
      <c r="E518" s="307">
        <f t="shared" ca="1" si="241"/>
        <v>-1.3443262522607125</v>
      </c>
      <c r="F518" s="304">
        <f t="shared" ca="1" si="242"/>
        <v>1.5307418109095832</v>
      </c>
      <c r="G518" s="306">
        <f t="shared" ca="1" si="243"/>
        <v>9.2306680339860936</v>
      </c>
      <c r="H518" s="307">
        <f t="shared" ca="1" si="244"/>
        <v>-106.74155071945937</v>
      </c>
      <c r="I518" s="304">
        <f t="shared" ca="1" si="245"/>
        <v>107.13992664897886</v>
      </c>
      <c r="J518" s="306">
        <f t="shared" ca="1" si="246"/>
        <v>746.86410190403069</v>
      </c>
      <c r="K518" s="307">
        <f t="shared" ca="1" si="247"/>
        <v>-3.6561677161022006</v>
      </c>
      <c r="L518" s="304">
        <f t="shared" ca="1" si="232"/>
        <v>746.87305097672561</v>
      </c>
      <c r="M518" s="306">
        <f t="shared" ca="1" si="248"/>
        <v>-1.484534126575608</v>
      </c>
      <c r="N518" s="304">
        <f t="shared" ca="1" si="249"/>
        <v>-85.057539995922284</v>
      </c>
      <c r="P518" s="310">
        <f t="shared" ca="1" si="250"/>
        <v>23</v>
      </c>
      <c r="Q518" s="304">
        <f t="shared" ca="1" si="251"/>
        <v>0</v>
      </c>
      <c r="R518" s="306">
        <f t="shared" ca="1" si="252"/>
        <v>0</v>
      </c>
      <c r="S518" s="307">
        <f t="shared" ca="1" si="253"/>
        <v>5.083000000000002</v>
      </c>
      <c r="T518" s="304">
        <f t="shared" ca="1" si="233"/>
        <v>49.86423000000002</v>
      </c>
      <c r="U518" s="311">
        <f t="shared" ca="1" si="234"/>
        <v>0</v>
      </c>
      <c r="V518" s="306">
        <f t="shared" ca="1" si="235"/>
        <v>1.2254479624365124</v>
      </c>
      <c r="W518" s="304">
        <f t="shared" ca="1" si="236"/>
        <v>43.19177001174203</v>
      </c>
      <c r="Y518" s="314" t="str">
        <f t="shared" ca="1" si="254"/>
        <v/>
      </c>
      <c r="Z518" s="315" t="str">
        <f t="shared" ca="1" si="255"/>
        <v/>
      </c>
      <c r="AA518" s="316" t="str">
        <f t="shared" ca="1" si="256"/>
        <v/>
      </c>
      <c r="AC518" s="310" t="e">
        <f t="shared" ca="1" si="257"/>
        <v>#N/A</v>
      </c>
      <c r="AD518" s="323" t="e">
        <f t="shared" ca="1" si="258"/>
        <v>#N/A</v>
      </c>
      <c r="AE518" s="324" t="e">
        <f t="shared" ca="1" si="237"/>
        <v>#N/A</v>
      </c>
      <c r="AG518" s="306">
        <f t="shared" ca="1" si="259"/>
        <v>1.2762535080197317</v>
      </c>
      <c r="AH518" s="304">
        <f t="shared" ca="1" si="260"/>
        <v>-8.4972695274606647</v>
      </c>
    </row>
    <row r="519" spans="1:34" x14ac:dyDescent="0.2">
      <c r="A519" s="347">
        <f t="shared" ca="1" si="238"/>
        <v>1E-4</v>
      </c>
      <c r="B519" s="304">
        <f t="shared" ca="1" si="239"/>
        <v>29.213300000000118</v>
      </c>
      <c r="D519" s="306">
        <f t="shared" ca="1" si="240"/>
        <v>-0.732086974906759</v>
      </c>
      <c r="E519" s="307">
        <f t="shared" ca="1" si="241"/>
        <v>-1.344296469621785</v>
      </c>
      <c r="F519" s="304">
        <f t="shared" ca="1" si="242"/>
        <v>1.5307136691967325</v>
      </c>
      <c r="G519" s="306">
        <f t="shared" ca="1" si="243"/>
        <v>9.2305948252886036</v>
      </c>
      <c r="H519" s="307">
        <f t="shared" ca="1" si="244"/>
        <v>-106.74168514910633</v>
      </c>
      <c r="I519" s="304">
        <f t="shared" ca="1" si="245"/>
        <v>107.14005427149826</v>
      </c>
      <c r="J519" s="306">
        <f t="shared" ca="1" si="246"/>
        <v>746.86410190403069</v>
      </c>
      <c r="K519" s="307">
        <f t="shared" ca="1" si="247"/>
        <v>-3.6668418778956289</v>
      </c>
      <c r="L519" s="304">
        <f t="shared" ca="1" si="232"/>
        <v>746.87310330622552</v>
      </c>
      <c r="M519" s="306">
        <f t="shared" ca="1" si="248"/>
        <v>-1.4845349154337879</v>
      </c>
      <c r="N519" s="304">
        <f t="shared" ca="1" si="249"/>
        <v>-85.05758519416662</v>
      </c>
      <c r="P519" s="310">
        <f t="shared" ca="1" si="250"/>
        <v>23</v>
      </c>
      <c r="Q519" s="304">
        <f t="shared" ca="1" si="251"/>
        <v>0</v>
      </c>
      <c r="R519" s="306">
        <f t="shared" ca="1" si="252"/>
        <v>0</v>
      </c>
      <c r="S519" s="307">
        <f t="shared" ca="1" si="253"/>
        <v>5.083000000000002</v>
      </c>
      <c r="T519" s="304">
        <f t="shared" ca="1" si="233"/>
        <v>49.86423000000002</v>
      </c>
      <c r="U519" s="311">
        <f t="shared" ca="1" si="234"/>
        <v>0</v>
      </c>
      <c r="V519" s="306">
        <f t="shared" ca="1" si="235"/>
        <v>1.2254492705002367</v>
      </c>
      <c r="W519" s="304">
        <f t="shared" ca="1" si="236"/>
        <v>43.19191901354128</v>
      </c>
      <c r="Y519" s="314" t="str">
        <f t="shared" ca="1" si="254"/>
        <v/>
      </c>
      <c r="Z519" s="315" t="str">
        <f t="shared" ca="1" si="255"/>
        <v/>
      </c>
      <c r="AA519" s="316" t="str">
        <f t="shared" ca="1" si="256"/>
        <v/>
      </c>
      <c r="AC519" s="310" t="e">
        <f t="shared" ca="1" si="257"/>
        <v>#N/A</v>
      </c>
      <c r="AD519" s="323" t="e">
        <f t="shared" ca="1" si="258"/>
        <v>#N/A</v>
      </c>
      <c r="AE519" s="324" t="e">
        <f t="shared" ca="1" si="237"/>
        <v>#N/A</v>
      </c>
      <c r="AG519" s="306">
        <f t="shared" ca="1" si="259"/>
        <v>1.2762248606416957</v>
      </c>
      <c r="AH519" s="304">
        <f t="shared" ca="1" si="260"/>
        <v>-8.4972988415782051</v>
      </c>
    </row>
    <row r="520" spans="1:34" x14ac:dyDescent="0.2">
      <c r="A520" s="347">
        <f t="shared" ca="1" si="238"/>
        <v>1E-4</v>
      </c>
      <c r="B520" s="304">
        <f t="shared" ca="1" si="239"/>
        <v>29.213400000000117</v>
      </c>
      <c r="D520" s="306">
        <f t="shared" ca="1" si="240"/>
        <v>-0.73208282217784726</v>
      </c>
      <c r="E520" s="307">
        <f t="shared" ca="1" si="241"/>
        <v>-1.344266687354704</v>
      </c>
      <c r="F520" s="304">
        <f t="shared" ca="1" si="242"/>
        <v>1.5306855278794109</v>
      </c>
      <c r="G520" s="306">
        <f t="shared" ca="1" si="243"/>
        <v>9.2305216170063851</v>
      </c>
      <c r="H520" s="307">
        <f t="shared" ca="1" si="244"/>
        <v>-106.74181957577507</v>
      </c>
      <c r="I520" s="304">
        <f t="shared" ca="1" si="245"/>
        <v>107.14018189115295</v>
      </c>
      <c r="J520" s="306">
        <f t="shared" ca="1" si="246"/>
        <v>746.86410190403069</v>
      </c>
      <c r="K520" s="307">
        <f t="shared" ca="1" si="247"/>
        <v>-3.6775160531318729</v>
      </c>
      <c r="L520" s="304">
        <f t="shared" ca="1" si="232"/>
        <v>746.87315578834091</v>
      </c>
      <c r="M520" s="306">
        <f t="shared" ca="1" si="248"/>
        <v>-1.4845357042838319</v>
      </c>
      <c r="N520" s="304">
        <f t="shared" ca="1" si="249"/>
        <v>-85.057630391944812</v>
      </c>
      <c r="P520" s="310">
        <f t="shared" ca="1" si="250"/>
        <v>23</v>
      </c>
      <c r="Q520" s="304">
        <f t="shared" ca="1" si="251"/>
        <v>0</v>
      </c>
      <c r="R520" s="306">
        <f t="shared" ca="1" si="252"/>
        <v>0</v>
      </c>
      <c r="S520" s="307">
        <f t="shared" ca="1" si="253"/>
        <v>5.083000000000002</v>
      </c>
      <c r="T520" s="304">
        <f t="shared" ca="1" si="233"/>
        <v>49.86423000000002</v>
      </c>
      <c r="U520" s="311">
        <f t="shared" ca="1" si="234"/>
        <v>0</v>
      </c>
      <c r="V520" s="306">
        <f t="shared" ca="1" si="235"/>
        <v>1.2254505785670045</v>
      </c>
      <c r="W520" s="304">
        <f t="shared" ca="1" si="236"/>
        <v>43.192068013480309</v>
      </c>
      <c r="Y520" s="314" t="str">
        <f t="shared" ca="1" si="254"/>
        <v/>
      </c>
      <c r="Z520" s="315" t="str">
        <f t="shared" ca="1" si="255"/>
        <v/>
      </c>
      <c r="AA520" s="316" t="str">
        <f t="shared" ca="1" si="256"/>
        <v/>
      </c>
      <c r="AC520" s="310" t="e">
        <f t="shared" ca="1" si="257"/>
        <v>#N/A</v>
      </c>
      <c r="AD520" s="323" t="e">
        <f t="shared" ca="1" si="258"/>
        <v>#N/A</v>
      </c>
      <c r="AE520" s="324" t="e">
        <f t="shared" ca="1" si="237"/>
        <v>#N/A</v>
      </c>
      <c r="AG520" s="306">
        <f t="shared" ca="1" si="259"/>
        <v>1.276196213616668</v>
      </c>
      <c r="AH520" s="304">
        <f t="shared" ca="1" si="260"/>
        <v>-8.4973281553297788</v>
      </c>
    </row>
    <row r="521" spans="1:34" x14ac:dyDescent="0.2">
      <c r="A521" s="347">
        <f t="shared" ca="1" si="238"/>
        <v>1E-4</v>
      </c>
      <c r="B521" s="304">
        <f t="shared" ca="1" si="239"/>
        <v>29.213500000000117</v>
      </c>
      <c r="D521" s="306">
        <f t="shared" ca="1" si="240"/>
        <v>-0.73207866943975042</v>
      </c>
      <c r="E521" s="307">
        <f t="shared" ca="1" si="241"/>
        <v>-1.3442369054594714</v>
      </c>
      <c r="F521" s="304">
        <f t="shared" ca="1" si="242"/>
        <v>1.5306573869576205</v>
      </c>
      <c r="G521" s="306">
        <f t="shared" ca="1" si="243"/>
        <v>9.2304484091394414</v>
      </c>
      <c r="H521" s="307">
        <f t="shared" ca="1" si="244"/>
        <v>-106.74195399946561</v>
      </c>
      <c r="I521" s="304">
        <f t="shared" ca="1" si="245"/>
        <v>107.14030950794297</v>
      </c>
      <c r="J521" s="306">
        <f t="shared" ca="1" si="246"/>
        <v>746.86410190403069</v>
      </c>
      <c r="K521" s="307">
        <f t="shared" ca="1" si="247"/>
        <v>-3.6881902418106352</v>
      </c>
      <c r="L521" s="304">
        <f t="shared" ca="1" si="232"/>
        <v>746.87320842307236</v>
      </c>
      <c r="M521" s="306">
        <f t="shared" ca="1" si="248"/>
        <v>-1.4845364931257403</v>
      </c>
      <c r="N521" s="304">
        <f t="shared" ca="1" si="249"/>
        <v>-85.057675589256874</v>
      </c>
      <c r="P521" s="310">
        <f t="shared" ca="1" si="250"/>
        <v>23</v>
      </c>
      <c r="Q521" s="304">
        <f t="shared" ca="1" si="251"/>
        <v>0</v>
      </c>
      <c r="R521" s="306">
        <f t="shared" ca="1" si="252"/>
        <v>0</v>
      </c>
      <c r="S521" s="307">
        <f t="shared" ca="1" si="253"/>
        <v>5.083000000000002</v>
      </c>
      <c r="T521" s="304">
        <f t="shared" ca="1" si="233"/>
        <v>49.86423000000002</v>
      </c>
      <c r="U521" s="311">
        <f t="shared" ca="1" si="234"/>
        <v>0</v>
      </c>
      <c r="V521" s="306">
        <f t="shared" ca="1" si="235"/>
        <v>1.225451886636816</v>
      </c>
      <c r="W521" s="304">
        <f t="shared" ca="1" si="236"/>
        <v>43.19221701155913</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1.2761675669446504</v>
      </c>
      <c r="AH521" s="304">
        <f t="shared" ca="1" si="260"/>
        <v>-8.4973574687153839</v>
      </c>
    </row>
    <row r="522" spans="1:34" x14ac:dyDescent="0.2">
      <c r="A522" s="347">
        <f t="shared" ca="1" si="238"/>
        <v>1E-4</v>
      </c>
      <c r="B522" s="304">
        <f t="shared" ca="1" si="239"/>
        <v>29.213600000000117</v>
      </c>
      <c r="D522" s="306">
        <f t="shared" ca="1" si="240"/>
        <v>-0.73207451669246659</v>
      </c>
      <c r="E522" s="307">
        <f t="shared" ca="1" si="241"/>
        <v>-1.3442071239360835</v>
      </c>
      <c r="F522" s="304">
        <f t="shared" ca="1" si="242"/>
        <v>1.5306292464313578</v>
      </c>
      <c r="G522" s="306">
        <f t="shared" ca="1" si="243"/>
        <v>9.2303752016877727</v>
      </c>
      <c r="H522" s="307">
        <f t="shared" ca="1" si="244"/>
        <v>-106.74208842017801</v>
      </c>
      <c r="I522" s="304">
        <f t="shared" ca="1" si="245"/>
        <v>107.14043712186839</v>
      </c>
      <c r="J522" s="306">
        <f t="shared" ca="1" si="246"/>
        <v>746.86410190403069</v>
      </c>
      <c r="K522" s="307">
        <f t="shared" ca="1" si="247"/>
        <v>-3.6988644439316172</v>
      </c>
      <c r="L522" s="304">
        <f t="shared" ca="1" si="232"/>
        <v>746.87326121042042</v>
      </c>
      <c r="M522" s="306">
        <f t="shared" ca="1" si="248"/>
        <v>-1.4845372819595133</v>
      </c>
      <c r="N522" s="304">
        <f t="shared" ca="1" si="249"/>
        <v>-85.057720786102792</v>
      </c>
      <c r="P522" s="310">
        <f t="shared" ca="1" si="250"/>
        <v>23</v>
      </c>
      <c r="Q522" s="304">
        <f t="shared" ca="1" si="251"/>
        <v>0</v>
      </c>
      <c r="R522" s="306">
        <f t="shared" ca="1" si="252"/>
        <v>0</v>
      </c>
      <c r="S522" s="307">
        <f t="shared" ca="1" si="253"/>
        <v>5.083000000000002</v>
      </c>
      <c r="T522" s="304">
        <f t="shared" ca="1" si="233"/>
        <v>49.86423000000002</v>
      </c>
      <c r="U522" s="311">
        <f t="shared" ca="1" si="234"/>
        <v>0</v>
      </c>
      <c r="V522" s="306">
        <f t="shared" ca="1" si="235"/>
        <v>1.2254531947096718</v>
      </c>
      <c r="W522" s="304">
        <f t="shared" ca="1" si="236"/>
        <v>43.192366007777814</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1.2761389206256446</v>
      </c>
      <c r="AH522" s="304">
        <f t="shared" ca="1" si="260"/>
        <v>-8.4973867817350222</v>
      </c>
    </row>
    <row r="523" spans="1:34" x14ac:dyDescent="0.2">
      <c r="A523" s="347">
        <f t="shared" ca="1" si="238"/>
        <v>1E-4</v>
      </c>
      <c r="B523" s="304">
        <f t="shared" ca="1" si="239"/>
        <v>29.213700000000117</v>
      </c>
      <c r="D523" s="306">
        <f t="shared" ca="1" si="240"/>
        <v>-0.73207036393599845</v>
      </c>
      <c r="E523" s="307">
        <f t="shared" ca="1" si="241"/>
        <v>-1.3441773427845281</v>
      </c>
      <c r="F523" s="304">
        <f t="shared" ca="1" si="242"/>
        <v>1.5306011063006129</v>
      </c>
      <c r="G523" s="306">
        <f t="shared" ca="1" si="243"/>
        <v>9.2303019946513789</v>
      </c>
      <c r="H523" s="307">
        <f t="shared" ca="1" si="244"/>
        <v>-106.74222283791228</v>
      </c>
      <c r="I523" s="304">
        <f t="shared" ca="1" si="245"/>
        <v>107.14056473292918</v>
      </c>
      <c r="J523" s="306">
        <f t="shared" ca="1" si="246"/>
        <v>746.86410190403069</v>
      </c>
      <c r="K523" s="307">
        <f t="shared" ca="1" si="247"/>
        <v>-3.7095386594945219</v>
      </c>
      <c r="L523" s="304">
        <f t="shared" ca="1" si="232"/>
        <v>746.87331415038557</v>
      </c>
      <c r="M523" s="306">
        <f t="shared" ca="1" si="248"/>
        <v>-1.484538070785151</v>
      </c>
      <c r="N523" s="304">
        <f t="shared" ca="1" si="249"/>
        <v>-85.057765982482607</v>
      </c>
      <c r="P523" s="310">
        <f t="shared" ca="1" si="250"/>
        <v>23</v>
      </c>
      <c r="Q523" s="304">
        <f t="shared" ca="1" si="251"/>
        <v>0</v>
      </c>
      <c r="R523" s="306">
        <f t="shared" ca="1" si="252"/>
        <v>0</v>
      </c>
      <c r="S523" s="307">
        <f t="shared" ca="1" si="253"/>
        <v>5.083000000000002</v>
      </c>
      <c r="T523" s="304">
        <f t="shared" ca="1" si="233"/>
        <v>49.86423000000002</v>
      </c>
      <c r="U523" s="311">
        <f t="shared" ca="1" si="234"/>
        <v>0</v>
      </c>
      <c r="V523" s="306">
        <f t="shared" ca="1" si="235"/>
        <v>1.225454502785571</v>
      </c>
      <c r="W523" s="304">
        <f t="shared" ca="1" si="236"/>
        <v>43.192515002136297</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1.2761102746596347</v>
      </c>
      <c r="AH523" s="304">
        <f t="shared" ca="1" si="260"/>
        <v>-8.497416094388706</v>
      </c>
    </row>
    <row r="524" spans="1:34" x14ac:dyDescent="0.2">
      <c r="A524" s="347">
        <f t="shared" ca="1" si="238"/>
        <v>1E-4</v>
      </c>
      <c r="B524" s="304">
        <f t="shared" ca="1" si="239"/>
        <v>29.213800000000116</v>
      </c>
      <c r="D524" s="306">
        <f t="shared" ca="1" si="240"/>
        <v>-0.73206621117034476</v>
      </c>
      <c r="E524" s="307">
        <f t="shared" ca="1" si="241"/>
        <v>-1.3441475620048156</v>
      </c>
      <c r="F524" s="304">
        <f t="shared" ca="1" si="242"/>
        <v>1.5305729665653949</v>
      </c>
      <c r="G524" s="306">
        <f t="shared" ca="1" si="243"/>
        <v>9.2302287880302618</v>
      </c>
      <c r="H524" s="307">
        <f t="shared" ca="1" si="244"/>
        <v>-106.74235725266848</v>
      </c>
      <c r="I524" s="304">
        <f t="shared" ca="1" si="245"/>
        <v>107.14069234112542</v>
      </c>
      <c r="J524" s="306">
        <f t="shared" ca="1" si="246"/>
        <v>746.86410190403069</v>
      </c>
      <c r="K524" s="307">
        <f t="shared" ca="1" si="247"/>
        <v>-3.7202128884990509</v>
      </c>
      <c r="L524" s="304">
        <f t="shared" ca="1" si="232"/>
        <v>746.87336724296847</v>
      </c>
      <c r="M524" s="306">
        <f t="shared" ca="1" si="248"/>
        <v>-1.4845388596026532</v>
      </c>
      <c r="N524" s="304">
        <f t="shared" ca="1" si="249"/>
        <v>-85.057811178396292</v>
      </c>
      <c r="P524" s="310">
        <f t="shared" ca="1" si="250"/>
        <v>23</v>
      </c>
      <c r="Q524" s="304">
        <f t="shared" ca="1" si="251"/>
        <v>0</v>
      </c>
      <c r="R524" s="306">
        <f t="shared" ca="1" si="252"/>
        <v>0</v>
      </c>
      <c r="S524" s="307">
        <f t="shared" ca="1" si="253"/>
        <v>5.083000000000002</v>
      </c>
      <c r="T524" s="304">
        <f t="shared" ca="1" si="233"/>
        <v>49.86423000000002</v>
      </c>
      <c r="U524" s="311">
        <f t="shared" ca="1" si="234"/>
        <v>0</v>
      </c>
      <c r="V524" s="306">
        <f t="shared" ca="1" si="235"/>
        <v>1.2254558108645139</v>
      </c>
      <c r="W524" s="304">
        <f t="shared" ca="1" si="236"/>
        <v>43.192663994634628</v>
      </c>
      <c r="Y524" s="314" t="str">
        <f t="shared" ca="1" si="254"/>
        <v/>
      </c>
      <c r="Z524" s="315" t="str">
        <f t="shared" ca="1" si="255"/>
        <v/>
      </c>
      <c r="AA524" s="316" t="str">
        <f t="shared" ca="1" si="256"/>
        <v/>
      </c>
      <c r="AC524" s="310" t="e">
        <f t="shared" ca="1" si="257"/>
        <v>#N/A</v>
      </c>
      <c r="AD524" s="323" t="e">
        <f t="shared" ca="1" si="258"/>
        <v>#N/A</v>
      </c>
      <c r="AE524" s="324" t="e">
        <f t="shared" ca="1" si="237"/>
        <v>#N/A</v>
      </c>
      <c r="AG524" s="306">
        <f t="shared" ca="1" si="259"/>
        <v>1.2760816290466295</v>
      </c>
      <c r="AH524" s="304">
        <f t="shared" ca="1" si="260"/>
        <v>-8.4974454066764267</v>
      </c>
    </row>
    <row r="525" spans="1:34" x14ac:dyDescent="0.2">
      <c r="A525" s="347">
        <f t="shared" ca="1" si="238"/>
        <v>1E-4</v>
      </c>
      <c r="B525" s="304">
        <f t="shared" ca="1" si="239"/>
        <v>29.213900000000116</v>
      </c>
      <c r="D525" s="306">
        <f t="shared" ca="1" si="240"/>
        <v>-0.73206205839550997</v>
      </c>
      <c r="E525" s="307">
        <f t="shared" ca="1" si="241"/>
        <v>-1.3441177815969372</v>
      </c>
      <c r="F525" s="304">
        <f t="shared" ca="1" si="242"/>
        <v>1.5305448272256983</v>
      </c>
      <c r="G525" s="306">
        <f t="shared" ca="1" si="243"/>
        <v>9.2301555818244214</v>
      </c>
      <c r="H525" s="307">
        <f t="shared" ca="1" si="244"/>
        <v>-106.74249166444665</v>
      </c>
      <c r="I525" s="304">
        <f t="shared" ca="1" si="245"/>
        <v>107.14081994645713</v>
      </c>
      <c r="J525" s="306">
        <f t="shared" ca="1" si="246"/>
        <v>746.86410190403069</v>
      </c>
      <c r="K525" s="307">
        <f t="shared" ca="1" si="247"/>
        <v>-3.7308871309449065</v>
      </c>
      <c r="L525" s="304">
        <f t="shared" ca="1" si="232"/>
        <v>746.87342048816959</v>
      </c>
      <c r="M525" s="306">
        <f t="shared" ca="1" si="248"/>
        <v>-1.4845396484120201</v>
      </c>
      <c r="N525" s="304">
        <f t="shared" ca="1" si="249"/>
        <v>-85.057856373843862</v>
      </c>
      <c r="P525" s="310">
        <f t="shared" ca="1" si="250"/>
        <v>23</v>
      </c>
      <c r="Q525" s="304">
        <f t="shared" ca="1" si="251"/>
        <v>0</v>
      </c>
      <c r="R525" s="306">
        <f t="shared" ca="1" si="252"/>
        <v>0</v>
      </c>
      <c r="S525" s="307">
        <f t="shared" ca="1" si="253"/>
        <v>5.083000000000002</v>
      </c>
      <c r="T525" s="304">
        <f t="shared" ca="1" si="233"/>
        <v>49.86423000000002</v>
      </c>
      <c r="U525" s="311">
        <f t="shared" ca="1" si="234"/>
        <v>0</v>
      </c>
      <c r="V525" s="306">
        <f t="shared" ca="1" si="235"/>
        <v>1.2254571189465004</v>
      </c>
      <c r="W525" s="304">
        <f t="shared" ca="1" si="236"/>
        <v>43.192812985272809</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1.2760529837866219</v>
      </c>
      <c r="AH525" s="304">
        <f t="shared" ca="1" si="260"/>
        <v>-8.4974747185981929</v>
      </c>
    </row>
    <row r="526" spans="1:34" x14ac:dyDescent="0.2">
      <c r="A526" s="347">
        <f t="shared" ca="1" si="238"/>
        <v>1E-4</v>
      </c>
      <c r="B526" s="304">
        <f t="shared" ca="1" si="239"/>
        <v>29.214000000000116</v>
      </c>
      <c r="D526" s="306">
        <f t="shared" ca="1" si="240"/>
        <v>-0.7320579056114932</v>
      </c>
      <c r="E526" s="307">
        <f t="shared" ca="1" si="241"/>
        <v>-1.3440880015608947</v>
      </c>
      <c r="F526" s="304">
        <f t="shared" ca="1" si="242"/>
        <v>1.5305166882815247</v>
      </c>
      <c r="G526" s="306">
        <f t="shared" ca="1" si="243"/>
        <v>9.2300823760338595</v>
      </c>
      <c r="H526" s="307">
        <f t="shared" ca="1" si="244"/>
        <v>-106.7426260732468</v>
      </c>
      <c r="I526" s="304">
        <f t="shared" ca="1" si="245"/>
        <v>107.14094754892434</v>
      </c>
      <c r="J526" s="306">
        <f t="shared" ca="1" si="246"/>
        <v>746.86410190403069</v>
      </c>
      <c r="K526" s="307">
        <f t="shared" ca="1" si="247"/>
        <v>-3.7415613868317914</v>
      </c>
      <c r="L526" s="304">
        <f t="shared" ca="1" si="232"/>
        <v>746.87347388598937</v>
      </c>
      <c r="M526" s="306">
        <f t="shared" ca="1" si="248"/>
        <v>-1.4845404372132522</v>
      </c>
      <c r="N526" s="304">
        <f t="shared" ca="1" si="249"/>
        <v>-85.057901568825329</v>
      </c>
      <c r="P526" s="310">
        <f t="shared" ca="1" si="250"/>
        <v>23</v>
      </c>
      <c r="Q526" s="304">
        <f t="shared" ca="1" si="251"/>
        <v>0</v>
      </c>
      <c r="R526" s="306">
        <f t="shared" ca="1" si="252"/>
        <v>0</v>
      </c>
      <c r="S526" s="307">
        <f t="shared" ca="1" si="253"/>
        <v>5.083000000000002</v>
      </c>
      <c r="T526" s="304">
        <f t="shared" ca="1" si="233"/>
        <v>49.86423000000002</v>
      </c>
      <c r="U526" s="311">
        <f t="shared" ca="1" si="234"/>
        <v>0</v>
      </c>
      <c r="V526" s="306">
        <f t="shared" ca="1" si="235"/>
        <v>1.225458427031531</v>
      </c>
      <c r="W526" s="304">
        <f t="shared" ca="1" si="236"/>
        <v>43.192961974050888</v>
      </c>
      <c r="Y526" s="314" t="str">
        <f t="shared" ca="1" si="254"/>
        <v/>
      </c>
      <c r="Z526" s="315" t="str">
        <f t="shared" ca="1" si="255"/>
        <v/>
      </c>
      <c r="AA526" s="316" t="str">
        <f t="shared" ca="1" si="256"/>
        <v/>
      </c>
      <c r="AC526" s="310" t="e">
        <f t="shared" ca="1" si="257"/>
        <v>#N/A</v>
      </c>
      <c r="AD526" s="323" t="e">
        <f t="shared" ca="1" si="258"/>
        <v>#N/A</v>
      </c>
      <c r="AE526" s="324" t="e">
        <f t="shared" ca="1" si="237"/>
        <v>#N/A</v>
      </c>
      <c r="AG526" s="306">
        <f t="shared" ca="1" si="259"/>
        <v>1.2760243388796155</v>
      </c>
      <c r="AH526" s="304">
        <f t="shared" ca="1" si="260"/>
        <v>-8.4975040301540012</v>
      </c>
    </row>
    <row r="527" spans="1:34" x14ac:dyDescent="0.2">
      <c r="A527" s="347">
        <f t="shared" ca="1" si="238"/>
        <v>1E-4</v>
      </c>
      <c r="B527" s="304">
        <f t="shared" ca="1" si="239"/>
        <v>29.214100000000116</v>
      </c>
      <c r="D527" s="306">
        <f t="shared" ca="1" si="240"/>
        <v>-0.73205375281829377</v>
      </c>
      <c r="E527" s="307">
        <f t="shared" ca="1" si="241"/>
        <v>-1.3440582218966739</v>
      </c>
      <c r="F527" s="304">
        <f t="shared" ca="1" si="242"/>
        <v>1.5304885497328609</v>
      </c>
      <c r="G527" s="306">
        <f t="shared" ca="1" si="243"/>
        <v>9.2300091706585778</v>
      </c>
      <c r="H527" s="307">
        <f t="shared" ca="1" si="244"/>
        <v>-106.74276047906899</v>
      </c>
      <c r="I527" s="304">
        <f t="shared" ca="1" si="245"/>
        <v>107.14107514852711</v>
      </c>
      <c r="J527" s="306">
        <f t="shared" ca="1" si="246"/>
        <v>746.86410190403069</v>
      </c>
      <c r="K527" s="307">
        <f t="shared" ca="1" si="247"/>
        <v>-3.752235656159407</v>
      </c>
      <c r="L527" s="304">
        <f t="shared" ca="1" si="232"/>
        <v>746.87352743642862</v>
      </c>
      <c r="M527" s="306">
        <f t="shared" ca="1" si="248"/>
        <v>-1.4845412260063491</v>
      </c>
      <c r="N527" s="304">
        <f t="shared" ca="1" si="249"/>
        <v>-85.057946763340695</v>
      </c>
      <c r="P527" s="310">
        <f t="shared" ca="1" si="250"/>
        <v>23</v>
      </c>
      <c r="Q527" s="304">
        <f t="shared" ca="1" si="251"/>
        <v>0</v>
      </c>
      <c r="R527" s="306">
        <f t="shared" ca="1" si="252"/>
        <v>0</v>
      </c>
      <c r="S527" s="307">
        <f t="shared" ca="1" si="253"/>
        <v>5.083000000000002</v>
      </c>
      <c r="T527" s="304">
        <f t="shared" ca="1" si="233"/>
        <v>49.86423000000002</v>
      </c>
      <c r="U527" s="311">
        <f t="shared" ca="1" si="234"/>
        <v>0</v>
      </c>
      <c r="V527" s="306">
        <f t="shared" ca="1" si="235"/>
        <v>1.2254597351196053</v>
      </c>
      <c r="W527" s="304">
        <f t="shared" ca="1" si="236"/>
        <v>43.193110960968838</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1.2759956943255979</v>
      </c>
      <c r="AH527" s="304">
        <f t="shared" ca="1" si="260"/>
        <v>-8.4975333413438658</v>
      </c>
    </row>
    <row r="528" spans="1:34" x14ac:dyDescent="0.2">
      <c r="A528" s="347">
        <f t="shared" ca="1" si="238"/>
        <v>1E-4</v>
      </c>
      <c r="B528" s="304">
        <f t="shared" ca="1" si="239"/>
        <v>29.214200000000115</v>
      </c>
      <c r="D528" s="306">
        <f t="shared" ca="1" si="240"/>
        <v>-0.73204960001591646</v>
      </c>
      <c r="E528" s="307">
        <f t="shared" ca="1" si="241"/>
        <v>-1.3440284426042854</v>
      </c>
      <c r="F528" s="304">
        <f t="shared" ca="1" si="242"/>
        <v>1.5304604115797196</v>
      </c>
      <c r="G528" s="306">
        <f t="shared" ca="1" si="243"/>
        <v>9.2299359656985764</v>
      </c>
      <c r="H528" s="307">
        <f t="shared" ca="1" si="244"/>
        <v>-106.74289488191326</v>
      </c>
      <c r="I528" s="304">
        <f t="shared" ca="1" si="245"/>
        <v>107.14120274526547</v>
      </c>
      <c r="J528" s="306">
        <f t="shared" ca="1" si="246"/>
        <v>746.86410190403069</v>
      </c>
      <c r="K528" s="307">
        <f t="shared" ca="1" si="247"/>
        <v>-3.7629099389274563</v>
      </c>
      <c r="L528" s="304">
        <f t="shared" ca="1" si="232"/>
        <v>746.87358113948767</v>
      </c>
      <c r="M528" s="306">
        <f t="shared" ca="1" si="248"/>
        <v>-1.4845420147913113</v>
      </c>
      <c r="N528" s="304">
        <f t="shared" ca="1" si="249"/>
        <v>-85.057991957389973</v>
      </c>
      <c r="P528" s="310">
        <f t="shared" ca="1" si="250"/>
        <v>23</v>
      </c>
      <c r="Q528" s="304">
        <f t="shared" ca="1" si="251"/>
        <v>0</v>
      </c>
      <c r="R528" s="306">
        <f t="shared" ca="1" si="252"/>
        <v>0</v>
      </c>
      <c r="S528" s="307">
        <f t="shared" ca="1" si="253"/>
        <v>5.083000000000002</v>
      </c>
      <c r="T528" s="304">
        <f t="shared" ca="1" si="233"/>
        <v>49.86423000000002</v>
      </c>
      <c r="U528" s="311">
        <f t="shared" ca="1" si="234"/>
        <v>0</v>
      </c>
      <c r="V528" s="306">
        <f t="shared" ca="1" si="235"/>
        <v>1.2254610432107225</v>
      </c>
      <c r="W528" s="304">
        <f t="shared" ca="1" si="236"/>
        <v>43.193259946026686</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1.2759670501245726</v>
      </c>
      <c r="AH528" s="304">
        <f t="shared" ca="1" si="260"/>
        <v>-8.4975626521677796</v>
      </c>
    </row>
    <row r="529" spans="1:34" x14ac:dyDescent="0.2">
      <c r="A529" s="347">
        <f t="shared" ca="1" si="238"/>
        <v>1E-4</v>
      </c>
      <c r="B529" s="304">
        <f t="shared" ca="1" si="239"/>
        <v>29.214300000000115</v>
      </c>
      <c r="D529" s="306">
        <f t="shared" ca="1" si="240"/>
        <v>-0.73204544720435716</v>
      </c>
      <c r="E529" s="307">
        <f t="shared" ca="1" si="241"/>
        <v>-1.3439986636837205</v>
      </c>
      <c r="F529" s="304">
        <f t="shared" ca="1" si="242"/>
        <v>1.5304322738220901</v>
      </c>
      <c r="G529" s="306">
        <f t="shared" ca="1" si="243"/>
        <v>9.2298627611538553</v>
      </c>
      <c r="H529" s="307">
        <f t="shared" ca="1" si="244"/>
        <v>-106.74302928177963</v>
      </c>
      <c r="I529" s="304">
        <f t="shared" ca="1" si="245"/>
        <v>107.14133033913943</v>
      </c>
      <c r="J529" s="306">
        <f t="shared" ca="1" si="246"/>
        <v>746.86410190403069</v>
      </c>
      <c r="K529" s="307">
        <f t="shared" ca="1" si="247"/>
        <v>-3.7735842351356408</v>
      </c>
      <c r="L529" s="304">
        <f t="shared" ca="1" si="232"/>
        <v>746.87363499516698</v>
      </c>
      <c r="M529" s="306">
        <f t="shared" ca="1" si="248"/>
        <v>-1.4845428035681387</v>
      </c>
      <c r="N529" s="304">
        <f t="shared" ca="1" si="249"/>
        <v>-85.058037150973163</v>
      </c>
      <c r="P529" s="310">
        <f t="shared" ca="1" si="250"/>
        <v>23</v>
      </c>
      <c r="Q529" s="304">
        <f t="shared" ca="1" si="251"/>
        <v>0</v>
      </c>
      <c r="R529" s="306">
        <f t="shared" ca="1" si="252"/>
        <v>0</v>
      </c>
      <c r="S529" s="307">
        <f t="shared" ca="1" si="253"/>
        <v>5.083000000000002</v>
      </c>
      <c r="T529" s="304">
        <f t="shared" ca="1" si="233"/>
        <v>49.86423000000002</v>
      </c>
      <c r="U529" s="311">
        <f t="shared" ca="1" si="234"/>
        <v>0</v>
      </c>
      <c r="V529" s="306">
        <f t="shared" ca="1" si="235"/>
        <v>1.2254623513048839</v>
      </c>
      <c r="W529" s="304">
        <f t="shared" ca="1" si="236"/>
        <v>43.193408929224447</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1.2759384062765395</v>
      </c>
      <c r="AH529" s="304">
        <f t="shared" ca="1" si="260"/>
        <v>-8.4975919626257461</v>
      </c>
    </row>
    <row r="530" spans="1:34" x14ac:dyDescent="0.2">
      <c r="A530" s="347">
        <f t="shared" ca="1" si="238"/>
        <v>1E-4</v>
      </c>
      <c r="B530" s="304">
        <f t="shared" ca="1" si="239"/>
        <v>29.214400000000115</v>
      </c>
      <c r="D530" s="306">
        <f t="shared" ca="1" si="240"/>
        <v>-0.7320412943836202</v>
      </c>
      <c r="E530" s="307">
        <f t="shared" ca="1" si="241"/>
        <v>-1.3439688851349754</v>
      </c>
      <c r="F530" s="304">
        <f t="shared" ca="1" si="242"/>
        <v>1.5304041364599728</v>
      </c>
      <c r="G530" s="306">
        <f t="shared" ca="1" si="243"/>
        <v>9.2297895570244162</v>
      </c>
      <c r="H530" s="307">
        <f t="shared" ca="1" si="244"/>
        <v>-106.74316367866814</v>
      </c>
      <c r="I530" s="304">
        <f t="shared" ca="1" si="245"/>
        <v>107.14145793014902</v>
      </c>
      <c r="J530" s="306">
        <f t="shared" ca="1" si="246"/>
        <v>746.86410190403069</v>
      </c>
      <c r="K530" s="307">
        <f t="shared" ca="1" si="247"/>
        <v>-3.784258544783663</v>
      </c>
      <c r="L530" s="304">
        <f t="shared" ca="1" si="232"/>
        <v>746.87368900346735</v>
      </c>
      <c r="M530" s="306">
        <f t="shared" ca="1" si="248"/>
        <v>-1.4845435923368318</v>
      </c>
      <c r="N530" s="304">
        <f t="shared" ca="1" si="249"/>
        <v>-85.05808234409028</v>
      </c>
      <c r="P530" s="310">
        <f t="shared" ca="1" si="250"/>
        <v>23</v>
      </c>
      <c r="Q530" s="304">
        <f t="shared" ca="1" si="251"/>
        <v>0</v>
      </c>
      <c r="R530" s="306">
        <f t="shared" ca="1" si="252"/>
        <v>0</v>
      </c>
      <c r="S530" s="307">
        <f t="shared" ca="1" si="253"/>
        <v>5.083000000000002</v>
      </c>
      <c r="T530" s="304">
        <f t="shared" ca="1" si="233"/>
        <v>49.86423000000002</v>
      </c>
      <c r="U530" s="311">
        <f t="shared" ca="1" si="234"/>
        <v>0</v>
      </c>
      <c r="V530" s="306">
        <f t="shared" ca="1" si="235"/>
        <v>1.2254636594020889</v>
      </c>
      <c r="W530" s="304">
        <f t="shared" ca="1" si="236"/>
        <v>43.193557910562106</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1.2759097627814935</v>
      </c>
      <c r="AH530" s="304">
        <f t="shared" ca="1" si="260"/>
        <v>-8.4976212727177707</v>
      </c>
    </row>
    <row r="531" spans="1:34" x14ac:dyDescent="0.2">
      <c r="A531" s="347">
        <f t="shared" ca="1" si="238"/>
        <v>1E-4</v>
      </c>
      <c r="B531" s="304">
        <f t="shared" ca="1" si="239"/>
        <v>29.214500000000115</v>
      </c>
      <c r="D531" s="306">
        <f t="shared" ca="1" si="240"/>
        <v>-0.73203714155370281</v>
      </c>
      <c r="E531" s="307">
        <f t="shared" ca="1" si="241"/>
        <v>-1.3439391069580555</v>
      </c>
      <c r="F531" s="304">
        <f t="shared" ca="1" si="242"/>
        <v>1.5303759994933701</v>
      </c>
      <c r="G531" s="306">
        <f t="shared" ca="1" si="243"/>
        <v>9.2297163533102609</v>
      </c>
      <c r="H531" s="307">
        <f t="shared" ca="1" si="244"/>
        <v>-106.74329807257884</v>
      </c>
      <c r="I531" s="304">
        <f t="shared" ca="1" si="245"/>
        <v>107.14158551829432</v>
      </c>
      <c r="J531" s="306">
        <f t="shared" ca="1" si="246"/>
        <v>746.86410190403069</v>
      </c>
      <c r="K531" s="307">
        <f t="shared" ca="1" si="247"/>
        <v>-3.7949328678712253</v>
      </c>
      <c r="L531" s="304">
        <f t="shared" ca="1" si="232"/>
        <v>746.87374316438911</v>
      </c>
      <c r="M531" s="306">
        <f t="shared" ca="1" si="248"/>
        <v>-1.48454438109739</v>
      </c>
      <c r="N531" s="304">
        <f t="shared" ca="1" si="249"/>
        <v>-85.05812753674131</v>
      </c>
      <c r="P531" s="310">
        <f t="shared" ca="1" si="250"/>
        <v>23</v>
      </c>
      <c r="Q531" s="304">
        <f t="shared" ca="1" si="251"/>
        <v>0</v>
      </c>
      <c r="R531" s="306">
        <f t="shared" ca="1" si="252"/>
        <v>0</v>
      </c>
      <c r="S531" s="307">
        <f t="shared" ca="1" si="253"/>
        <v>5.083000000000002</v>
      </c>
      <c r="T531" s="304">
        <f t="shared" ca="1" si="233"/>
        <v>49.86423000000002</v>
      </c>
      <c r="U531" s="311">
        <f t="shared" ca="1" si="234"/>
        <v>0</v>
      </c>
      <c r="V531" s="306">
        <f t="shared" ca="1" si="235"/>
        <v>1.225464967502337</v>
      </c>
      <c r="W531" s="304">
        <f t="shared" ca="1" si="236"/>
        <v>43.193706890039721</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1.275881119639438</v>
      </c>
      <c r="AH531" s="304">
        <f t="shared" ca="1" si="260"/>
        <v>-8.4976505824438497</v>
      </c>
    </row>
    <row r="532" spans="1:34" x14ac:dyDescent="0.2">
      <c r="A532" s="347">
        <f t="shared" ca="1" si="238"/>
        <v>1E-4</v>
      </c>
      <c r="B532" s="304">
        <f t="shared" ca="1" si="239"/>
        <v>29.214600000000114</v>
      </c>
      <c r="D532" s="306">
        <f t="shared" ca="1" si="240"/>
        <v>-0.73203298871461153</v>
      </c>
      <c r="E532" s="307">
        <f t="shared" ca="1" si="241"/>
        <v>-1.3439093291529485</v>
      </c>
      <c r="F532" s="304">
        <f t="shared" ca="1" si="242"/>
        <v>1.5303478629222751</v>
      </c>
      <c r="G532" s="306">
        <f t="shared" ca="1" si="243"/>
        <v>9.2296431500113894</v>
      </c>
      <c r="H532" s="307">
        <f t="shared" ca="1" si="244"/>
        <v>-106.74343246351175</v>
      </c>
      <c r="I532" s="304">
        <f t="shared" ca="1" si="245"/>
        <v>107.14171310357534</v>
      </c>
      <c r="J532" s="306">
        <f t="shared" ca="1" si="246"/>
        <v>746.86410190403069</v>
      </c>
      <c r="K532" s="307">
        <f t="shared" ca="1" si="247"/>
        <v>-3.8056072043980298</v>
      </c>
      <c r="L532" s="304">
        <f t="shared" ca="1" si="232"/>
        <v>746.87379747793295</v>
      </c>
      <c r="M532" s="306">
        <f t="shared" ca="1" si="248"/>
        <v>-1.484545169849814</v>
      </c>
      <c r="N532" s="304">
        <f t="shared" ca="1" si="249"/>
        <v>-85.058172728926294</v>
      </c>
      <c r="P532" s="310">
        <f t="shared" ca="1" si="250"/>
        <v>23</v>
      </c>
      <c r="Q532" s="304">
        <f t="shared" ca="1" si="251"/>
        <v>0</v>
      </c>
      <c r="R532" s="306">
        <f t="shared" ca="1" si="252"/>
        <v>0</v>
      </c>
      <c r="S532" s="307">
        <f t="shared" ca="1" si="253"/>
        <v>5.083000000000002</v>
      </c>
      <c r="T532" s="304">
        <f t="shared" ca="1" si="233"/>
        <v>49.86423000000002</v>
      </c>
      <c r="U532" s="311">
        <f t="shared" ca="1" si="234"/>
        <v>0</v>
      </c>
      <c r="V532" s="306">
        <f t="shared" ca="1" si="235"/>
        <v>1.2254662756056292</v>
      </c>
      <c r="W532" s="304">
        <f t="shared" ca="1" si="236"/>
        <v>43.193855867657305</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1.2758524768503641</v>
      </c>
      <c r="AH532" s="304">
        <f t="shared" ca="1" si="260"/>
        <v>-8.497679891803994</v>
      </c>
    </row>
    <row r="533" spans="1:34" x14ac:dyDescent="0.2">
      <c r="A533" s="347">
        <f t="shared" ca="1" si="238"/>
        <v>1E-4</v>
      </c>
      <c r="B533" s="304">
        <f t="shared" ca="1" si="239"/>
        <v>29.214700000000114</v>
      </c>
      <c r="D533" s="306">
        <f t="shared" ca="1" si="240"/>
        <v>-0.73202883586634238</v>
      </c>
      <c r="E533" s="307">
        <f t="shared" ca="1" si="241"/>
        <v>-1.3438795517196507</v>
      </c>
      <c r="F533" s="304">
        <f t="shared" ca="1" si="242"/>
        <v>1.5303197267466826</v>
      </c>
      <c r="G533" s="306">
        <f t="shared" ca="1" si="243"/>
        <v>9.2295699471278034</v>
      </c>
      <c r="H533" s="307">
        <f t="shared" ca="1" si="244"/>
        <v>-106.74356685146692</v>
      </c>
      <c r="I533" s="304">
        <f t="shared" ca="1" si="245"/>
        <v>107.14184068599211</v>
      </c>
      <c r="J533" s="306">
        <f t="shared" ca="1" si="246"/>
        <v>746.86410190403069</v>
      </c>
      <c r="K533" s="307">
        <f t="shared" ca="1" si="247"/>
        <v>-3.8162815543637789</v>
      </c>
      <c r="L533" s="304">
        <f t="shared" ca="1" si="232"/>
        <v>746.87385194409933</v>
      </c>
      <c r="M533" s="306">
        <f t="shared" ca="1" si="248"/>
        <v>-1.4845459585941037</v>
      </c>
      <c r="N533" s="304">
        <f t="shared" ca="1" si="249"/>
        <v>-85.058217920645205</v>
      </c>
      <c r="P533" s="310">
        <f t="shared" ca="1" si="250"/>
        <v>23</v>
      </c>
      <c r="Q533" s="304">
        <f t="shared" ca="1" si="251"/>
        <v>0</v>
      </c>
      <c r="R533" s="306">
        <f t="shared" ca="1" si="252"/>
        <v>0</v>
      </c>
      <c r="S533" s="307">
        <f t="shared" ca="1" si="253"/>
        <v>5.083000000000002</v>
      </c>
      <c r="T533" s="304">
        <f t="shared" ca="1" si="233"/>
        <v>49.86423000000002</v>
      </c>
      <c r="U533" s="311">
        <f t="shared" ca="1" si="234"/>
        <v>0</v>
      </c>
      <c r="V533" s="306">
        <f t="shared" ca="1" si="235"/>
        <v>1.2254675837119646</v>
      </c>
      <c r="W533" s="304">
        <f t="shared" ca="1" si="236"/>
        <v>43.194004843414831</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1.2758238344142629</v>
      </c>
      <c r="AH533" s="304">
        <f t="shared" ca="1" si="260"/>
        <v>-8.4977092007982069</v>
      </c>
    </row>
    <row r="534" spans="1:34" x14ac:dyDescent="0.2">
      <c r="A534" s="347">
        <f t="shared" ca="1" si="238"/>
        <v>1E-4</v>
      </c>
      <c r="B534" s="304">
        <f t="shared" ca="1" si="239"/>
        <v>29.214800000000114</v>
      </c>
      <c r="D534" s="306">
        <f t="shared" ca="1" si="240"/>
        <v>-0.73202468300889834</v>
      </c>
      <c r="E534" s="307">
        <f t="shared" ca="1" si="241"/>
        <v>-1.3438497746581692</v>
      </c>
      <c r="F534" s="304">
        <f t="shared" ca="1" si="242"/>
        <v>1.5302915909666008</v>
      </c>
      <c r="G534" s="306">
        <f t="shared" ca="1" si="243"/>
        <v>9.2294967446595031</v>
      </c>
      <c r="H534" s="307">
        <f t="shared" ca="1" si="244"/>
        <v>-106.74370123644439</v>
      </c>
      <c r="I534" s="304">
        <f t="shared" ca="1" si="245"/>
        <v>107.14196826554466</v>
      </c>
      <c r="J534" s="306">
        <f t="shared" ca="1" si="246"/>
        <v>746.86410190403069</v>
      </c>
      <c r="K534" s="307">
        <f t="shared" ca="1" si="247"/>
        <v>-3.8269559177681747</v>
      </c>
      <c r="L534" s="304">
        <f t="shared" ca="1" si="232"/>
        <v>746.87390656288881</v>
      </c>
      <c r="M534" s="306">
        <f t="shared" ca="1" si="248"/>
        <v>-1.4845467473302592</v>
      </c>
      <c r="N534" s="304">
        <f t="shared" ca="1" si="249"/>
        <v>-85.058263111898057</v>
      </c>
      <c r="P534" s="310">
        <f t="shared" ca="1" si="250"/>
        <v>23</v>
      </c>
      <c r="Q534" s="304">
        <f t="shared" ca="1" si="251"/>
        <v>0</v>
      </c>
      <c r="R534" s="306">
        <f t="shared" ca="1" si="252"/>
        <v>0</v>
      </c>
      <c r="S534" s="307">
        <f t="shared" ca="1" si="253"/>
        <v>5.083000000000002</v>
      </c>
      <c r="T534" s="304">
        <f t="shared" ca="1" si="233"/>
        <v>49.86423000000002</v>
      </c>
      <c r="U534" s="311">
        <f t="shared" ca="1" si="234"/>
        <v>0</v>
      </c>
      <c r="V534" s="306">
        <f t="shared" ca="1" si="235"/>
        <v>1.2254688918213432</v>
      </c>
      <c r="W534" s="304">
        <f t="shared" ca="1" si="236"/>
        <v>43.194153817312312</v>
      </c>
      <c r="Y534" s="314" t="str">
        <f t="shared" ca="1" si="254"/>
        <v/>
      </c>
      <c r="Z534" s="315" t="str">
        <f t="shared" ca="1" si="255"/>
        <v/>
      </c>
      <c r="AA534" s="316" t="str">
        <f t="shared" ca="1" si="256"/>
        <v/>
      </c>
      <c r="AC534" s="310" t="e">
        <f t="shared" ca="1" si="257"/>
        <v>#N/A</v>
      </c>
      <c r="AD534" s="323" t="e">
        <f t="shared" ca="1" si="258"/>
        <v>#N/A</v>
      </c>
      <c r="AE534" s="324" t="e">
        <f t="shared" ca="1" si="237"/>
        <v>#N/A</v>
      </c>
      <c r="AG534" s="306">
        <f t="shared" ca="1" si="259"/>
        <v>1.2757951923311452</v>
      </c>
      <c r="AH534" s="304">
        <f t="shared" ca="1" si="260"/>
        <v>-8.4977385094264832</v>
      </c>
    </row>
    <row r="535" spans="1:34" x14ac:dyDescent="0.2">
      <c r="A535" s="347">
        <f t="shared" ca="1" si="238"/>
        <v>1E-4</v>
      </c>
      <c r="B535" s="304">
        <f t="shared" ca="1" si="239"/>
        <v>29.214900000000114</v>
      </c>
      <c r="D535" s="306">
        <f t="shared" ca="1" si="240"/>
        <v>-0.73202053014227952</v>
      </c>
      <c r="E535" s="307">
        <f t="shared" ca="1" si="241"/>
        <v>-1.3438199979684988</v>
      </c>
      <c r="F535" s="304">
        <f t="shared" ca="1" si="242"/>
        <v>1.5302634555820249</v>
      </c>
      <c r="G535" s="306">
        <f t="shared" ca="1" si="243"/>
        <v>9.2294235426064883</v>
      </c>
      <c r="H535" s="307">
        <f t="shared" ca="1" si="244"/>
        <v>-106.74383561844419</v>
      </c>
      <c r="I535" s="304">
        <f t="shared" ca="1" si="245"/>
        <v>107.14209584223305</v>
      </c>
      <c r="J535" s="306">
        <f t="shared" ca="1" si="246"/>
        <v>746.86410190403069</v>
      </c>
      <c r="K535" s="307">
        <f t="shared" ca="1" si="247"/>
        <v>-3.8376302946109191</v>
      </c>
      <c r="L535" s="304">
        <f t="shared" ca="1" si="232"/>
        <v>746.87396133430195</v>
      </c>
      <c r="M535" s="306">
        <f t="shared" ca="1" si="248"/>
        <v>-1.4845475360582807</v>
      </c>
      <c r="N535" s="304">
        <f t="shared" ca="1" si="249"/>
        <v>-85.058308302684878</v>
      </c>
      <c r="P535" s="310">
        <f t="shared" ca="1" si="250"/>
        <v>23</v>
      </c>
      <c r="Q535" s="304">
        <f t="shared" ca="1" si="251"/>
        <v>0</v>
      </c>
      <c r="R535" s="306">
        <f t="shared" ca="1" si="252"/>
        <v>0</v>
      </c>
      <c r="S535" s="307">
        <f t="shared" ca="1" si="253"/>
        <v>5.083000000000002</v>
      </c>
      <c r="T535" s="304">
        <f t="shared" ca="1" si="233"/>
        <v>49.86423000000002</v>
      </c>
      <c r="U535" s="311">
        <f t="shared" ca="1" si="234"/>
        <v>0</v>
      </c>
      <c r="V535" s="306">
        <f t="shared" ca="1" si="235"/>
        <v>1.2254701999337656</v>
      </c>
      <c r="W535" s="304">
        <f t="shared" ca="1" si="236"/>
        <v>43.194302789349798</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1.2757665506010092</v>
      </c>
      <c r="AH535" s="304">
        <f t="shared" ca="1" si="260"/>
        <v>-8.4977678176888247</v>
      </c>
    </row>
    <row r="536" spans="1:34" x14ac:dyDescent="0.2">
      <c r="A536" s="347">
        <f t="shared" ca="1" si="238"/>
        <v>1E-4</v>
      </c>
      <c r="B536" s="304">
        <f t="shared" ca="1" si="239"/>
        <v>29.215000000000114</v>
      </c>
      <c r="D536" s="306">
        <f t="shared" ca="1" si="240"/>
        <v>-0.73201637726648638</v>
      </c>
      <c r="E536" s="307">
        <f t="shared" ca="1" si="241"/>
        <v>-1.3437902216506323</v>
      </c>
      <c r="F536" s="304">
        <f t="shared" ca="1" si="242"/>
        <v>1.5302353205929493</v>
      </c>
      <c r="G536" s="306">
        <f t="shared" ca="1" si="243"/>
        <v>9.2293503409687609</v>
      </c>
      <c r="H536" s="307">
        <f t="shared" ca="1" si="244"/>
        <v>-106.74396999746637</v>
      </c>
      <c r="I536" s="304">
        <f t="shared" ca="1" si="245"/>
        <v>107.14222341605732</v>
      </c>
      <c r="J536" s="306">
        <f t="shared" ca="1" si="246"/>
        <v>746.86410190403069</v>
      </c>
      <c r="K536" s="307">
        <f t="shared" ca="1" si="247"/>
        <v>-3.8483046848917146</v>
      </c>
      <c r="L536" s="304">
        <f t="shared" ca="1" si="232"/>
        <v>746.87401625833934</v>
      </c>
      <c r="M536" s="306">
        <f t="shared" ca="1" si="248"/>
        <v>-1.4845483247781681</v>
      </c>
      <c r="N536" s="304">
        <f t="shared" ca="1" si="249"/>
        <v>-85.05835349300564</v>
      </c>
      <c r="P536" s="310">
        <f t="shared" ca="1" si="250"/>
        <v>23</v>
      </c>
      <c r="Q536" s="304">
        <f t="shared" ca="1" si="251"/>
        <v>0</v>
      </c>
      <c r="R536" s="306">
        <f t="shared" ca="1" si="252"/>
        <v>0</v>
      </c>
      <c r="S536" s="307">
        <f t="shared" ca="1" si="253"/>
        <v>5.083000000000002</v>
      </c>
      <c r="T536" s="304">
        <f t="shared" ca="1" si="233"/>
        <v>49.86423000000002</v>
      </c>
      <c r="U536" s="311">
        <f t="shared" ca="1" si="234"/>
        <v>0</v>
      </c>
      <c r="V536" s="306">
        <f t="shared" ca="1" si="235"/>
        <v>1.2254715080492311</v>
      </c>
      <c r="W536" s="304">
        <f t="shared" ca="1" si="236"/>
        <v>43.194451759527311</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1.2757379092238423</v>
      </c>
      <c r="AH536" s="304">
        <f t="shared" ca="1" si="260"/>
        <v>-8.497797125585242</v>
      </c>
    </row>
    <row r="537" spans="1:34" x14ac:dyDescent="0.2">
      <c r="A537" s="347">
        <f t="shared" ca="1" si="238"/>
        <v>1E-4</v>
      </c>
      <c r="B537" s="304">
        <f t="shared" ca="1" si="239"/>
        <v>29.215100000000113</v>
      </c>
      <c r="D537" s="306">
        <f t="shared" ca="1" si="240"/>
        <v>-0.73201222438152258</v>
      </c>
      <c r="E537" s="307">
        <f t="shared" ca="1" si="241"/>
        <v>-1.3437604457045662</v>
      </c>
      <c r="F537" s="304">
        <f t="shared" ca="1" si="242"/>
        <v>1.5302071859993729</v>
      </c>
      <c r="G537" s="306">
        <f t="shared" ca="1" si="243"/>
        <v>9.2292771397463227</v>
      </c>
      <c r="H537" s="307">
        <f t="shared" ca="1" si="244"/>
        <v>-106.74410437351094</v>
      </c>
      <c r="I537" s="304">
        <f t="shared" ca="1" si="245"/>
        <v>107.14235098701745</v>
      </c>
      <c r="J537" s="306">
        <f t="shared" ca="1" si="246"/>
        <v>746.86410190403069</v>
      </c>
      <c r="K537" s="307">
        <f t="shared" ca="1" si="247"/>
        <v>-3.8589790886102633</v>
      </c>
      <c r="L537" s="304">
        <f t="shared" ca="1" si="232"/>
        <v>746.8740713350013</v>
      </c>
      <c r="M537" s="306">
        <f t="shared" ca="1" si="248"/>
        <v>-1.484549113489922</v>
      </c>
      <c r="N537" s="304">
        <f t="shared" ca="1" si="249"/>
        <v>-85.0583986828604</v>
      </c>
      <c r="P537" s="310">
        <f t="shared" ca="1" si="250"/>
        <v>23</v>
      </c>
      <c r="Q537" s="304">
        <f t="shared" ca="1" si="251"/>
        <v>0</v>
      </c>
      <c r="R537" s="306">
        <f t="shared" ca="1" si="252"/>
        <v>0</v>
      </c>
      <c r="S537" s="307">
        <f t="shared" ca="1" si="253"/>
        <v>5.083000000000002</v>
      </c>
      <c r="T537" s="304">
        <f t="shared" ca="1" si="233"/>
        <v>49.86423000000002</v>
      </c>
      <c r="U537" s="311">
        <f t="shared" ca="1" si="234"/>
        <v>0</v>
      </c>
      <c r="V537" s="306">
        <f t="shared" ca="1" si="235"/>
        <v>1.2254728161677402</v>
      </c>
      <c r="W537" s="304">
        <f t="shared" ca="1" si="236"/>
        <v>43.194600727844801</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1.2757092681996447</v>
      </c>
      <c r="AH537" s="304">
        <f t="shared" ca="1" si="260"/>
        <v>-8.4978264331157369</v>
      </c>
    </row>
    <row r="538" spans="1:34" x14ac:dyDescent="0.2">
      <c r="A538" s="347">
        <f t="shared" ca="1" si="238"/>
        <v>1E-4</v>
      </c>
      <c r="B538" s="304">
        <f t="shared" ca="1" si="239"/>
        <v>29.215200000000113</v>
      </c>
      <c r="D538" s="306">
        <f t="shared" ca="1" si="240"/>
        <v>-0.73200807148738367</v>
      </c>
      <c r="E538" s="307">
        <f t="shared" ca="1" si="241"/>
        <v>-1.3437306701303076</v>
      </c>
      <c r="F538" s="304">
        <f t="shared" ca="1" si="242"/>
        <v>1.5301790518012994</v>
      </c>
      <c r="G538" s="306">
        <f t="shared" ca="1" si="243"/>
        <v>9.2292039389391736</v>
      </c>
      <c r="H538" s="307">
        <f t="shared" ca="1" si="244"/>
        <v>-106.74423874657795</v>
      </c>
      <c r="I538" s="304">
        <f t="shared" ca="1" si="245"/>
        <v>107.14247855511354</v>
      </c>
      <c r="J538" s="306">
        <f t="shared" ca="1" si="246"/>
        <v>746.86410190403069</v>
      </c>
      <c r="K538" s="307">
        <f t="shared" ca="1" si="247"/>
        <v>-3.8696535057662675</v>
      </c>
      <c r="L538" s="304">
        <f t="shared" ca="1" si="232"/>
        <v>746.87412656428864</v>
      </c>
      <c r="M538" s="306">
        <f t="shared" ca="1" si="248"/>
        <v>-1.484549902193542</v>
      </c>
      <c r="N538" s="304">
        <f t="shared" ca="1" si="249"/>
        <v>-85.058443872249114</v>
      </c>
      <c r="P538" s="310">
        <f t="shared" ca="1" si="250"/>
        <v>23</v>
      </c>
      <c r="Q538" s="304">
        <f t="shared" ca="1" si="251"/>
        <v>0</v>
      </c>
      <c r="R538" s="306">
        <f t="shared" ca="1" si="252"/>
        <v>0</v>
      </c>
      <c r="S538" s="307">
        <f t="shared" ca="1" si="253"/>
        <v>5.083000000000002</v>
      </c>
      <c r="T538" s="304">
        <f t="shared" ca="1" si="233"/>
        <v>49.86423000000002</v>
      </c>
      <c r="U538" s="311">
        <f t="shared" ca="1" si="234"/>
        <v>0</v>
      </c>
      <c r="V538" s="306">
        <f t="shared" ca="1" si="235"/>
        <v>1.2254741242892926</v>
      </c>
      <c r="W538" s="304">
        <f t="shared" ca="1" si="236"/>
        <v>43.194749694302338</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1.2756806275284216</v>
      </c>
      <c r="AH538" s="304">
        <f t="shared" ca="1" si="260"/>
        <v>-8.4978557402803041</v>
      </c>
    </row>
    <row r="539" spans="1:34" x14ac:dyDescent="0.2">
      <c r="A539" s="347">
        <f t="shared" ca="1" si="238"/>
        <v>1E-4</v>
      </c>
      <c r="B539" s="304">
        <f t="shared" ca="1" si="239"/>
        <v>29.215300000000113</v>
      </c>
      <c r="D539" s="306">
        <f t="shared" ca="1" si="240"/>
        <v>-0.73200391858407576</v>
      </c>
      <c r="E539" s="307">
        <f t="shared" ca="1" si="241"/>
        <v>-1.3437008949278422</v>
      </c>
      <c r="F539" s="304">
        <f t="shared" ca="1" si="242"/>
        <v>1.5301509179987203</v>
      </c>
      <c r="G539" s="306">
        <f t="shared" ca="1" si="243"/>
        <v>9.2291307385473154</v>
      </c>
      <c r="H539" s="307">
        <f t="shared" ca="1" si="244"/>
        <v>-106.74437311666745</v>
      </c>
      <c r="I539" s="304">
        <f t="shared" ca="1" si="245"/>
        <v>107.14260612034559</v>
      </c>
      <c r="J539" s="306">
        <f t="shared" ca="1" si="246"/>
        <v>746.86410190403069</v>
      </c>
      <c r="K539" s="307">
        <f t="shared" ca="1" si="247"/>
        <v>-3.8803279363594299</v>
      </c>
      <c r="L539" s="304">
        <f t="shared" ca="1" si="232"/>
        <v>746.8741819462017</v>
      </c>
      <c r="M539" s="306">
        <f t="shared" ca="1" si="248"/>
        <v>-1.4845506908890285</v>
      </c>
      <c r="N539" s="304">
        <f t="shared" ca="1" si="249"/>
        <v>-85.058489061171812</v>
      </c>
      <c r="P539" s="310">
        <f t="shared" ca="1" si="250"/>
        <v>23</v>
      </c>
      <c r="Q539" s="304">
        <f t="shared" ca="1" si="251"/>
        <v>0</v>
      </c>
      <c r="R539" s="306">
        <f t="shared" ca="1" si="252"/>
        <v>0</v>
      </c>
      <c r="S539" s="307">
        <f t="shared" ca="1" si="253"/>
        <v>5.083000000000002</v>
      </c>
      <c r="T539" s="304">
        <f t="shared" ca="1" si="233"/>
        <v>49.86423000000002</v>
      </c>
      <c r="U539" s="311">
        <f t="shared" ca="1" si="234"/>
        <v>0</v>
      </c>
      <c r="V539" s="306">
        <f t="shared" ca="1" si="235"/>
        <v>1.2254754324138881</v>
      </c>
      <c r="W539" s="304">
        <f t="shared" ca="1" si="236"/>
        <v>43.194898658899902</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1.2756519872101642</v>
      </c>
      <c r="AH539" s="304">
        <f t="shared" ca="1" si="260"/>
        <v>-8.4978850470789542</v>
      </c>
    </row>
    <row r="540" spans="1:34" x14ac:dyDescent="0.2">
      <c r="A540" s="347">
        <f t="shared" ca="1" si="238"/>
        <v>1E-4</v>
      </c>
      <c r="B540" s="304">
        <f t="shared" ca="1" si="239"/>
        <v>29.215400000000113</v>
      </c>
      <c r="D540" s="306">
        <f t="shared" ca="1" si="240"/>
        <v>-0.73199976567159641</v>
      </c>
      <c r="E540" s="307">
        <f t="shared" ca="1" si="241"/>
        <v>-1.3436711200971754</v>
      </c>
      <c r="F540" s="304">
        <f t="shared" ca="1" si="242"/>
        <v>1.5301227845916385</v>
      </c>
      <c r="G540" s="306">
        <f t="shared" ca="1" si="243"/>
        <v>9.2290575385707481</v>
      </c>
      <c r="H540" s="307">
        <f t="shared" ca="1" si="244"/>
        <v>-106.74450748377946</v>
      </c>
      <c r="I540" s="304">
        <f t="shared" ca="1" si="245"/>
        <v>107.14273368271364</v>
      </c>
      <c r="J540" s="306">
        <f t="shared" ca="1" si="246"/>
        <v>746.86410190403069</v>
      </c>
      <c r="K540" s="307">
        <f t="shared" ca="1" si="247"/>
        <v>-3.8910023803894522</v>
      </c>
      <c r="L540" s="304">
        <f t="shared" ca="1" si="232"/>
        <v>746.87423748074116</v>
      </c>
      <c r="M540" s="306">
        <f t="shared" ca="1" si="248"/>
        <v>-1.4845514795763814</v>
      </c>
      <c r="N540" s="304">
        <f t="shared" ca="1" si="249"/>
        <v>-85.058534249628494</v>
      </c>
      <c r="P540" s="310">
        <f t="shared" ca="1" si="250"/>
        <v>23</v>
      </c>
      <c r="Q540" s="304">
        <f t="shared" ca="1" si="251"/>
        <v>0</v>
      </c>
      <c r="R540" s="306">
        <f t="shared" ca="1" si="252"/>
        <v>0</v>
      </c>
      <c r="S540" s="307">
        <f t="shared" ca="1" si="253"/>
        <v>5.083000000000002</v>
      </c>
      <c r="T540" s="304">
        <f t="shared" ca="1" si="233"/>
        <v>49.86423000000002</v>
      </c>
      <c r="U540" s="311">
        <f t="shared" ca="1" si="234"/>
        <v>0</v>
      </c>
      <c r="V540" s="306">
        <f t="shared" ca="1" si="235"/>
        <v>1.2254767405415272</v>
      </c>
      <c r="W540" s="304">
        <f t="shared" ca="1" si="236"/>
        <v>43.195047621637535</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1.2756233472448724</v>
      </c>
      <c r="AH540" s="304">
        <f t="shared" ca="1" si="260"/>
        <v>-8.4979143535116837</v>
      </c>
    </row>
    <row r="541" spans="1:34" x14ac:dyDescent="0.2">
      <c r="A541" s="347">
        <f t="shared" ca="1" si="238"/>
        <v>1E-4</v>
      </c>
      <c r="B541" s="304">
        <f t="shared" ca="1" si="239"/>
        <v>29.215500000000112</v>
      </c>
      <c r="D541" s="306">
        <f t="shared" ca="1" si="240"/>
        <v>-0.73199561274994807</v>
      </c>
      <c r="E541" s="307">
        <f t="shared" ca="1" si="241"/>
        <v>-1.3436413456382983</v>
      </c>
      <c r="F541" s="304">
        <f t="shared" ca="1" si="242"/>
        <v>1.530094651580048</v>
      </c>
      <c r="G541" s="306">
        <f t="shared" ca="1" si="243"/>
        <v>9.2289843390094735</v>
      </c>
      <c r="H541" s="307">
        <f t="shared" ca="1" si="244"/>
        <v>-106.74464184791402</v>
      </c>
      <c r="I541" s="304">
        <f t="shared" ca="1" si="245"/>
        <v>107.14286124221772</v>
      </c>
      <c r="J541" s="306">
        <f t="shared" ca="1" si="246"/>
        <v>746.86410190403069</v>
      </c>
      <c r="K541" s="307">
        <f t="shared" ca="1" si="247"/>
        <v>-3.9016768378560367</v>
      </c>
      <c r="L541" s="304">
        <f t="shared" ca="1" si="232"/>
        <v>746.87429316790747</v>
      </c>
      <c r="M541" s="306">
        <f t="shared" ca="1" si="248"/>
        <v>-1.4845522682556012</v>
      </c>
      <c r="N541" s="304">
        <f t="shared" ca="1" si="249"/>
        <v>-85.058579437619173</v>
      </c>
      <c r="P541" s="310">
        <f t="shared" ca="1" si="250"/>
        <v>23</v>
      </c>
      <c r="Q541" s="304">
        <f t="shared" ca="1" si="251"/>
        <v>0</v>
      </c>
      <c r="R541" s="306">
        <f t="shared" ca="1" si="252"/>
        <v>0</v>
      </c>
      <c r="S541" s="307">
        <f t="shared" ca="1" si="253"/>
        <v>5.083000000000002</v>
      </c>
      <c r="T541" s="304">
        <f t="shared" ca="1" si="233"/>
        <v>49.86423000000002</v>
      </c>
      <c r="U541" s="311">
        <f t="shared" ca="1" si="234"/>
        <v>0</v>
      </c>
      <c r="V541" s="306">
        <f t="shared" ca="1" si="235"/>
        <v>1.2254780486722092</v>
      </c>
      <c r="W541" s="304">
        <f t="shared" ca="1" si="236"/>
        <v>43.195196582515202</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1.2755947076325409</v>
      </c>
      <c r="AH541" s="304">
        <f t="shared" ca="1" si="260"/>
        <v>-8.4979436595785014</v>
      </c>
    </row>
    <row r="542" spans="1:34" x14ac:dyDescent="0.2">
      <c r="A542" s="347">
        <f t="shared" ca="1" si="238"/>
        <v>1E-4</v>
      </c>
      <c r="B542" s="304">
        <f t="shared" ca="1" si="239"/>
        <v>29.215600000000112</v>
      </c>
      <c r="D542" s="306">
        <f t="shared" ca="1" si="240"/>
        <v>-0.73199145981912972</v>
      </c>
      <c r="E542" s="307">
        <f t="shared" ca="1" si="241"/>
        <v>-1.3436115715512216</v>
      </c>
      <c r="F542" s="304">
        <f t="shared" ca="1" si="242"/>
        <v>1.530066518963958</v>
      </c>
      <c r="G542" s="306">
        <f t="shared" ca="1" si="243"/>
        <v>9.2289111398634915</v>
      </c>
      <c r="H542" s="307">
        <f t="shared" ca="1" si="244"/>
        <v>-106.74477620907118</v>
      </c>
      <c r="I542" s="304">
        <f t="shared" ca="1" si="245"/>
        <v>107.14298879885787</v>
      </c>
      <c r="J542" s="306">
        <f t="shared" ca="1" si="246"/>
        <v>746.86410190403069</v>
      </c>
      <c r="K542" s="307">
        <f t="shared" ca="1" si="247"/>
        <v>-3.9123513087588861</v>
      </c>
      <c r="L542" s="304">
        <f t="shared" ca="1" si="232"/>
        <v>746.8743490077012</v>
      </c>
      <c r="M542" s="306">
        <f t="shared" ca="1" si="248"/>
        <v>-1.4845530569266874</v>
      </c>
      <c r="N542" s="304">
        <f t="shared" ca="1" si="249"/>
        <v>-85.058624625143835</v>
      </c>
      <c r="P542" s="310">
        <f t="shared" ca="1" si="250"/>
        <v>23</v>
      </c>
      <c r="Q542" s="304">
        <f t="shared" ca="1" si="251"/>
        <v>0</v>
      </c>
      <c r="R542" s="306">
        <f t="shared" ca="1" si="252"/>
        <v>0</v>
      </c>
      <c r="S542" s="307">
        <f t="shared" ca="1" si="253"/>
        <v>5.083000000000002</v>
      </c>
      <c r="T542" s="304">
        <f t="shared" ca="1" si="233"/>
        <v>49.86423000000002</v>
      </c>
      <c r="U542" s="311">
        <f t="shared" ca="1" si="234"/>
        <v>0</v>
      </c>
      <c r="V542" s="306">
        <f t="shared" ca="1" si="235"/>
        <v>1.2254793568059343</v>
      </c>
      <c r="W542" s="304">
        <f t="shared" ca="1" si="236"/>
        <v>43.195345541532959</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1.2755660683731769</v>
      </c>
      <c r="AH542" s="304">
        <f t="shared" ca="1" si="260"/>
        <v>-8.4979729652793985</v>
      </c>
    </row>
    <row r="543" spans="1:34" x14ac:dyDescent="0.2">
      <c r="A543" s="347">
        <f t="shared" ca="1" si="238"/>
        <v>1E-4</v>
      </c>
      <c r="B543" s="304">
        <f t="shared" ca="1" si="239"/>
        <v>29.215700000000112</v>
      </c>
      <c r="D543" s="306">
        <f t="shared" ca="1" si="240"/>
        <v>-0.73198730687914604</v>
      </c>
      <c r="E543" s="307">
        <f t="shared" ca="1" si="241"/>
        <v>-1.3435817978359275</v>
      </c>
      <c r="F543" s="304">
        <f t="shared" ca="1" si="242"/>
        <v>1.5300383867433549</v>
      </c>
      <c r="G543" s="306">
        <f t="shared" ca="1" si="243"/>
        <v>9.2288379411328041</v>
      </c>
      <c r="H543" s="307">
        <f t="shared" ca="1" si="244"/>
        <v>-106.74491056725095</v>
      </c>
      <c r="I543" s="304">
        <f t="shared" ca="1" si="245"/>
        <v>107.14311635263414</v>
      </c>
      <c r="J543" s="306">
        <f t="shared" ca="1" si="246"/>
        <v>746.86410190403069</v>
      </c>
      <c r="K543" s="307">
        <f t="shared" ca="1" si="247"/>
        <v>-3.9230257930977022</v>
      </c>
      <c r="L543" s="304">
        <f t="shared" ca="1" si="232"/>
        <v>746.87440500012292</v>
      </c>
      <c r="M543" s="306">
        <f t="shared" ca="1" si="248"/>
        <v>-1.4845538455896408</v>
      </c>
      <c r="N543" s="304">
        <f t="shared" ca="1" si="249"/>
        <v>-85.058669812202524</v>
      </c>
      <c r="P543" s="310">
        <f t="shared" ca="1" si="250"/>
        <v>23</v>
      </c>
      <c r="Q543" s="304">
        <f t="shared" ca="1" si="251"/>
        <v>0</v>
      </c>
      <c r="R543" s="306">
        <f t="shared" ca="1" si="252"/>
        <v>0</v>
      </c>
      <c r="S543" s="307">
        <f t="shared" ca="1" si="253"/>
        <v>5.083000000000002</v>
      </c>
      <c r="T543" s="304">
        <f t="shared" ca="1" si="233"/>
        <v>49.86423000000002</v>
      </c>
      <c r="U543" s="311">
        <f t="shared" ca="1" si="234"/>
        <v>0</v>
      </c>
      <c r="V543" s="306">
        <f t="shared" ca="1" si="235"/>
        <v>1.225480664942703</v>
      </c>
      <c r="W543" s="304">
        <f t="shared" ca="1" si="236"/>
        <v>43.19549449869082</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1.2755374294667678</v>
      </c>
      <c r="AH543" s="304">
        <f t="shared" ca="1" si="260"/>
        <v>-8.4980022706143892</v>
      </c>
    </row>
    <row r="544" spans="1:34" x14ac:dyDescent="0.2">
      <c r="A544" s="347">
        <f t="shared" ca="1" si="238"/>
        <v>1E-4</v>
      </c>
      <c r="B544" s="304">
        <f t="shared" ca="1" si="239"/>
        <v>29.215800000000112</v>
      </c>
      <c r="D544" s="306">
        <f t="shared" ca="1" si="240"/>
        <v>-0.73198315392999291</v>
      </c>
      <c r="E544" s="307">
        <f t="shared" ca="1" si="241"/>
        <v>-1.3435520244924177</v>
      </c>
      <c r="F544" s="304">
        <f t="shared" ca="1" si="242"/>
        <v>1.5300102549182388</v>
      </c>
      <c r="G544" s="306">
        <f t="shared" ca="1" si="243"/>
        <v>9.2287647428174111</v>
      </c>
      <c r="H544" s="307">
        <f t="shared" ca="1" si="244"/>
        <v>-106.7450449224534</v>
      </c>
      <c r="I544" s="304">
        <f t="shared" ca="1" si="245"/>
        <v>107.14324390354655</v>
      </c>
      <c r="J544" s="306">
        <f t="shared" ca="1" si="246"/>
        <v>746.86410190403069</v>
      </c>
      <c r="K544" s="307">
        <f t="shared" ca="1" si="247"/>
        <v>-3.9337002908721872</v>
      </c>
      <c r="L544" s="304">
        <f t="shared" ca="1" si="232"/>
        <v>746.87446114517309</v>
      </c>
      <c r="M544" s="306">
        <f t="shared" ca="1" si="248"/>
        <v>-1.4845546342444609</v>
      </c>
      <c r="N544" s="304">
        <f t="shared" ca="1" si="249"/>
        <v>-85.058714998795196</v>
      </c>
      <c r="P544" s="310">
        <f t="shared" ca="1" si="250"/>
        <v>23</v>
      </c>
      <c r="Q544" s="304">
        <f t="shared" ca="1" si="251"/>
        <v>0</v>
      </c>
      <c r="R544" s="306">
        <f t="shared" ca="1" si="252"/>
        <v>0</v>
      </c>
      <c r="S544" s="307">
        <f t="shared" ca="1" si="253"/>
        <v>5.083000000000002</v>
      </c>
      <c r="T544" s="304">
        <f t="shared" ca="1" si="233"/>
        <v>49.86423000000002</v>
      </c>
      <c r="U544" s="311">
        <f t="shared" ca="1" si="234"/>
        <v>0</v>
      </c>
      <c r="V544" s="306">
        <f t="shared" ca="1" si="235"/>
        <v>1.2254819730825146</v>
      </c>
      <c r="W544" s="304">
        <f t="shared" ca="1" si="236"/>
        <v>43.195643453988765</v>
      </c>
      <c r="Y544" s="314" t="str">
        <f t="shared" ca="1" si="254"/>
        <v/>
      </c>
      <c r="Z544" s="315" t="str">
        <f t="shared" ca="1" si="255"/>
        <v/>
      </c>
      <c r="AA544" s="316" t="str">
        <f t="shared" ca="1" si="256"/>
        <v/>
      </c>
      <c r="AC544" s="310" t="e">
        <f t="shared" ca="1" si="257"/>
        <v>#N/A</v>
      </c>
      <c r="AD544" s="323" t="e">
        <f t="shared" ca="1" si="258"/>
        <v>#N/A</v>
      </c>
      <c r="AE544" s="324" t="e">
        <f t="shared" ca="1" si="237"/>
        <v>#N/A</v>
      </c>
      <c r="AG544" s="306">
        <f t="shared" ca="1" si="259"/>
        <v>1.275508790913312</v>
      </c>
      <c r="AH544" s="304">
        <f t="shared" ca="1" si="260"/>
        <v>-8.4980315755834752</v>
      </c>
    </row>
    <row r="545" spans="1:34" x14ac:dyDescent="0.2">
      <c r="A545" s="347">
        <f t="shared" ca="1" si="238"/>
        <v>1E-4</v>
      </c>
      <c r="B545" s="304">
        <f t="shared" ca="1" si="239"/>
        <v>29.215900000000111</v>
      </c>
      <c r="D545" s="306">
        <f t="shared" ca="1" si="240"/>
        <v>-0.73197900097167534</v>
      </c>
      <c r="E545" s="307">
        <f t="shared" ca="1" si="241"/>
        <v>-1.3435222515206942</v>
      </c>
      <c r="F545" s="304">
        <f t="shared" ca="1" si="242"/>
        <v>1.5299821234886137</v>
      </c>
      <c r="G545" s="306">
        <f t="shared" ca="1" si="243"/>
        <v>9.2286915449173144</v>
      </c>
      <c r="H545" s="307">
        <f t="shared" ca="1" si="244"/>
        <v>-106.74517927467855</v>
      </c>
      <c r="I545" s="304">
        <f t="shared" ca="1" si="245"/>
        <v>107.14337145159514</v>
      </c>
      <c r="J545" s="306">
        <f t="shared" ca="1" si="246"/>
        <v>746.86410190403069</v>
      </c>
      <c r="K545" s="307">
        <f t="shared" ca="1" si="247"/>
        <v>-3.9443748020820437</v>
      </c>
      <c r="L545" s="304">
        <f t="shared" ca="1" si="232"/>
        <v>746.87451744285238</v>
      </c>
      <c r="M545" s="306">
        <f t="shared" ca="1" si="248"/>
        <v>-1.4845554228911484</v>
      </c>
      <c r="N545" s="304">
        <f t="shared" ca="1" si="249"/>
        <v>-85.058760184921923</v>
      </c>
      <c r="P545" s="310">
        <f t="shared" ca="1" si="250"/>
        <v>23</v>
      </c>
      <c r="Q545" s="304">
        <f t="shared" ca="1" si="251"/>
        <v>0</v>
      </c>
      <c r="R545" s="306">
        <f t="shared" ca="1" si="252"/>
        <v>0</v>
      </c>
      <c r="S545" s="307">
        <f t="shared" ca="1" si="253"/>
        <v>5.083000000000002</v>
      </c>
      <c r="T545" s="304">
        <f t="shared" ca="1" si="233"/>
        <v>49.86423000000002</v>
      </c>
      <c r="U545" s="311">
        <f t="shared" ca="1" si="234"/>
        <v>0</v>
      </c>
      <c r="V545" s="306">
        <f t="shared" ca="1" si="235"/>
        <v>1.2254832812253695</v>
      </c>
      <c r="W545" s="304">
        <f t="shared" ca="1" si="236"/>
        <v>43.19579240742685</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1.2754801527128148</v>
      </c>
      <c r="AH545" s="304">
        <f t="shared" ca="1" si="260"/>
        <v>-8.4980608801866513</v>
      </c>
    </row>
    <row r="546" spans="1:34" x14ac:dyDescent="0.2">
      <c r="A546" s="347">
        <f t="shared" ca="1" si="238"/>
        <v>1E-4</v>
      </c>
      <c r="B546" s="304">
        <f t="shared" ca="1" si="239"/>
        <v>29.216000000000111</v>
      </c>
      <c r="D546" s="306">
        <f t="shared" ca="1" si="240"/>
        <v>-0.73197484800419044</v>
      </c>
      <c r="E546" s="307">
        <f t="shared" ca="1" si="241"/>
        <v>-1.3434924789207461</v>
      </c>
      <c r="F546" s="304">
        <f t="shared" ca="1" si="242"/>
        <v>1.5299539924544689</v>
      </c>
      <c r="G546" s="306">
        <f t="shared" ca="1" si="243"/>
        <v>9.2286183474325139</v>
      </c>
      <c r="H546" s="307">
        <f t="shared" ca="1" si="244"/>
        <v>-106.74531362392644</v>
      </c>
      <c r="I546" s="304">
        <f t="shared" ca="1" si="245"/>
        <v>107.14349899677994</v>
      </c>
      <c r="J546" s="306">
        <f t="shared" ca="1" si="246"/>
        <v>746.86410190403069</v>
      </c>
      <c r="K546" s="307">
        <f t="shared" ca="1" si="247"/>
        <v>-3.9550493267269742</v>
      </c>
      <c r="L546" s="304">
        <f t="shared" ca="1" si="232"/>
        <v>746.87457389316126</v>
      </c>
      <c r="M546" s="306">
        <f t="shared" ca="1" si="248"/>
        <v>-1.4845562115297029</v>
      </c>
      <c r="N546" s="304">
        <f t="shared" ca="1" si="249"/>
        <v>-85.058805370582661</v>
      </c>
      <c r="P546" s="310">
        <f t="shared" ca="1" si="250"/>
        <v>23</v>
      </c>
      <c r="Q546" s="304">
        <f t="shared" ca="1" si="251"/>
        <v>0</v>
      </c>
      <c r="R546" s="306">
        <f t="shared" ca="1" si="252"/>
        <v>0</v>
      </c>
      <c r="S546" s="307">
        <f t="shared" ca="1" si="253"/>
        <v>5.083000000000002</v>
      </c>
      <c r="T546" s="304">
        <f t="shared" ca="1" si="233"/>
        <v>49.86423000000002</v>
      </c>
      <c r="U546" s="311">
        <f t="shared" ca="1" si="234"/>
        <v>0</v>
      </c>
      <c r="V546" s="306">
        <f t="shared" ca="1" si="235"/>
        <v>1.2254845893712674</v>
      </c>
      <c r="W546" s="304">
        <f t="shared" ca="1" si="236"/>
        <v>43.19594135900504</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1.2754515148652654</v>
      </c>
      <c r="AH546" s="304">
        <f t="shared" ca="1" si="260"/>
        <v>-8.4980901844239298</v>
      </c>
    </row>
    <row r="547" spans="1:34" x14ac:dyDescent="0.2">
      <c r="A547" s="347">
        <f t="shared" ca="1" si="238"/>
        <v>1E-4</v>
      </c>
      <c r="B547" s="304">
        <f t="shared" ca="1" si="239"/>
        <v>29.216100000000111</v>
      </c>
      <c r="D547" s="306">
        <f t="shared" ca="1" si="240"/>
        <v>-0.73197069502754286</v>
      </c>
      <c r="E547" s="307">
        <f t="shared" ca="1" si="241"/>
        <v>-1.3434627066925824</v>
      </c>
      <c r="F547" s="304">
        <f t="shared" ca="1" si="242"/>
        <v>1.5299258618158149</v>
      </c>
      <c r="G547" s="306">
        <f t="shared" ca="1" si="243"/>
        <v>9.2285451503630114</v>
      </c>
      <c r="H547" s="307">
        <f t="shared" ca="1" si="244"/>
        <v>-106.74544797019711</v>
      </c>
      <c r="I547" s="304">
        <f t="shared" ca="1" si="245"/>
        <v>107.14362653910099</v>
      </c>
      <c r="J547" s="306">
        <f t="shared" ca="1" si="246"/>
        <v>746.86410190403069</v>
      </c>
      <c r="K547" s="307">
        <f t="shared" ca="1" si="247"/>
        <v>-3.9657238648066802</v>
      </c>
      <c r="L547" s="304">
        <f t="shared" ca="1" si="232"/>
        <v>746.87463049610017</v>
      </c>
      <c r="M547" s="306">
        <f t="shared" ca="1" si="248"/>
        <v>-1.4845570001601247</v>
      </c>
      <c r="N547" s="304">
        <f t="shared" ca="1" si="249"/>
        <v>-85.058850555777425</v>
      </c>
      <c r="P547" s="310">
        <f t="shared" ca="1" si="250"/>
        <v>23</v>
      </c>
      <c r="Q547" s="304">
        <f t="shared" ca="1" si="251"/>
        <v>0</v>
      </c>
      <c r="R547" s="306">
        <f t="shared" ca="1" si="252"/>
        <v>0</v>
      </c>
      <c r="S547" s="307">
        <f t="shared" ca="1" si="253"/>
        <v>5.083000000000002</v>
      </c>
      <c r="T547" s="304">
        <f t="shared" ca="1" si="233"/>
        <v>49.86423000000002</v>
      </c>
      <c r="U547" s="311">
        <f t="shared" ca="1" si="234"/>
        <v>0</v>
      </c>
      <c r="V547" s="306">
        <f t="shared" ca="1" si="235"/>
        <v>1.2254858975202085</v>
      </c>
      <c r="W547" s="304">
        <f t="shared" ca="1" si="236"/>
        <v>43.196090308723392</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1.2754228773706711</v>
      </c>
      <c r="AH547" s="304">
        <f t="shared" ca="1" si="260"/>
        <v>-8.4981194882953019</v>
      </c>
    </row>
    <row r="548" spans="1:34" x14ac:dyDescent="0.2">
      <c r="A548" s="347">
        <f t="shared" ca="1" si="238"/>
        <v>1E-4</v>
      </c>
      <c r="B548" s="304">
        <f t="shared" ca="1" si="239"/>
        <v>29.216200000000111</v>
      </c>
      <c r="D548" s="306">
        <f t="shared" ca="1" si="240"/>
        <v>-0.73196654204173139</v>
      </c>
      <c r="E548" s="307">
        <f t="shared" ca="1" si="241"/>
        <v>-1.3434329348361889</v>
      </c>
      <c r="F548" s="304">
        <f t="shared" ca="1" si="242"/>
        <v>1.5298977315726385</v>
      </c>
      <c r="G548" s="306">
        <f t="shared" ca="1" si="243"/>
        <v>9.2284719537088069</v>
      </c>
      <c r="H548" s="307">
        <f t="shared" ca="1" si="244"/>
        <v>-106.74558231349059</v>
      </c>
      <c r="I548" s="304">
        <f t="shared" ca="1" si="245"/>
        <v>107.14375407855833</v>
      </c>
      <c r="J548" s="306">
        <f t="shared" ca="1" si="246"/>
        <v>746.86410190403069</v>
      </c>
      <c r="K548" s="307">
        <f t="shared" ca="1" si="247"/>
        <v>-3.9763984163208645</v>
      </c>
      <c r="L548" s="304">
        <f t="shared" ca="1" si="232"/>
        <v>746.87468725166991</v>
      </c>
      <c r="M548" s="306">
        <f t="shared" ca="1" si="248"/>
        <v>-1.4845577887824142</v>
      </c>
      <c r="N548" s="304">
        <f t="shared" ca="1" si="249"/>
        <v>-85.058895740506244</v>
      </c>
      <c r="P548" s="310">
        <f t="shared" ca="1" si="250"/>
        <v>23</v>
      </c>
      <c r="Q548" s="304">
        <f t="shared" ca="1" si="251"/>
        <v>0</v>
      </c>
      <c r="R548" s="306">
        <f t="shared" ca="1" si="252"/>
        <v>0</v>
      </c>
      <c r="S548" s="307">
        <f t="shared" ca="1" si="253"/>
        <v>5.083000000000002</v>
      </c>
      <c r="T548" s="304">
        <f t="shared" ca="1" si="233"/>
        <v>49.86423000000002</v>
      </c>
      <c r="U548" s="311">
        <f t="shared" ca="1" si="234"/>
        <v>0</v>
      </c>
      <c r="V548" s="306">
        <f t="shared" ca="1" si="235"/>
        <v>1.2254872056721928</v>
      </c>
      <c r="W548" s="304">
        <f t="shared" ca="1" si="236"/>
        <v>43.196239256581897</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1.2753942402290175</v>
      </c>
      <c r="AH548" s="304">
        <f t="shared" ca="1" si="260"/>
        <v>-8.4981487918007819</v>
      </c>
    </row>
    <row r="549" spans="1:34" x14ac:dyDescent="0.2">
      <c r="A549" s="347">
        <f t="shared" ca="1" si="238"/>
        <v>1E-4</v>
      </c>
      <c r="B549" s="304">
        <f t="shared" ca="1" si="239"/>
        <v>29.216300000000111</v>
      </c>
      <c r="D549" s="306">
        <f t="shared" ca="1" si="240"/>
        <v>-0.7319623890467557</v>
      </c>
      <c r="E549" s="307">
        <f t="shared" ca="1" si="241"/>
        <v>-1.3434031633515691</v>
      </c>
      <c r="F549" s="304">
        <f t="shared" ca="1" si="242"/>
        <v>1.5298696017249434</v>
      </c>
      <c r="G549" s="306">
        <f t="shared" ca="1" si="243"/>
        <v>9.2283987574699022</v>
      </c>
      <c r="H549" s="307">
        <f t="shared" ca="1" si="244"/>
        <v>-106.74571665380692</v>
      </c>
      <c r="I549" s="304">
        <f t="shared" ca="1" si="245"/>
        <v>107.14388161515198</v>
      </c>
      <c r="J549" s="306">
        <f t="shared" ca="1" si="246"/>
        <v>746.86410190403069</v>
      </c>
      <c r="K549" s="307">
        <f t="shared" ca="1" si="247"/>
        <v>-3.9870729812692294</v>
      </c>
      <c r="L549" s="304">
        <f t="shared" ca="1" si="232"/>
        <v>746.8747441598706</v>
      </c>
      <c r="M549" s="306">
        <f t="shared" ca="1" si="248"/>
        <v>-1.484558577396571</v>
      </c>
      <c r="N549" s="304">
        <f t="shared" ca="1" si="249"/>
        <v>-85.05894092476909</v>
      </c>
      <c r="P549" s="310">
        <f t="shared" ca="1" si="250"/>
        <v>23</v>
      </c>
      <c r="Q549" s="304">
        <f t="shared" ca="1" si="251"/>
        <v>0</v>
      </c>
      <c r="R549" s="306">
        <f t="shared" ca="1" si="252"/>
        <v>0</v>
      </c>
      <c r="S549" s="307">
        <f t="shared" ca="1" si="253"/>
        <v>5.083000000000002</v>
      </c>
      <c r="T549" s="304">
        <f t="shared" ca="1" si="233"/>
        <v>49.86423000000002</v>
      </c>
      <c r="U549" s="311">
        <f t="shared" ca="1" si="234"/>
        <v>0</v>
      </c>
      <c r="V549" s="306">
        <f t="shared" ca="1" si="235"/>
        <v>1.2254885138272194</v>
      </c>
      <c r="W549" s="304">
        <f t="shared" ca="1" si="236"/>
        <v>43.19638820258055</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1.2753656034403118</v>
      </c>
      <c r="AH549" s="304">
        <f t="shared" ca="1" si="260"/>
        <v>-8.498178094940366</v>
      </c>
    </row>
    <row r="550" spans="1:34" x14ac:dyDescent="0.2">
      <c r="A550" s="347">
        <f t="shared" ca="1" si="238"/>
        <v>1E-4</v>
      </c>
      <c r="B550" s="304">
        <f t="shared" ca="1" si="239"/>
        <v>29.21640000000011</v>
      </c>
      <c r="D550" s="306">
        <f t="shared" ca="1" si="240"/>
        <v>-0.73195823604261878</v>
      </c>
      <c r="E550" s="307">
        <f t="shared" ca="1" si="241"/>
        <v>-1.343373392238723</v>
      </c>
      <c r="F550" s="304">
        <f t="shared" ca="1" si="242"/>
        <v>1.5298414722727307</v>
      </c>
      <c r="G550" s="306">
        <f t="shared" ca="1" si="243"/>
        <v>9.2283255616462974</v>
      </c>
      <c r="H550" s="307">
        <f t="shared" ca="1" si="244"/>
        <v>-106.74585099114614</v>
      </c>
      <c r="I550" s="304">
        <f t="shared" ca="1" si="245"/>
        <v>107.14400914888201</v>
      </c>
      <c r="J550" s="306">
        <f t="shared" ca="1" si="246"/>
        <v>746.86410190403069</v>
      </c>
      <c r="K550" s="307">
        <f t="shared" ca="1" si="247"/>
        <v>-3.9977475596514771</v>
      </c>
      <c r="L550" s="304">
        <f t="shared" ca="1" si="232"/>
        <v>746.87480122070326</v>
      </c>
      <c r="M550" s="306">
        <f t="shared" ca="1" si="248"/>
        <v>-1.4845593660025955</v>
      </c>
      <c r="N550" s="304">
        <f t="shared" ca="1" si="249"/>
        <v>-85.058986108565989</v>
      </c>
      <c r="P550" s="310">
        <f t="shared" ca="1" si="250"/>
        <v>23</v>
      </c>
      <c r="Q550" s="304">
        <f t="shared" ca="1" si="251"/>
        <v>0</v>
      </c>
      <c r="R550" s="306">
        <f t="shared" ca="1" si="252"/>
        <v>0</v>
      </c>
      <c r="S550" s="307">
        <f t="shared" ca="1" si="253"/>
        <v>5.083000000000002</v>
      </c>
      <c r="T550" s="304">
        <f t="shared" ca="1" si="233"/>
        <v>49.86423000000002</v>
      </c>
      <c r="U550" s="311">
        <f t="shared" ca="1" si="234"/>
        <v>0</v>
      </c>
      <c r="V550" s="306">
        <f t="shared" ca="1" si="235"/>
        <v>1.2254898219852894</v>
      </c>
      <c r="W550" s="304">
        <f t="shared" ca="1" si="236"/>
        <v>43.196537146719415</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1.2753369670045505</v>
      </c>
      <c r="AH550" s="304">
        <f t="shared" ca="1" si="260"/>
        <v>-8.4982073977140526</v>
      </c>
    </row>
    <row r="551" spans="1:34" x14ac:dyDescent="0.2">
      <c r="A551" s="347">
        <f t="shared" ca="1" si="238"/>
        <v>1E-4</v>
      </c>
      <c r="B551" s="304">
        <f t="shared" ca="1" si="239"/>
        <v>29.21650000000011</v>
      </c>
      <c r="D551" s="306">
        <f t="shared" ca="1" si="240"/>
        <v>-0.73195408302932186</v>
      </c>
      <c r="E551" s="307">
        <f t="shared" ca="1" si="241"/>
        <v>-1.3433436214976382</v>
      </c>
      <c r="F551" s="304">
        <f t="shared" ca="1" si="242"/>
        <v>1.5298133432159902</v>
      </c>
      <c r="G551" s="306">
        <f t="shared" ca="1" si="243"/>
        <v>9.2282523662379941</v>
      </c>
      <c r="H551" s="307">
        <f t="shared" ca="1" si="244"/>
        <v>-106.74598532550829</v>
      </c>
      <c r="I551" s="304">
        <f t="shared" ca="1" si="245"/>
        <v>107.14413667974841</v>
      </c>
      <c r="J551" s="306">
        <f t="shared" ca="1" si="246"/>
        <v>746.86410190403069</v>
      </c>
      <c r="K551" s="307">
        <f t="shared" ca="1" si="247"/>
        <v>-4.0084221514673102</v>
      </c>
      <c r="L551" s="304">
        <f t="shared" ca="1" si="232"/>
        <v>746.87485843416812</v>
      </c>
      <c r="M551" s="306">
        <f t="shared" ca="1" si="248"/>
        <v>-1.4845601546004878</v>
      </c>
      <c r="N551" s="304">
        <f t="shared" ca="1" si="249"/>
        <v>-85.059031291896957</v>
      </c>
      <c r="P551" s="310">
        <f t="shared" ca="1" si="250"/>
        <v>23</v>
      </c>
      <c r="Q551" s="304">
        <f t="shared" ca="1" si="251"/>
        <v>0</v>
      </c>
      <c r="R551" s="306">
        <f t="shared" ca="1" si="252"/>
        <v>0</v>
      </c>
      <c r="S551" s="307">
        <f t="shared" ca="1" si="253"/>
        <v>5.083000000000002</v>
      </c>
      <c r="T551" s="304">
        <f t="shared" ca="1" si="233"/>
        <v>49.86423000000002</v>
      </c>
      <c r="U551" s="311">
        <f t="shared" ca="1" si="234"/>
        <v>0</v>
      </c>
      <c r="V551" s="306">
        <f t="shared" ca="1" si="235"/>
        <v>1.2254911301464027</v>
      </c>
      <c r="W551" s="304">
        <f t="shared" ca="1" si="236"/>
        <v>43.196686088998462</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1.2753083309217264</v>
      </c>
      <c r="AH551" s="304">
        <f t="shared" ca="1" si="260"/>
        <v>-8.4982367001218559</v>
      </c>
    </row>
    <row r="552" spans="1:34" x14ac:dyDescent="0.2">
      <c r="A552" s="347">
        <f t="shared" ca="1" si="238"/>
        <v>1E-4</v>
      </c>
      <c r="B552" s="304">
        <f t="shared" ca="1" si="239"/>
        <v>29.21660000000011</v>
      </c>
      <c r="D552" s="306">
        <f t="shared" ca="1" si="240"/>
        <v>-0.73194993000686415</v>
      </c>
      <c r="E552" s="307">
        <f t="shared" ca="1" si="241"/>
        <v>-1.3433138511283218</v>
      </c>
      <c r="F552" s="304">
        <f t="shared" ca="1" si="242"/>
        <v>1.5297852145547284</v>
      </c>
      <c r="G552" s="306">
        <f t="shared" ca="1" si="243"/>
        <v>9.2281791712449941</v>
      </c>
      <c r="H552" s="307">
        <f t="shared" ca="1" si="244"/>
        <v>-106.7461196568934</v>
      </c>
      <c r="I552" s="304">
        <f t="shared" ca="1" si="245"/>
        <v>107.14426420775123</v>
      </c>
      <c r="J552" s="306">
        <f t="shared" ca="1" si="246"/>
        <v>746.86410190403069</v>
      </c>
      <c r="K552" s="307">
        <f t="shared" ca="1" si="247"/>
        <v>-4.0190967567164302</v>
      </c>
      <c r="L552" s="304">
        <f t="shared" ca="1" si="232"/>
        <v>746.87491580026585</v>
      </c>
      <c r="M552" s="306">
        <f t="shared" ca="1" si="248"/>
        <v>-1.484560943190248</v>
      </c>
      <c r="N552" s="304">
        <f t="shared" ca="1" si="249"/>
        <v>-85.05907647476198</v>
      </c>
      <c r="P552" s="310">
        <f t="shared" ca="1" si="250"/>
        <v>23</v>
      </c>
      <c r="Q552" s="304">
        <f t="shared" ca="1" si="251"/>
        <v>0</v>
      </c>
      <c r="R552" s="306">
        <f t="shared" ca="1" si="252"/>
        <v>0</v>
      </c>
      <c r="S552" s="307">
        <f t="shared" ca="1" si="253"/>
        <v>5.083000000000002</v>
      </c>
      <c r="T552" s="304">
        <f t="shared" ca="1" si="233"/>
        <v>49.86423000000002</v>
      </c>
      <c r="U552" s="311">
        <f t="shared" ca="1" si="234"/>
        <v>0</v>
      </c>
      <c r="V552" s="306">
        <f t="shared" ca="1" si="235"/>
        <v>1.2254924383105588</v>
      </c>
      <c r="W552" s="304">
        <f t="shared" ca="1" si="236"/>
        <v>43.196835029417713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1.2752796951918395</v>
      </c>
      <c r="AH552" s="304">
        <f t="shared" ca="1" si="260"/>
        <v>-8.4982660021637706</v>
      </c>
    </row>
    <row r="553" spans="1:34" x14ac:dyDescent="0.2">
      <c r="A553" s="347">
        <f t="shared" ca="1" si="238"/>
        <v>1E-4</v>
      </c>
      <c r="B553" s="304">
        <f t="shared" ca="1" si="239"/>
        <v>29.21670000000011</v>
      </c>
      <c r="D553" s="306">
        <f t="shared" ca="1" si="240"/>
        <v>-0.73194577697524721</v>
      </c>
      <c r="E553" s="307">
        <f t="shared" ca="1" si="241"/>
        <v>-1.3432840811307685</v>
      </c>
      <c r="F553" s="304">
        <f t="shared" ca="1" si="242"/>
        <v>1.5297570862889414</v>
      </c>
      <c r="G553" s="306">
        <f t="shared" ca="1" si="243"/>
        <v>9.2281059766672957</v>
      </c>
      <c r="H553" s="307">
        <f t="shared" ca="1" si="244"/>
        <v>-106.74625398530151</v>
      </c>
      <c r="I553" s="304">
        <f t="shared" ca="1" si="245"/>
        <v>107.14439173289053</v>
      </c>
      <c r="J553" s="306">
        <f t="shared" ca="1" si="246"/>
        <v>746.86410190403069</v>
      </c>
      <c r="K553" s="307">
        <f t="shared" ca="1" si="247"/>
        <v>-4.02977137539854</v>
      </c>
      <c r="L553" s="304">
        <f t="shared" ca="1" si="232"/>
        <v>746.87497331899692</v>
      </c>
      <c r="M553" s="306">
        <f t="shared" ca="1" si="248"/>
        <v>-1.4845617317718764</v>
      </c>
      <c r="N553" s="304">
        <f t="shared" ca="1" si="249"/>
        <v>-85.0591216571611</v>
      </c>
      <c r="P553" s="310">
        <f t="shared" ca="1" si="250"/>
        <v>23</v>
      </c>
      <c r="Q553" s="304">
        <f t="shared" ca="1" si="251"/>
        <v>0</v>
      </c>
      <c r="R553" s="306">
        <f t="shared" ca="1" si="252"/>
        <v>0</v>
      </c>
      <c r="S553" s="307">
        <f t="shared" ca="1" si="253"/>
        <v>5.083000000000002</v>
      </c>
      <c r="T553" s="304">
        <f t="shared" ca="1" si="233"/>
        <v>49.86423000000002</v>
      </c>
      <c r="U553" s="311">
        <f t="shared" ca="1" si="234"/>
        <v>0</v>
      </c>
      <c r="V553" s="306">
        <f t="shared" ca="1" si="235"/>
        <v>1.2254937464777573</v>
      </c>
      <c r="W553" s="304">
        <f t="shared" ca="1" si="236"/>
        <v>43.196983967977175</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1.2752510598148898</v>
      </c>
      <c r="AH553" s="304">
        <f t="shared" ca="1" si="260"/>
        <v>-8.4982953038397984</v>
      </c>
    </row>
    <row r="554" spans="1:34" x14ac:dyDescent="0.2">
      <c r="A554" s="347">
        <f t="shared" ca="1" si="238"/>
        <v>1E-4</v>
      </c>
      <c r="B554" s="304">
        <f t="shared" ca="1" si="239"/>
        <v>29.216800000000109</v>
      </c>
      <c r="D554" s="306">
        <f t="shared" ca="1" si="240"/>
        <v>-0.73194162393446938</v>
      </c>
      <c r="E554" s="307">
        <f t="shared" ca="1" si="241"/>
        <v>-1.3432543115049747</v>
      </c>
      <c r="F554" s="304">
        <f t="shared" ca="1" si="242"/>
        <v>1.5297289584186251</v>
      </c>
      <c r="G554" s="306">
        <f t="shared" ca="1" si="243"/>
        <v>9.2280327825049024</v>
      </c>
      <c r="H554" s="307">
        <f t="shared" ca="1" si="244"/>
        <v>-106.74638831073266</v>
      </c>
      <c r="I554" s="304">
        <f t="shared" ca="1" si="245"/>
        <v>107.14451925516632</v>
      </c>
      <c r="J554" s="306">
        <f t="shared" ca="1" si="246"/>
        <v>746.86410190403069</v>
      </c>
      <c r="K554" s="307">
        <f t="shared" ca="1" si="247"/>
        <v>-4.0404460075133422</v>
      </c>
      <c r="L554" s="304">
        <f t="shared" ca="1" si="232"/>
        <v>746.87503099036178</v>
      </c>
      <c r="M554" s="306">
        <f t="shared" ca="1" si="248"/>
        <v>-1.4845625203453727</v>
      </c>
      <c r="N554" s="304">
        <f t="shared" ca="1" si="249"/>
        <v>-85.05916683909426</v>
      </c>
      <c r="P554" s="310">
        <f t="shared" ca="1" si="250"/>
        <v>23</v>
      </c>
      <c r="Q554" s="304">
        <f t="shared" ca="1" si="251"/>
        <v>0</v>
      </c>
      <c r="R554" s="306">
        <f t="shared" ca="1" si="252"/>
        <v>0</v>
      </c>
      <c r="S554" s="307">
        <f t="shared" ca="1" si="253"/>
        <v>5.083000000000002</v>
      </c>
      <c r="T554" s="304">
        <f t="shared" ca="1" si="233"/>
        <v>49.86423000000002</v>
      </c>
      <c r="U554" s="311">
        <f t="shared" ca="1" si="234"/>
        <v>0</v>
      </c>
      <c r="V554" s="306">
        <f t="shared" ca="1" si="235"/>
        <v>1.2254950546479995</v>
      </c>
      <c r="W554" s="304">
        <f t="shared" ca="1" si="236"/>
        <v>43.197132904676906</v>
      </c>
      <c r="Y554" s="314" t="str">
        <f t="shared" ca="1" si="254"/>
        <v/>
      </c>
      <c r="Z554" s="315" t="str">
        <f t="shared" ca="1" si="255"/>
        <v/>
      </c>
      <c r="AA554" s="316" t="str">
        <f t="shared" ca="1" si="256"/>
        <v/>
      </c>
      <c r="AC554" s="310" t="e">
        <f t="shared" ca="1" si="257"/>
        <v>#N/A</v>
      </c>
      <c r="AD554" s="323" t="e">
        <f t="shared" ca="1" si="258"/>
        <v>#N/A</v>
      </c>
      <c r="AE554" s="324" t="e">
        <f t="shared" ca="1" si="237"/>
        <v>#N/A</v>
      </c>
      <c r="AG554" s="306">
        <f t="shared" ca="1" si="259"/>
        <v>1.2752224247908757</v>
      </c>
      <c r="AH554" s="304">
        <f t="shared" ca="1" si="260"/>
        <v>-8.4983246051499428</v>
      </c>
    </row>
    <row r="555" spans="1:34" x14ac:dyDescent="0.2">
      <c r="A555" s="347">
        <f t="shared" ca="1" si="238"/>
        <v>1E-4</v>
      </c>
      <c r="B555" s="304">
        <f t="shared" ca="1" si="239"/>
        <v>29.216900000000109</v>
      </c>
      <c r="D555" s="306">
        <f t="shared" ca="1" si="240"/>
        <v>-0.73193747088453687</v>
      </c>
      <c r="E555" s="307">
        <f t="shared" ca="1" si="241"/>
        <v>-1.3432245422509315</v>
      </c>
      <c r="F555" s="304">
        <f t="shared" ca="1" si="242"/>
        <v>1.5297008309437752</v>
      </c>
      <c r="G555" s="306">
        <f t="shared" ca="1" si="243"/>
        <v>9.2279595887578143</v>
      </c>
      <c r="H555" s="307">
        <f t="shared" ca="1" si="244"/>
        <v>-106.74652263318688</v>
      </c>
      <c r="I555" s="304">
        <f t="shared" ca="1" si="245"/>
        <v>107.14464677457865</v>
      </c>
      <c r="J555" s="306">
        <f t="shared" ca="1" si="246"/>
        <v>746.86410190403069</v>
      </c>
      <c r="K555" s="307">
        <f t="shared" ca="1" si="247"/>
        <v>-4.0511206530605381</v>
      </c>
      <c r="L555" s="304">
        <f t="shared" ca="1" si="232"/>
        <v>746.87508881436122</v>
      </c>
      <c r="M555" s="306">
        <f t="shared" ca="1" si="248"/>
        <v>-1.4845633089107373</v>
      </c>
      <c r="N555" s="304">
        <f t="shared" ca="1" si="249"/>
        <v>-85.059212020561532</v>
      </c>
      <c r="P555" s="310">
        <f t="shared" ca="1" si="250"/>
        <v>23</v>
      </c>
      <c r="Q555" s="304">
        <f t="shared" ca="1" si="251"/>
        <v>0</v>
      </c>
      <c r="R555" s="306">
        <f t="shared" ca="1" si="252"/>
        <v>0</v>
      </c>
      <c r="S555" s="307">
        <f t="shared" ca="1" si="253"/>
        <v>5.083000000000002</v>
      </c>
      <c r="T555" s="304">
        <f t="shared" ca="1" si="233"/>
        <v>49.86423000000002</v>
      </c>
      <c r="U555" s="311">
        <f t="shared" ca="1" si="234"/>
        <v>0</v>
      </c>
      <c r="V555" s="306">
        <f t="shared" ca="1" si="235"/>
        <v>1.2254963628212838</v>
      </c>
      <c r="W555" s="304">
        <f t="shared" ca="1" si="236"/>
        <v>43.197281839516862</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1.2751937901197845</v>
      </c>
      <c r="AH555" s="304">
        <f t="shared" ca="1" si="260"/>
        <v>-8.4983539060942146</v>
      </c>
    </row>
    <row r="556" spans="1:34" x14ac:dyDescent="0.2">
      <c r="A556" s="347">
        <f t="shared" ca="1" si="238"/>
        <v>1E-4</v>
      </c>
      <c r="B556" s="304">
        <f t="shared" ca="1" si="239"/>
        <v>29.217000000000109</v>
      </c>
      <c r="D556" s="306">
        <f t="shared" ca="1" si="240"/>
        <v>-0.73193331782544646</v>
      </c>
      <c r="E556" s="307">
        <f t="shared" ca="1" si="241"/>
        <v>-1.3431947733686513</v>
      </c>
      <c r="F556" s="304">
        <f t="shared" ca="1" si="242"/>
        <v>1.5296727038644014</v>
      </c>
      <c r="G556" s="306">
        <f t="shared" ca="1" si="243"/>
        <v>9.2278863954260313</v>
      </c>
      <c r="H556" s="307">
        <f t="shared" ca="1" si="244"/>
        <v>-106.74665695266422</v>
      </c>
      <c r="I556" s="304">
        <f t="shared" ca="1" si="245"/>
        <v>107.14477429112755</v>
      </c>
      <c r="J556" s="306">
        <f t="shared" ca="1" si="246"/>
        <v>746.86410190403069</v>
      </c>
      <c r="K556" s="307">
        <f t="shared" ca="1" si="247"/>
        <v>-4.0617953120398305</v>
      </c>
      <c r="L556" s="304">
        <f t="shared" ca="1" si="232"/>
        <v>746.87514679099559</v>
      </c>
      <c r="M556" s="306">
        <f t="shared" ca="1" si="248"/>
        <v>-1.4845640974679704</v>
      </c>
      <c r="N556" s="304">
        <f t="shared" ca="1" si="249"/>
        <v>-85.059257201562886</v>
      </c>
      <c r="P556" s="310">
        <f t="shared" ca="1" si="250"/>
        <v>23</v>
      </c>
      <c r="Q556" s="304">
        <f t="shared" ca="1" si="251"/>
        <v>0</v>
      </c>
      <c r="R556" s="306">
        <f t="shared" ca="1" si="252"/>
        <v>0</v>
      </c>
      <c r="S556" s="307">
        <f t="shared" ca="1" si="253"/>
        <v>5.083000000000002</v>
      </c>
      <c r="T556" s="304">
        <f t="shared" ca="1" si="233"/>
        <v>49.86423000000002</v>
      </c>
      <c r="U556" s="311">
        <f t="shared" ca="1" si="234"/>
        <v>0</v>
      </c>
      <c r="V556" s="306">
        <f t="shared" ca="1" si="235"/>
        <v>1.2254976709976109</v>
      </c>
      <c r="W556" s="304">
        <f t="shared" ca="1" si="236"/>
        <v>43.197430772497079</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1.2751651558016306</v>
      </c>
      <c r="AH556" s="304">
        <f t="shared" ca="1" si="260"/>
        <v>-8.4983832066726031</v>
      </c>
    </row>
    <row r="557" spans="1:34" x14ac:dyDescent="0.2">
      <c r="A557" s="347">
        <f t="shared" ca="1" si="238"/>
        <v>1E-4</v>
      </c>
      <c r="B557" s="304">
        <f t="shared" ca="1" si="239"/>
        <v>29.217100000000109</v>
      </c>
      <c r="D557" s="306">
        <f t="shared" ca="1" si="240"/>
        <v>-0.73192916475719882</v>
      </c>
      <c r="E557" s="307">
        <f t="shared" ca="1" si="241"/>
        <v>-1.3431650048581183</v>
      </c>
      <c r="F557" s="304">
        <f t="shared" ca="1" si="242"/>
        <v>1.5296445771804899</v>
      </c>
      <c r="G557" s="306">
        <f t="shared" ca="1" si="243"/>
        <v>9.2278132025095552</v>
      </c>
      <c r="H557" s="307">
        <f t="shared" ca="1" si="244"/>
        <v>-106.74679126916472</v>
      </c>
      <c r="I557" s="304">
        <f t="shared" ca="1" si="245"/>
        <v>107.14490180481305</v>
      </c>
      <c r="J557" s="306">
        <f t="shared" ca="1" si="246"/>
        <v>746.86410190403069</v>
      </c>
      <c r="K557" s="307">
        <f t="shared" ca="1" si="247"/>
        <v>-4.0724699844509216</v>
      </c>
      <c r="L557" s="304">
        <f t="shared" ca="1" si="232"/>
        <v>746.87520492026545</v>
      </c>
      <c r="M557" s="306">
        <f t="shared" ca="1" si="248"/>
        <v>-1.4845648860170717</v>
      </c>
      <c r="N557" s="304">
        <f t="shared" ca="1" si="249"/>
        <v>-85.059302382098338</v>
      </c>
      <c r="P557" s="310">
        <f t="shared" ca="1" si="250"/>
        <v>23</v>
      </c>
      <c r="Q557" s="304">
        <f t="shared" ca="1" si="251"/>
        <v>0</v>
      </c>
      <c r="R557" s="306">
        <f t="shared" ca="1" si="252"/>
        <v>0</v>
      </c>
      <c r="S557" s="307">
        <f t="shared" ca="1" si="253"/>
        <v>5.083000000000002</v>
      </c>
      <c r="T557" s="304">
        <f t="shared" ca="1" si="233"/>
        <v>49.86423000000002</v>
      </c>
      <c r="U557" s="311">
        <f t="shared" ca="1" si="234"/>
        <v>0</v>
      </c>
      <c r="V557" s="306">
        <f t="shared" ca="1" si="235"/>
        <v>1.2254989791769815</v>
      </c>
      <c r="W557" s="304">
        <f t="shared" ca="1" si="236"/>
        <v>43.197579703617585</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1.2751365218364015</v>
      </c>
      <c r="AH557" s="304">
        <f t="shared" ca="1" si="260"/>
        <v>-8.4984125068851188</v>
      </c>
    </row>
    <row r="558" spans="1:34" x14ac:dyDescent="0.2">
      <c r="A558" s="347">
        <f t="shared" ca="1" si="238"/>
        <v>1E-4</v>
      </c>
      <c r="B558" s="304">
        <f t="shared" ca="1" si="239"/>
        <v>29.217200000000108</v>
      </c>
      <c r="D558" s="306">
        <f t="shared" ca="1" si="240"/>
        <v>-0.73192501167979795</v>
      </c>
      <c r="E558" s="307">
        <f t="shared" ca="1" si="241"/>
        <v>-1.3431352367193323</v>
      </c>
      <c r="F558" s="304">
        <f t="shared" ca="1" si="242"/>
        <v>1.5296164508920429</v>
      </c>
      <c r="G558" s="306">
        <f t="shared" ca="1" si="243"/>
        <v>9.2277400100083877</v>
      </c>
      <c r="H558" s="307">
        <f t="shared" ca="1" si="244"/>
        <v>-106.74692558268839</v>
      </c>
      <c r="I558" s="304">
        <f t="shared" ca="1" si="245"/>
        <v>107.14502931563518</v>
      </c>
      <c r="J558" s="306">
        <f t="shared" ca="1" si="246"/>
        <v>746.86410190403069</v>
      </c>
      <c r="K558" s="307">
        <f t="shared" ca="1" si="247"/>
        <v>-4.0831446702935139</v>
      </c>
      <c r="L558" s="304">
        <f t="shared" ca="1" si="232"/>
        <v>746.87526320217148</v>
      </c>
      <c r="M558" s="306">
        <f t="shared" ca="1" si="248"/>
        <v>-1.4845656745580418</v>
      </c>
      <c r="N558" s="304">
        <f t="shared" ca="1" si="249"/>
        <v>-85.059347562167886</v>
      </c>
      <c r="P558" s="310">
        <f t="shared" ca="1" si="250"/>
        <v>23</v>
      </c>
      <c r="Q558" s="304">
        <f t="shared" ca="1" si="251"/>
        <v>0</v>
      </c>
      <c r="R558" s="306">
        <f t="shared" ca="1" si="252"/>
        <v>0</v>
      </c>
      <c r="S558" s="307">
        <f t="shared" ca="1" si="253"/>
        <v>5.083000000000002</v>
      </c>
      <c r="T558" s="304">
        <f t="shared" ca="1" si="233"/>
        <v>49.86423000000002</v>
      </c>
      <c r="U558" s="311">
        <f t="shared" ca="1" si="234"/>
        <v>0</v>
      </c>
      <c r="V558" s="306">
        <f t="shared" ca="1" si="235"/>
        <v>1.2255002873593943</v>
      </c>
      <c r="W558" s="304">
        <f t="shared" ca="1" si="236"/>
        <v>43.197728632878359</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1.2751078882240918</v>
      </c>
      <c r="AH558" s="304">
        <f t="shared" ca="1" si="260"/>
        <v>-8.4984418067317655</v>
      </c>
    </row>
    <row r="559" spans="1:34" x14ac:dyDescent="0.2">
      <c r="A559" s="347">
        <f t="shared" ca="1" si="238"/>
        <v>1E-4</v>
      </c>
      <c r="B559" s="304">
        <f t="shared" ca="1" si="239"/>
        <v>29.217300000000108</v>
      </c>
      <c r="D559" s="306">
        <f t="shared" ca="1" si="240"/>
        <v>-0.73192085859324107</v>
      </c>
      <c r="E559" s="307">
        <f t="shared" ca="1" si="241"/>
        <v>-1.343105468952297</v>
      </c>
      <c r="F559" s="304">
        <f t="shared" ca="1" si="242"/>
        <v>1.5295883249990623</v>
      </c>
      <c r="G559" s="306">
        <f t="shared" ca="1" si="243"/>
        <v>9.227666817922529</v>
      </c>
      <c r="H559" s="307">
        <f t="shared" ca="1" si="244"/>
        <v>-106.74705989323529</v>
      </c>
      <c r="I559" s="304">
        <f t="shared" ca="1" si="245"/>
        <v>107.14515682359399</v>
      </c>
      <c r="J559" s="306">
        <f t="shared" ca="1" si="246"/>
        <v>746.86410190403069</v>
      </c>
      <c r="K559" s="307">
        <f t="shared" ca="1" si="247"/>
        <v>-4.09381936956731</v>
      </c>
      <c r="L559" s="304">
        <f t="shared" ca="1" si="232"/>
        <v>746.87532163671392</v>
      </c>
      <c r="M559" s="306">
        <f t="shared" ca="1" si="248"/>
        <v>-1.4845664630908806</v>
      </c>
      <c r="N559" s="304">
        <f t="shared" ca="1" si="249"/>
        <v>-85.059392741771561</v>
      </c>
      <c r="P559" s="310">
        <f t="shared" ca="1" si="250"/>
        <v>23</v>
      </c>
      <c r="Q559" s="304">
        <f t="shared" ca="1" si="251"/>
        <v>0</v>
      </c>
      <c r="R559" s="306">
        <f t="shared" ca="1" si="252"/>
        <v>0</v>
      </c>
      <c r="S559" s="307">
        <f t="shared" ca="1" si="253"/>
        <v>5.083000000000002</v>
      </c>
      <c r="T559" s="304">
        <f t="shared" ca="1" si="233"/>
        <v>49.86423000000002</v>
      </c>
      <c r="U559" s="311">
        <f t="shared" ca="1" si="234"/>
        <v>0</v>
      </c>
      <c r="V559" s="306">
        <f t="shared" ca="1" si="235"/>
        <v>1.2255015955448498</v>
      </c>
      <c r="W559" s="304">
        <f t="shared" ca="1" si="236"/>
        <v>43.197877560279437</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1.2750792549647088</v>
      </c>
      <c r="AH559" s="304">
        <f t="shared" ca="1" si="260"/>
        <v>-8.4984711062125395</v>
      </c>
    </row>
    <row r="560" spans="1:34" x14ac:dyDescent="0.2">
      <c r="A560" s="347">
        <f t="shared" ca="1" si="238"/>
        <v>1E-4</v>
      </c>
      <c r="B560" s="304">
        <f t="shared" ca="1" si="239"/>
        <v>29.217400000000108</v>
      </c>
      <c r="D560" s="306">
        <f t="shared" ca="1" si="240"/>
        <v>-0.73191670549753063</v>
      </c>
      <c r="E560" s="307">
        <f t="shared" ca="1" si="241"/>
        <v>-1.3430757015570034</v>
      </c>
      <c r="F560" s="304">
        <f t="shared" ca="1" si="242"/>
        <v>1.5295601995015415</v>
      </c>
      <c r="G560" s="306">
        <f t="shared" ca="1" si="243"/>
        <v>9.2275936262519789</v>
      </c>
      <c r="H560" s="307">
        <f t="shared" ca="1" si="244"/>
        <v>-106.74719420080544</v>
      </c>
      <c r="I560" s="304">
        <f t="shared" ca="1" si="245"/>
        <v>107.14528432868951</v>
      </c>
      <c r="J560" s="306">
        <f t="shared" ca="1" si="246"/>
        <v>746.86410190403069</v>
      </c>
      <c r="K560" s="307">
        <f t="shared" ca="1" si="247"/>
        <v>-4.1044940822720122</v>
      </c>
      <c r="L560" s="304">
        <f t="shared" ca="1" si="232"/>
        <v>746.87538022389367</v>
      </c>
      <c r="M560" s="306">
        <f t="shared" ca="1" si="248"/>
        <v>-1.4845672516155881</v>
      </c>
      <c r="N560" s="304">
        <f t="shared" ca="1" si="249"/>
        <v>-85.059437920909346</v>
      </c>
      <c r="P560" s="310">
        <f t="shared" ca="1" si="250"/>
        <v>23</v>
      </c>
      <c r="Q560" s="304">
        <f t="shared" ca="1" si="251"/>
        <v>0</v>
      </c>
      <c r="R560" s="306">
        <f t="shared" ca="1" si="252"/>
        <v>0</v>
      </c>
      <c r="S560" s="307">
        <f t="shared" ca="1" si="253"/>
        <v>5.083000000000002</v>
      </c>
      <c r="T560" s="304">
        <f t="shared" ca="1" si="233"/>
        <v>49.86423000000002</v>
      </c>
      <c r="U560" s="311">
        <f t="shared" ca="1" si="234"/>
        <v>0</v>
      </c>
      <c r="V560" s="306">
        <f t="shared" ca="1" si="235"/>
        <v>1.2255029037333482</v>
      </c>
      <c r="W560" s="304">
        <f t="shared" ca="1" si="236"/>
        <v>43.198026485820833</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1.2750506220582452</v>
      </c>
      <c r="AH560" s="304">
        <f t="shared" ca="1" si="260"/>
        <v>-8.498500405327448</v>
      </c>
    </row>
    <row r="561" spans="1:34" x14ac:dyDescent="0.2">
      <c r="A561" s="347">
        <f t="shared" ca="1" si="238"/>
        <v>1E-4</v>
      </c>
      <c r="B561" s="304">
        <f t="shared" ca="1" si="239"/>
        <v>29.217500000000108</v>
      </c>
      <c r="D561" s="306">
        <f t="shared" ca="1" si="240"/>
        <v>-0.73191255239266817</v>
      </c>
      <c r="E561" s="307">
        <f t="shared" ca="1" si="241"/>
        <v>-1.3430459345334516</v>
      </c>
      <c r="F561" s="304">
        <f t="shared" ca="1" si="242"/>
        <v>1.529532074399482</v>
      </c>
      <c r="G561" s="306">
        <f t="shared" ca="1" si="243"/>
        <v>9.2275204349967392</v>
      </c>
      <c r="H561" s="307">
        <f t="shared" ca="1" si="244"/>
        <v>-106.7473285053989</v>
      </c>
      <c r="I561" s="304">
        <f t="shared" ca="1" si="245"/>
        <v>107.14541183092177</v>
      </c>
      <c r="J561" s="306">
        <f t="shared" ca="1" si="246"/>
        <v>746.86410190403069</v>
      </c>
      <c r="K561" s="307">
        <f t="shared" ca="1" si="247"/>
        <v>-4.1151688084073221</v>
      </c>
      <c r="L561" s="304">
        <f t="shared" ca="1" si="232"/>
        <v>746.87543896371096</v>
      </c>
      <c r="M561" s="306">
        <f t="shared" ca="1" si="248"/>
        <v>-1.4845680401321646</v>
      </c>
      <c r="N561" s="304">
        <f t="shared" ca="1" si="249"/>
        <v>-85.059483099581257</v>
      </c>
      <c r="P561" s="310">
        <f t="shared" ca="1" si="250"/>
        <v>23</v>
      </c>
      <c r="Q561" s="304">
        <f t="shared" ca="1" si="251"/>
        <v>0</v>
      </c>
      <c r="R561" s="306">
        <f t="shared" ca="1" si="252"/>
        <v>0</v>
      </c>
      <c r="S561" s="307">
        <f t="shared" ca="1" si="253"/>
        <v>5.083000000000002</v>
      </c>
      <c r="T561" s="304">
        <f t="shared" ca="1" si="233"/>
        <v>49.86423000000002</v>
      </c>
      <c r="U561" s="311">
        <f t="shared" ca="1" si="234"/>
        <v>0</v>
      </c>
      <c r="V561" s="306">
        <f t="shared" ca="1" si="235"/>
        <v>1.2255042119248891</v>
      </c>
      <c r="W561" s="304">
        <f t="shared" ca="1" si="236"/>
        <v>43.198175409502532</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1.2750219895046975</v>
      </c>
      <c r="AH561" s="304">
        <f t="shared" ca="1" si="260"/>
        <v>-8.4985297040764927</v>
      </c>
    </row>
    <row r="562" spans="1:34" x14ac:dyDescent="0.2">
      <c r="A562" s="347">
        <f t="shared" ca="1" si="238"/>
        <v>1E-4</v>
      </c>
      <c r="B562" s="304">
        <f t="shared" ca="1" si="239"/>
        <v>29.217600000000107</v>
      </c>
      <c r="D562" s="306">
        <f t="shared" ca="1" si="240"/>
        <v>-0.73190839927865337</v>
      </c>
      <c r="E562" s="307">
        <f t="shared" ca="1" si="241"/>
        <v>-1.3430161678816415</v>
      </c>
      <c r="F562" s="304">
        <f t="shared" ca="1" si="242"/>
        <v>1.5295039496928833</v>
      </c>
      <c r="G562" s="306">
        <f t="shared" ca="1" si="243"/>
        <v>9.2274472441568118</v>
      </c>
      <c r="H562" s="307">
        <f t="shared" ca="1" si="244"/>
        <v>-106.74746280701568</v>
      </c>
      <c r="I562" s="304">
        <f t="shared" ca="1" si="245"/>
        <v>107.1455393302908</v>
      </c>
      <c r="J562" s="306">
        <f t="shared" ca="1" si="246"/>
        <v>746.86410190403069</v>
      </c>
      <c r="K562" s="307">
        <f t="shared" ca="1" si="247"/>
        <v>-4.1258435479729432</v>
      </c>
      <c r="L562" s="304">
        <f t="shared" ca="1" si="232"/>
        <v>746.87549785616659</v>
      </c>
      <c r="M562" s="306">
        <f t="shared" ca="1" si="248"/>
        <v>-1.48456882864061</v>
      </c>
      <c r="N562" s="304">
        <f t="shared" ca="1" si="249"/>
        <v>-85.05952827778728</v>
      </c>
      <c r="P562" s="310">
        <f t="shared" ca="1" si="250"/>
        <v>23</v>
      </c>
      <c r="Q562" s="304">
        <f t="shared" ca="1" si="251"/>
        <v>0</v>
      </c>
      <c r="R562" s="306">
        <f t="shared" ca="1" si="252"/>
        <v>0</v>
      </c>
      <c r="S562" s="307">
        <f t="shared" ca="1" si="253"/>
        <v>5.083000000000002</v>
      </c>
      <c r="T562" s="304">
        <f t="shared" ca="1" si="233"/>
        <v>49.86423000000002</v>
      </c>
      <c r="U562" s="311">
        <f t="shared" ca="1" si="234"/>
        <v>0</v>
      </c>
      <c r="V562" s="306">
        <f t="shared" ca="1" si="235"/>
        <v>1.2255055201194729</v>
      </c>
      <c r="W562" s="304">
        <f t="shared" ca="1" si="236"/>
        <v>43.198324331324585</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1.2749933573040675</v>
      </c>
      <c r="AH562" s="304">
        <f t="shared" ca="1" si="260"/>
        <v>-8.4985590024596718</v>
      </c>
    </row>
    <row r="563" spans="1:34" x14ac:dyDescent="0.2">
      <c r="A563" s="347">
        <f t="shared" ca="1" si="238"/>
        <v>1E-4</v>
      </c>
      <c r="B563" s="304">
        <f t="shared" ca="1" si="239"/>
        <v>29.217700000000107</v>
      </c>
      <c r="D563" s="306">
        <f t="shared" ca="1" si="240"/>
        <v>-0.73190424615548866</v>
      </c>
      <c r="E563" s="307">
        <f t="shared" ca="1" si="241"/>
        <v>-1.3429864016015642</v>
      </c>
      <c r="F563" s="304">
        <f t="shared" ca="1" si="242"/>
        <v>1.5294758253817391</v>
      </c>
      <c r="G563" s="306">
        <f t="shared" ca="1" si="243"/>
        <v>9.2273740537321967</v>
      </c>
      <c r="H563" s="307">
        <f t="shared" ca="1" si="244"/>
        <v>-106.74759710565584</v>
      </c>
      <c r="I563" s="304">
        <f t="shared" ca="1" si="245"/>
        <v>107.14566682679666</v>
      </c>
      <c r="J563" s="306">
        <f t="shared" ca="1" si="246"/>
        <v>746.86410190403069</v>
      </c>
      <c r="K563" s="307">
        <f t="shared" ca="1" si="247"/>
        <v>-4.1365183009685769</v>
      </c>
      <c r="L563" s="304">
        <f t="shared" ca="1" si="232"/>
        <v>746.87555690126089</v>
      </c>
      <c r="M563" s="306">
        <f t="shared" ca="1" si="248"/>
        <v>-1.4845696171409246</v>
      </c>
      <c r="N563" s="304">
        <f t="shared" ca="1" si="249"/>
        <v>-85.059573455527456</v>
      </c>
      <c r="P563" s="310">
        <f t="shared" ca="1" si="250"/>
        <v>23</v>
      </c>
      <c r="Q563" s="304">
        <f t="shared" ca="1" si="251"/>
        <v>0</v>
      </c>
      <c r="R563" s="306">
        <f t="shared" ca="1" si="252"/>
        <v>0</v>
      </c>
      <c r="S563" s="307">
        <f t="shared" ca="1" si="253"/>
        <v>5.083000000000002</v>
      </c>
      <c r="T563" s="304">
        <f t="shared" ca="1" si="233"/>
        <v>49.86423000000002</v>
      </c>
      <c r="U563" s="311">
        <f t="shared" ca="1" si="234"/>
        <v>0</v>
      </c>
      <c r="V563" s="306">
        <f t="shared" ca="1" si="235"/>
        <v>1.2255068283170993</v>
      </c>
      <c r="W563" s="304">
        <f t="shared" ca="1" si="236"/>
        <v>43.198473251286991</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1.2749647254563481</v>
      </c>
      <c r="AH563" s="304">
        <f t="shared" ca="1" si="260"/>
        <v>-8.498588300476996</v>
      </c>
    </row>
    <row r="564" spans="1:34" x14ac:dyDescent="0.2">
      <c r="A564" s="347">
        <f t="shared" ca="1" si="238"/>
        <v>1E-4</v>
      </c>
      <c r="B564" s="304">
        <f t="shared" ca="1" si="239"/>
        <v>29.217800000000107</v>
      </c>
      <c r="D564" s="306">
        <f t="shared" ca="1" si="240"/>
        <v>-0.73190009302317349</v>
      </c>
      <c r="E564" s="307">
        <f t="shared" ca="1" si="241"/>
        <v>-1.3429566356932217</v>
      </c>
      <c r="F564" s="304">
        <f t="shared" ca="1" si="242"/>
        <v>1.529447701466051</v>
      </c>
      <c r="G564" s="306">
        <f t="shared" ca="1" si="243"/>
        <v>9.2273008637228937</v>
      </c>
      <c r="H564" s="307">
        <f t="shared" ca="1" si="244"/>
        <v>-106.74773140131941</v>
      </c>
      <c r="I564" s="304">
        <f t="shared" ca="1" si="245"/>
        <v>107.14579432043936</v>
      </c>
      <c r="J564" s="306">
        <f t="shared" ca="1" si="246"/>
        <v>746.86410190403069</v>
      </c>
      <c r="K564" s="307">
        <f t="shared" ca="1" si="247"/>
        <v>-4.1471930673939257</v>
      </c>
      <c r="L564" s="304">
        <f t="shared" ca="1" si="232"/>
        <v>746.87561609899444</v>
      </c>
      <c r="M564" s="306">
        <f t="shared" ca="1" si="248"/>
        <v>-1.4845704056331086</v>
      </c>
      <c r="N564" s="304">
        <f t="shared" ca="1" si="249"/>
        <v>-85.059618632801772</v>
      </c>
      <c r="P564" s="310">
        <f t="shared" ca="1" si="250"/>
        <v>23</v>
      </c>
      <c r="Q564" s="304">
        <f t="shared" ca="1" si="251"/>
        <v>0</v>
      </c>
      <c r="R564" s="306">
        <f t="shared" ca="1" si="252"/>
        <v>0</v>
      </c>
      <c r="S564" s="307">
        <f t="shared" ca="1" si="253"/>
        <v>5.083000000000002</v>
      </c>
      <c r="T564" s="304">
        <f t="shared" ca="1" si="233"/>
        <v>49.86423000000002</v>
      </c>
      <c r="U564" s="311">
        <f t="shared" ca="1" si="234"/>
        <v>0</v>
      </c>
      <c r="V564" s="306">
        <f t="shared" ca="1" si="235"/>
        <v>1.2255081365177682</v>
      </c>
      <c r="W564" s="304">
        <f t="shared" ca="1" si="236"/>
        <v>43.198622169389758</v>
      </c>
      <c r="Y564" s="314" t="str">
        <f t="shared" ca="1" si="254"/>
        <v/>
      </c>
      <c r="Z564" s="315" t="str">
        <f t="shared" ca="1" si="255"/>
        <v/>
      </c>
      <c r="AA564" s="316" t="str">
        <f t="shared" ca="1" si="256"/>
        <v/>
      </c>
      <c r="AC564" s="310" t="e">
        <f t="shared" ca="1" si="257"/>
        <v>#N/A</v>
      </c>
      <c r="AD564" s="323" t="e">
        <f t="shared" ca="1" si="258"/>
        <v>#N/A</v>
      </c>
      <c r="AE564" s="324" t="e">
        <f t="shared" ca="1" si="237"/>
        <v>#N/A</v>
      </c>
      <c r="AG564" s="306">
        <f t="shared" ca="1" si="259"/>
        <v>1.2749360939615411</v>
      </c>
      <c r="AH564" s="304">
        <f t="shared" ca="1" si="260"/>
        <v>-8.4986175981284617</v>
      </c>
    </row>
    <row r="565" spans="1:34" x14ac:dyDescent="0.2">
      <c r="A565" s="347">
        <f t="shared" ca="1" si="238"/>
        <v>1E-4</v>
      </c>
      <c r="B565" s="304">
        <f t="shared" ca="1" si="239"/>
        <v>29.217900000000107</v>
      </c>
      <c r="D565" s="306">
        <f t="shared" ca="1" si="240"/>
        <v>-0.73189593988170798</v>
      </c>
      <c r="E565" s="307">
        <f t="shared" ca="1" si="241"/>
        <v>-1.3429268701566102</v>
      </c>
      <c r="F565" s="304">
        <f t="shared" ca="1" si="242"/>
        <v>1.529419577945816</v>
      </c>
      <c r="G565" s="306">
        <f t="shared" ca="1" si="243"/>
        <v>9.2272276741289048</v>
      </c>
      <c r="H565" s="307">
        <f t="shared" ca="1" si="244"/>
        <v>-106.74786569400644</v>
      </c>
      <c r="I565" s="304">
        <f t="shared" ca="1" si="245"/>
        <v>107.14592181121895</v>
      </c>
      <c r="J565" s="306">
        <f t="shared" ca="1" si="246"/>
        <v>746.86410190403069</v>
      </c>
      <c r="K565" s="307">
        <f t="shared" ca="1" si="247"/>
        <v>-4.1578678472486921</v>
      </c>
      <c r="L565" s="304">
        <f t="shared" ca="1" si="232"/>
        <v>746.87567544936792</v>
      </c>
      <c r="M565" s="306">
        <f t="shared" ca="1" si="248"/>
        <v>-1.4845711941171618</v>
      </c>
      <c r="N565" s="304">
        <f t="shared" ca="1" si="249"/>
        <v>-85.059663809610242</v>
      </c>
      <c r="P565" s="310">
        <f t="shared" ca="1" si="250"/>
        <v>23</v>
      </c>
      <c r="Q565" s="304">
        <f t="shared" ca="1" si="251"/>
        <v>0</v>
      </c>
      <c r="R565" s="306">
        <f t="shared" ca="1" si="252"/>
        <v>0</v>
      </c>
      <c r="S565" s="307">
        <f t="shared" ca="1" si="253"/>
        <v>5.083000000000002</v>
      </c>
      <c r="T565" s="304">
        <f t="shared" ca="1" si="233"/>
        <v>49.86423000000002</v>
      </c>
      <c r="U565" s="311">
        <f t="shared" ca="1" si="234"/>
        <v>0</v>
      </c>
      <c r="V565" s="306">
        <f t="shared" ca="1" si="235"/>
        <v>1.2255094447214792</v>
      </c>
      <c r="W565" s="304">
        <f t="shared" ca="1" si="236"/>
        <v>43.198771085632885</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1.2749074628196428</v>
      </c>
      <c r="AH565" s="304">
        <f t="shared" ca="1" si="260"/>
        <v>-8.4986468954140744</v>
      </c>
    </row>
    <row r="566" spans="1:34" x14ac:dyDescent="0.2">
      <c r="A566" s="347">
        <f t="shared" ca="1" si="238"/>
        <v>1E-4</v>
      </c>
      <c r="B566" s="304">
        <f t="shared" ca="1" si="239"/>
        <v>29.218000000000107</v>
      </c>
      <c r="D566" s="306">
        <f t="shared" ca="1" si="240"/>
        <v>-0.73189178673109556</v>
      </c>
      <c r="E566" s="307">
        <f t="shared" ca="1" si="241"/>
        <v>-1.3428971049917298</v>
      </c>
      <c r="F566" s="304">
        <f t="shared" ca="1" si="242"/>
        <v>1.5293914548210359</v>
      </c>
      <c r="G566" s="306">
        <f t="shared" ca="1" si="243"/>
        <v>9.2271544849502316</v>
      </c>
      <c r="H566" s="307">
        <f t="shared" ca="1" si="244"/>
        <v>-106.74799998371694</v>
      </c>
      <c r="I566" s="304">
        <f t="shared" ca="1" si="245"/>
        <v>107.14604929913547</v>
      </c>
      <c r="J566" s="306">
        <f t="shared" ca="1" si="246"/>
        <v>746.86410190403069</v>
      </c>
      <c r="K566" s="307">
        <f t="shared" ca="1" si="247"/>
        <v>-4.1685426405325785</v>
      </c>
      <c r="L566" s="304">
        <f t="shared" ca="1" si="232"/>
        <v>746.87573495238166</v>
      </c>
      <c r="M566" s="306">
        <f t="shared" ca="1" si="248"/>
        <v>-1.4845719825930848</v>
      </c>
      <c r="N566" s="304">
        <f t="shared" ca="1" si="249"/>
        <v>-85.059708985952867</v>
      </c>
      <c r="P566" s="310">
        <f t="shared" ca="1" si="250"/>
        <v>23</v>
      </c>
      <c r="Q566" s="304">
        <f t="shared" ca="1" si="251"/>
        <v>0</v>
      </c>
      <c r="R566" s="306">
        <f t="shared" ca="1" si="252"/>
        <v>0</v>
      </c>
      <c r="S566" s="307">
        <f t="shared" ca="1" si="253"/>
        <v>5.083000000000002</v>
      </c>
      <c r="T566" s="304">
        <f t="shared" ca="1" si="233"/>
        <v>49.86423000000002</v>
      </c>
      <c r="U566" s="311">
        <f t="shared" ca="1" si="234"/>
        <v>0</v>
      </c>
      <c r="V566" s="306">
        <f t="shared" ca="1" si="235"/>
        <v>1.2255107529282332</v>
      </c>
      <c r="W566" s="304">
        <f t="shared" ca="1" si="236"/>
        <v>43.198920000016415</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1.2748788320306517</v>
      </c>
      <c r="AH566" s="304">
        <f t="shared" ca="1" si="260"/>
        <v>-8.4986761923338321</v>
      </c>
    </row>
    <row r="567" spans="1:34" x14ac:dyDescent="0.2">
      <c r="A567" s="347">
        <f t="shared" ca="1" si="238"/>
        <v>1E-4</v>
      </c>
      <c r="B567" s="304">
        <f t="shared" ca="1" si="239"/>
        <v>29.218100000000106</v>
      </c>
      <c r="D567" s="306">
        <f t="shared" ca="1" si="240"/>
        <v>-0.73188763357133269</v>
      </c>
      <c r="E567" s="307">
        <f t="shared" ca="1" si="241"/>
        <v>-1.3428673401985716</v>
      </c>
      <c r="F567" s="304">
        <f t="shared" ca="1" si="242"/>
        <v>1.5293633320917015</v>
      </c>
      <c r="G567" s="306">
        <f t="shared" ca="1" si="243"/>
        <v>9.2270812961868742</v>
      </c>
      <c r="H567" s="307">
        <f t="shared" ca="1" si="244"/>
        <v>-106.74813427045096</v>
      </c>
      <c r="I567" s="304">
        <f t="shared" ca="1" si="245"/>
        <v>107.14617678418894</v>
      </c>
      <c r="J567" s="306">
        <f t="shared" ca="1" si="246"/>
        <v>746.86410190403069</v>
      </c>
      <c r="K567" s="307">
        <f t="shared" ca="1" si="247"/>
        <v>-4.1792174472452865</v>
      </c>
      <c r="L567" s="304">
        <f t="shared" ca="1" si="232"/>
        <v>746.87579460803636</v>
      </c>
      <c r="M567" s="306">
        <f t="shared" ca="1" si="248"/>
        <v>-1.4845727710608771</v>
      </c>
      <c r="N567" s="304">
        <f t="shared" ca="1" si="249"/>
        <v>-85.059754161829659</v>
      </c>
      <c r="P567" s="310">
        <f t="shared" ca="1" si="250"/>
        <v>23</v>
      </c>
      <c r="Q567" s="304">
        <f t="shared" ca="1" si="251"/>
        <v>0</v>
      </c>
      <c r="R567" s="306">
        <f t="shared" ca="1" si="252"/>
        <v>0</v>
      </c>
      <c r="S567" s="307">
        <f t="shared" ca="1" si="253"/>
        <v>5.083000000000002</v>
      </c>
      <c r="T567" s="304">
        <f t="shared" ca="1" si="233"/>
        <v>49.86423000000002</v>
      </c>
      <c r="U567" s="311">
        <f t="shared" ca="1" si="234"/>
        <v>0</v>
      </c>
      <c r="V567" s="306">
        <f t="shared" ca="1" si="235"/>
        <v>1.2255120611380299</v>
      </c>
      <c r="W567" s="304">
        <f t="shared" ca="1" si="236"/>
        <v>43.199068912540362</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1.2748502015945622</v>
      </c>
      <c r="AH567" s="304">
        <f t="shared" ca="1" si="260"/>
        <v>-8.4987054888877438</v>
      </c>
    </row>
    <row r="568" spans="1:34" x14ac:dyDescent="0.2">
      <c r="A568" s="347">
        <f t="shared" ca="1" si="238"/>
        <v>1E-4</v>
      </c>
      <c r="B568" s="304">
        <f t="shared" ca="1" si="239"/>
        <v>29.218200000000106</v>
      </c>
      <c r="D568" s="306">
        <f t="shared" ca="1" si="240"/>
        <v>-0.73188348040242523</v>
      </c>
      <c r="E568" s="307">
        <f t="shared" ca="1" si="241"/>
        <v>-1.3428375757771356</v>
      </c>
      <c r="F568" s="304">
        <f t="shared" ca="1" si="242"/>
        <v>1.5293352097578155</v>
      </c>
      <c r="G568" s="306">
        <f t="shared" ca="1" si="243"/>
        <v>9.2270081078388344</v>
      </c>
      <c r="H568" s="307">
        <f t="shared" ca="1" si="244"/>
        <v>-106.74826855420854</v>
      </c>
      <c r="I568" s="304">
        <f t="shared" ca="1" si="245"/>
        <v>107.1463042663794</v>
      </c>
      <c r="J568" s="306">
        <f t="shared" ca="1" si="246"/>
        <v>746.86410190403069</v>
      </c>
      <c r="K568" s="307">
        <f t="shared" ca="1" si="247"/>
        <v>-4.1898922673865195</v>
      </c>
      <c r="L568" s="304">
        <f t="shared" ca="1" si="232"/>
        <v>746.87585441633246</v>
      </c>
      <c r="M568" s="306">
        <f t="shared" ca="1" si="248"/>
        <v>-1.4845735595205392</v>
      </c>
      <c r="N568" s="304">
        <f t="shared" ca="1" si="249"/>
        <v>-85.059799337240605</v>
      </c>
      <c r="P568" s="310">
        <f t="shared" ca="1" si="250"/>
        <v>23</v>
      </c>
      <c r="Q568" s="304">
        <f t="shared" ca="1" si="251"/>
        <v>0</v>
      </c>
      <c r="R568" s="306">
        <f t="shared" ca="1" si="252"/>
        <v>0</v>
      </c>
      <c r="S568" s="307">
        <f t="shared" ca="1" si="253"/>
        <v>5.083000000000002</v>
      </c>
      <c r="T568" s="304">
        <f t="shared" ca="1" si="233"/>
        <v>49.86423000000002</v>
      </c>
      <c r="U568" s="311">
        <f t="shared" ca="1" si="234"/>
        <v>0</v>
      </c>
      <c r="V568" s="306">
        <f t="shared" ca="1" si="235"/>
        <v>1.2255133693508686</v>
      </c>
      <c r="W568" s="304">
        <f t="shared" ca="1" si="236"/>
        <v>43.199217823204712</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1.2748215715113727</v>
      </c>
      <c r="AH568" s="304">
        <f t="shared" ca="1" si="260"/>
        <v>-8.4987347850758113</v>
      </c>
    </row>
    <row r="569" spans="1:34" x14ac:dyDescent="0.2">
      <c r="A569" s="347">
        <f t="shared" ca="1" si="238"/>
        <v>1E-4</v>
      </c>
      <c r="B569" s="304">
        <f t="shared" ca="1" si="239"/>
        <v>29.218300000000106</v>
      </c>
      <c r="D569" s="306">
        <f t="shared" ca="1" si="240"/>
        <v>-0.73187932722437232</v>
      </c>
      <c r="E569" s="307">
        <f t="shared" ca="1" si="241"/>
        <v>-1.3428078117274236</v>
      </c>
      <c r="F569" s="304">
        <f t="shared" ca="1" si="242"/>
        <v>1.5293070878193797</v>
      </c>
      <c r="G569" s="306">
        <f t="shared" ca="1" si="243"/>
        <v>9.2269349199061121</v>
      </c>
      <c r="H569" s="307">
        <f t="shared" ca="1" si="244"/>
        <v>-106.7484028349897</v>
      </c>
      <c r="I569" s="304">
        <f t="shared" ca="1" si="245"/>
        <v>107.14643174570686</v>
      </c>
      <c r="J569" s="306">
        <f t="shared" ca="1" si="246"/>
        <v>746.86410190403069</v>
      </c>
      <c r="K569" s="307">
        <f t="shared" ca="1" si="247"/>
        <v>-4.2005671009559791</v>
      </c>
      <c r="L569" s="304">
        <f t="shared" ca="1" si="232"/>
        <v>746.87591437727053</v>
      </c>
      <c r="M569" s="306">
        <f t="shared" ca="1" si="248"/>
        <v>-1.4845743479720712</v>
      </c>
      <c r="N569" s="304">
        <f t="shared" ca="1" si="249"/>
        <v>-85.059844512185748</v>
      </c>
      <c r="P569" s="310">
        <f t="shared" ca="1" si="250"/>
        <v>23</v>
      </c>
      <c r="Q569" s="304">
        <f t="shared" ca="1" si="251"/>
        <v>0</v>
      </c>
      <c r="R569" s="306">
        <f t="shared" ca="1" si="252"/>
        <v>0</v>
      </c>
      <c r="S569" s="307">
        <f t="shared" ca="1" si="253"/>
        <v>5.083000000000002</v>
      </c>
      <c r="T569" s="304">
        <f t="shared" ca="1" si="233"/>
        <v>49.86423000000002</v>
      </c>
      <c r="U569" s="311">
        <f t="shared" ca="1" si="234"/>
        <v>0</v>
      </c>
      <c r="V569" s="306">
        <f t="shared" ca="1" si="235"/>
        <v>1.2255146775667503</v>
      </c>
      <c r="W569" s="304">
        <f t="shared" ca="1" si="236"/>
        <v>43.19936673200948</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1.2747929417810866</v>
      </c>
      <c r="AH569" s="304">
        <f t="shared" ca="1" si="260"/>
        <v>-8.4987640808980309</v>
      </c>
    </row>
    <row r="570" spans="1:34" x14ac:dyDescent="0.2">
      <c r="A570" s="347">
        <f t="shared" ca="1" si="238"/>
        <v>1E-4</v>
      </c>
      <c r="B570" s="304">
        <f t="shared" ca="1" si="239"/>
        <v>29.218400000000106</v>
      </c>
      <c r="D570" s="306">
        <f t="shared" ca="1" si="240"/>
        <v>-0.7318751740371725</v>
      </c>
      <c r="E570" s="307">
        <f t="shared" ca="1" si="241"/>
        <v>-1.3427780480494285</v>
      </c>
      <c r="F570" s="304">
        <f t="shared" ca="1" si="242"/>
        <v>1.529278966276387</v>
      </c>
      <c r="G570" s="306">
        <f t="shared" ca="1" si="243"/>
        <v>9.2268617323887092</v>
      </c>
      <c r="H570" s="307">
        <f t="shared" ca="1" si="244"/>
        <v>-106.74853711279451</v>
      </c>
      <c r="I570" s="304">
        <f t="shared" ca="1" si="245"/>
        <v>107.14655922217142</v>
      </c>
      <c r="J570" s="306">
        <f t="shared" ca="1" si="246"/>
        <v>746.86410190403069</v>
      </c>
      <c r="K570" s="307">
        <f t="shared" ca="1" si="247"/>
        <v>-4.2112419479533685</v>
      </c>
      <c r="L570" s="304">
        <f t="shared" ca="1" si="232"/>
        <v>746.87597449085115</v>
      </c>
      <c r="M570" s="306">
        <f t="shared" ca="1" si="248"/>
        <v>-1.4845751364154731</v>
      </c>
      <c r="N570" s="304">
        <f t="shared" ca="1" si="249"/>
        <v>-85.059889686665059</v>
      </c>
      <c r="P570" s="310">
        <f t="shared" ca="1" si="250"/>
        <v>23</v>
      </c>
      <c r="Q570" s="304">
        <f t="shared" ca="1" si="251"/>
        <v>0</v>
      </c>
      <c r="R570" s="306">
        <f t="shared" ca="1" si="252"/>
        <v>0</v>
      </c>
      <c r="S570" s="307">
        <f t="shared" ca="1" si="253"/>
        <v>5.083000000000002</v>
      </c>
      <c r="T570" s="304">
        <f t="shared" ca="1" si="233"/>
        <v>49.86423000000002</v>
      </c>
      <c r="U570" s="311">
        <f t="shared" ca="1" si="234"/>
        <v>0</v>
      </c>
      <c r="V570" s="306">
        <f t="shared" ca="1" si="235"/>
        <v>1.2255159857856734</v>
      </c>
      <c r="W570" s="304">
        <f t="shared" ca="1" si="236"/>
        <v>43.199515638954686</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1.2747643124036969</v>
      </c>
      <c r="AH570" s="304">
        <f t="shared" ca="1" si="260"/>
        <v>-8.4987933763544099</v>
      </c>
    </row>
    <row r="571" spans="1:34" x14ac:dyDescent="0.2">
      <c r="A571" s="347">
        <f t="shared" ca="1" si="238"/>
        <v>1E-4</v>
      </c>
      <c r="B571" s="304">
        <f t="shared" ca="1" si="239"/>
        <v>29.218500000000105</v>
      </c>
      <c r="D571" s="306">
        <f t="shared" ca="1" si="240"/>
        <v>-0.73187102084082911</v>
      </c>
      <c r="E571" s="307">
        <f t="shared" ca="1" si="241"/>
        <v>-1.342748284743152</v>
      </c>
      <c r="F571" s="304">
        <f t="shared" ca="1" si="242"/>
        <v>1.5292508451288409</v>
      </c>
      <c r="G571" s="306">
        <f t="shared" ca="1" si="243"/>
        <v>9.2267885452866256</v>
      </c>
      <c r="H571" s="307">
        <f t="shared" ca="1" si="244"/>
        <v>-106.74867138762298</v>
      </c>
      <c r="I571" s="304">
        <f t="shared" ca="1" si="245"/>
        <v>107.14668669577304</v>
      </c>
      <c r="J571" s="306">
        <f t="shared" ca="1" si="246"/>
        <v>746.86410190403069</v>
      </c>
      <c r="K571" s="307">
        <f t="shared" ca="1" si="247"/>
        <v>-4.2219168083783893</v>
      </c>
      <c r="L571" s="304">
        <f t="shared" ca="1" si="232"/>
        <v>746.87603475707476</v>
      </c>
      <c r="M571" s="306">
        <f t="shared" ca="1" si="248"/>
        <v>-1.4845759248507451</v>
      </c>
      <c r="N571" s="304">
        <f t="shared" ca="1" si="249"/>
        <v>-85.059934860678567</v>
      </c>
      <c r="P571" s="310">
        <f t="shared" ca="1" si="250"/>
        <v>23</v>
      </c>
      <c r="Q571" s="304">
        <f t="shared" ca="1" si="251"/>
        <v>0</v>
      </c>
      <c r="R571" s="306">
        <f t="shared" ca="1" si="252"/>
        <v>0</v>
      </c>
      <c r="S571" s="307">
        <f t="shared" ca="1" si="253"/>
        <v>5.083000000000002</v>
      </c>
      <c r="T571" s="304">
        <f t="shared" ca="1" si="233"/>
        <v>49.86423000000002</v>
      </c>
      <c r="U571" s="311">
        <f t="shared" ca="1" si="234"/>
        <v>0</v>
      </c>
      <c r="V571" s="306">
        <f t="shared" ca="1" si="235"/>
        <v>1.22551729400764</v>
      </c>
      <c r="W571" s="304">
        <f t="shared" ca="1" si="236"/>
        <v>43.199664544040353</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1.2747356833792036</v>
      </c>
      <c r="AH571" s="304">
        <f t="shared" ca="1" si="260"/>
        <v>-8.4988226714449482</v>
      </c>
    </row>
    <row r="572" spans="1:34" x14ac:dyDescent="0.2">
      <c r="A572" s="347">
        <f t="shared" ca="1" si="238"/>
        <v>1E-4</v>
      </c>
      <c r="B572" s="304">
        <f t="shared" ca="1" si="239"/>
        <v>29.218600000000105</v>
      </c>
      <c r="D572" s="306">
        <f t="shared" ca="1" si="240"/>
        <v>-0.73186686763534248</v>
      </c>
      <c r="E572" s="307">
        <f t="shared" ca="1" si="241"/>
        <v>-1.3427185218085853</v>
      </c>
      <c r="F572" s="304">
        <f t="shared" ca="1" si="242"/>
        <v>1.5292227243767338</v>
      </c>
      <c r="G572" s="306">
        <f t="shared" ca="1" si="243"/>
        <v>9.2267153585998614</v>
      </c>
      <c r="H572" s="307">
        <f t="shared" ca="1" si="244"/>
        <v>-106.74880565947515</v>
      </c>
      <c r="I572" s="304">
        <f t="shared" ca="1" si="245"/>
        <v>107.14681416651182</v>
      </c>
      <c r="J572" s="306">
        <f t="shared" ca="1" si="246"/>
        <v>746.86410190403069</v>
      </c>
      <c r="K572" s="307">
        <f t="shared" ca="1" si="247"/>
        <v>-4.2325916822307441</v>
      </c>
      <c r="L572" s="304">
        <f t="shared" ca="1" si="232"/>
        <v>746.87609517594205</v>
      </c>
      <c r="M572" s="306">
        <f t="shared" ca="1" si="248"/>
        <v>-1.4845767132778873</v>
      </c>
      <c r="N572" s="304">
        <f t="shared" ca="1" si="249"/>
        <v>-85.059980034226271</v>
      </c>
      <c r="P572" s="310">
        <f t="shared" ca="1" si="250"/>
        <v>23</v>
      </c>
      <c r="Q572" s="304">
        <f t="shared" ca="1" si="251"/>
        <v>0</v>
      </c>
      <c r="R572" s="306">
        <f t="shared" ca="1" si="252"/>
        <v>0</v>
      </c>
      <c r="S572" s="307">
        <f t="shared" ca="1" si="253"/>
        <v>5.083000000000002</v>
      </c>
      <c r="T572" s="304">
        <f t="shared" ca="1" si="233"/>
        <v>49.86423000000002</v>
      </c>
      <c r="U572" s="311">
        <f t="shared" ca="1" si="234"/>
        <v>0</v>
      </c>
      <c r="V572" s="306">
        <f t="shared" ca="1" si="235"/>
        <v>1.2255186022326481</v>
      </c>
      <c r="W572" s="304">
        <f t="shared" ca="1" si="236"/>
        <v>43.199813447266479</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1.2747070547076031</v>
      </c>
      <c r="AH572" s="304">
        <f t="shared" ca="1" si="260"/>
        <v>-8.4988519661696511</v>
      </c>
    </row>
    <row r="573" spans="1:34" x14ac:dyDescent="0.2">
      <c r="A573" s="347">
        <f t="shared" ca="1" si="238"/>
        <v>1E-4</v>
      </c>
      <c r="B573" s="304">
        <f t="shared" ca="1" si="239"/>
        <v>29.218700000000105</v>
      </c>
      <c r="D573" s="306">
        <f t="shared" ca="1" si="240"/>
        <v>-0.73186271442071216</v>
      </c>
      <c r="E573" s="307">
        <f t="shared" ca="1" si="241"/>
        <v>-1.3426887592457337</v>
      </c>
      <c r="F573" s="304">
        <f t="shared" ca="1" si="242"/>
        <v>1.5291946040200706</v>
      </c>
      <c r="G573" s="306">
        <f t="shared" ca="1" si="243"/>
        <v>9.22664217232842</v>
      </c>
      <c r="H573" s="307">
        <f t="shared" ca="1" si="244"/>
        <v>-106.74893992835108</v>
      </c>
      <c r="I573" s="304">
        <f t="shared" ca="1" si="245"/>
        <v>107.14694163438776</v>
      </c>
      <c r="J573" s="306">
        <f t="shared" ca="1" si="246"/>
        <v>746.86410190403069</v>
      </c>
      <c r="K573" s="307">
        <f t="shared" ca="1" si="247"/>
        <v>-4.2432665695101353</v>
      </c>
      <c r="L573" s="304">
        <f t="shared" ca="1" si="232"/>
        <v>746.87615574745337</v>
      </c>
      <c r="M573" s="306">
        <f t="shared" ca="1" si="248"/>
        <v>-1.4845775016968996</v>
      </c>
      <c r="N573" s="304">
        <f t="shared" ca="1" si="249"/>
        <v>-85.060025207308158</v>
      </c>
      <c r="P573" s="310">
        <f t="shared" ca="1" si="250"/>
        <v>23</v>
      </c>
      <c r="Q573" s="304">
        <f t="shared" ca="1" si="251"/>
        <v>0</v>
      </c>
      <c r="R573" s="306">
        <f t="shared" ca="1" si="252"/>
        <v>0</v>
      </c>
      <c r="S573" s="307">
        <f t="shared" ca="1" si="253"/>
        <v>5.083000000000002</v>
      </c>
      <c r="T573" s="304">
        <f t="shared" ca="1" si="233"/>
        <v>49.86423000000002</v>
      </c>
      <c r="U573" s="311">
        <f t="shared" ca="1" si="234"/>
        <v>0</v>
      </c>
      <c r="V573" s="306">
        <f t="shared" ca="1" si="235"/>
        <v>1.2255199104606989</v>
      </c>
      <c r="W573" s="304">
        <f t="shared" ca="1" si="236"/>
        <v>43.1999623486331</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1.2746784263888937</v>
      </c>
      <c r="AH573" s="304">
        <f t="shared" ca="1" si="260"/>
        <v>-8.4988812605285187</v>
      </c>
    </row>
    <row r="574" spans="1:34" x14ac:dyDescent="0.2">
      <c r="A574" s="347">
        <f t="shared" ca="1" si="238"/>
        <v>1E-4</v>
      </c>
      <c r="B574" s="304">
        <f t="shared" ca="1" si="239"/>
        <v>29.218800000000105</v>
      </c>
      <c r="D574" s="306">
        <f t="shared" ca="1" si="240"/>
        <v>-0.73185856119694259</v>
      </c>
      <c r="E574" s="307">
        <f t="shared" ca="1" si="241"/>
        <v>-1.342658997054583</v>
      </c>
      <c r="F574" s="304">
        <f t="shared" ca="1" si="242"/>
        <v>1.529166484058841</v>
      </c>
      <c r="G574" s="306">
        <f t="shared" ca="1" si="243"/>
        <v>9.2265689864722997</v>
      </c>
      <c r="H574" s="307">
        <f t="shared" ca="1" si="244"/>
        <v>-106.74907419425078</v>
      </c>
      <c r="I574" s="304">
        <f t="shared" ca="1" si="245"/>
        <v>107.14706909940089</v>
      </c>
      <c r="J574" s="306">
        <f t="shared" ca="1" si="246"/>
        <v>746.86410190403069</v>
      </c>
      <c r="K574" s="307">
        <f t="shared" ca="1" si="247"/>
        <v>-4.2539414702162652</v>
      </c>
      <c r="L574" s="304">
        <f t="shared" ca="1" si="232"/>
        <v>746.87621647160938</v>
      </c>
      <c r="M574" s="306">
        <f t="shared" ca="1" si="248"/>
        <v>-1.4845782901077826</v>
      </c>
      <c r="N574" s="304">
        <f t="shared" ca="1" si="249"/>
        <v>-85.060070379924284</v>
      </c>
      <c r="P574" s="310">
        <f t="shared" ca="1" si="250"/>
        <v>23</v>
      </c>
      <c r="Q574" s="304">
        <f t="shared" ca="1" si="251"/>
        <v>0</v>
      </c>
      <c r="R574" s="306">
        <f t="shared" ca="1" si="252"/>
        <v>0</v>
      </c>
      <c r="S574" s="307">
        <f t="shared" ca="1" si="253"/>
        <v>5.083000000000002</v>
      </c>
      <c r="T574" s="304">
        <f t="shared" ca="1" si="233"/>
        <v>49.86423000000002</v>
      </c>
      <c r="U574" s="311">
        <f t="shared" ca="1" si="234"/>
        <v>0</v>
      </c>
      <c r="V574" s="306">
        <f t="shared" ca="1" si="235"/>
        <v>1.2255212186917919</v>
      </c>
      <c r="W574" s="304">
        <f t="shared" ca="1" si="236"/>
        <v>43.200111248140196</v>
      </c>
      <c r="Y574" s="314" t="str">
        <f t="shared" ca="1" si="254"/>
        <v/>
      </c>
      <c r="Z574" s="315" t="str">
        <f t="shared" ca="1" si="255"/>
        <v/>
      </c>
      <c r="AA574" s="316" t="str">
        <f t="shared" ca="1" si="256"/>
        <v/>
      </c>
      <c r="AC574" s="310" t="e">
        <f t="shared" ca="1" si="257"/>
        <v>#N/A</v>
      </c>
      <c r="AD574" s="323" t="e">
        <f t="shared" ca="1" si="258"/>
        <v>#N/A</v>
      </c>
      <c r="AE574" s="324" t="e">
        <f t="shared" ca="1" si="237"/>
        <v>#N/A</v>
      </c>
      <c r="AG574" s="306">
        <f t="shared" ca="1" si="259"/>
        <v>1.2746497984230665</v>
      </c>
      <c r="AH574" s="304">
        <f t="shared" ca="1" si="260"/>
        <v>-8.4989105545215597</v>
      </c>
    </row>
    <row r="575" spans="1:34" x14ac:dyDescent="0.2">
      <c r="A575" s="347">
        <f t="shared" ca="1" si="238"/>
        <v>1E-4</v>
      </c>
      <c r="B575" s="304">
        <f t="shared" ca="1" si="239"/>
        <v>29.218900000000104</v>
      </c>
      <c r="D575" s="306">
        <f t="shared" ca="1" si="240"/>
        <v>-0.7318544079640289</v>
      </c>
      <c r="E575" s="307">
        <f t="shared" ca="1" si="241"/>
        <v>-1.3426292352351421</v>
      </c>
      <c r="F575" s="304">
        <f t="shared" ca="1" si="242"/>
        <v>1.5291383644930505</v>
      </c>
      <c r="G575" s="306">
        <f t="shared" ca="1" si="243"/>
        <v>9.2264958010315041</v>
      </c>
      <c r="H575" s="307">
        <f t="shared" ca="1" si="244"/>
        <v>-106.7492084571743</v>
      </c>
      <c r="I575" s="304">
        <f t="shared" ca="1" si="245"/>
        <v>107.14719656155128</v>
      </c>
      <c r="J575" s="306">
        <f t="shared" ca="1" si="246"/>
        <v>746.86410190403069</v>
      </c>
      <c r="K575" s="307">
        <f t="shared" ca="1" si="247"/>
        <v>-4.2646163843488365</v>
      </c>
      <c r="L575" s="304">
        <f t="shared" ca="1" si="232"/>
        <v>746.87627734841055</v>
      </c>
      <c r="M575" s="306">
        <f t="shared" ca="1" si="248"/>
        <v>-1.4845790785105359</v>
      </c>
      <c r="N575" s="304">
        <f t="shared" ca="1" si="249"/>
        <v>-85.060115552074592</v>
      </c>
      <c r="P575" s="310">
        <f t="shared" ca="1" si="250"/>
        <v>23</v>
      </c>
      <c r="Q575" s="304">
        <f t="shared" ca="1" si="251"/>
        <v>0</v>
      </c>
      <c r="R575" s="306">
        <f t="shared" ca="1" si="252"/>
        <v>0</v>
      </c>
      <c r="S575" s="307">
        <f t="shared" ca="1" si="253"/>
        <v>5.083000000000002</v>
      </c>
      <c r="T575" s="304">
        <f t="shared" ca="1" si="233"/>
        <v>49.86423000000002</v>
      </c>
      <c r="U575" s="311">
        <f t="shared" ca="1" si="234"/>
        <v>0</v>
      </c>
      <c r="V575" s="306">
        <f t="shared" ca="1" si="235"/>
        <v>1.2255225269259273</v>
      </c>
      <c r="W575" s="304">
        <f t="shared" ca="1" si="236"/>
        <v>43.20026014578783</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1.274621170810132</v>
      </c>
      <c r="AH575" s="304">
        <f t="shared" ca="1" si="260"/>
        <v>-8.4989398481487672</v>
      </c>
    </row>
    <row r="576" spans="1:34" x14ac:dyDescent="0.2">
      <c r="A576" s="347">
        <f t="shared" ca="1" si="238"/>
        <v>1E-4</v>
      </c>
      <c r="B576" s="304">
        <f t="shared" ca="1" si="239"/>
        <v>29.219000000000104</v>
      </c>
      <c r="D576" s="306">
        <f t="shared" ca="1" si="240"/>
        <v>-0.73185025472197773</v>
      </c>
      <c r="E576" s="307">
        <f t="shared" ca="1" si="241"/>
        <v>-1.3425994737874003</v>
      </c>
      <c r="F576" s="304">
        <f t="shared" ca="1" si="242"/>
        <v>1.5291102453226935</v>
      </c>
      <c r="G576" s="306">
        <f t="shared" ca="1" si="243"/>
        <v>9.2264226160060314</v>
      </c>
      <c r="H576" s="307">
        <f t="shared" ca="1" si="244"/>
        <v>-106.74934271712168</v>
      </c>
      <c r="I576" s="304">
        <f t="shared" ca="1" si="245"/>
        <v>107.14732402083892</v>
      </c>
      <c r="J576" s="306">
        <f t="shared" ca="1" si="246"/>
        <v>746.86410190403069</v>
      </c>
      <c r="K576" s="307">
        <f t="shared" ca="1" si="247"/>
        <v>-4.2752913119075515</v>
      </c>
      <c r="L576" s="304">
        <f t="shared" ca="1" si="232"/>
        <v>746.87633837785756</v>
      </c>
      <c r="M576" s="306">
        <f t="shared" ca="1" si="248"/>
        <v>-1.48457986690516</v>
      </c>
      <c r="N576" s="304">
        <f t="shared" ca="1" si="249"/>
        <v>-85.06016072375914</v>
      </c>
      <c r="P576" s="310">
        <f t="shared" ca="1" si="250"/>
        <v>23</v>
      </c>
      <c r="Q576" s="304">
        <f t="shared" ca="1" si="251"/>
        <v>0</v>
      </c>
      <c r="R576" s="306">
        <f t="shared" ca="1" si="252"/>
        <v>0</v>
      </c>
      <c r="S576" s="307">
        <f t="shared" ca="1" si="253"/>
        <v>5.083000000000002</v>
      </c>
      <c r="T576" s="304">
        <f t="shared" ca="1" si="233"/>
        <v>49.86423000000002</v>
      </c>
      <c r="U576" s="311">
        <f t="shared" ca="1" si="234"/>
        <v>0</v>
      </c>
      <c r="V576" s="306">
        <f t="shared" ca="1" si="235"/>
        <v>1.2255238351631048</v>
      </c>
      <c r="W576" s="304">
        <f t="shared" ca="1" si="236"/>
        <v>43.200409041575952</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1.2745925435500745</v>
      </c>
      <c r="AH576" s="304">
        <f t="shared" ca="1" si="260"/>
        <v>-8.4989691414101536</v>
      </c>
    </row>
    <row r="577" spans="1:34" x14ac:dyDescent="0.2">
      <c r="A577" s="347">
        <f t="shared" ca="1" si="238"/>
        <v>1E-4</v>
      </c>
      <c r="B577" s="304">
        <f t="shared" ca="1" si="239"/>
        <v>29.219100000000104</v>
      </c>
      <c r="D577" s="306">
        <f t="shared" ca="1" si="240"/>
        <v>-0.73184610147078599</v>
      </c>
      <c r="E577" s="307">
        <f t="shared" ca="1" si="241"/>
        <v>-1.3425697127113629</v>
      </c>
      <c r="F577" s="304">
        <f t="shared" ca="1" si="242"/>
        <v>1.529082126547773</v>
      </c>
      <c r="G577" s="306">
        <f t="shared" ca="1" si="243"/>
        <v>9.2263494313958851</v>
      </c>
      <c r="H577" s="307">
        <f t="shared" ca="1" si="244"/>
        <v>-106.74947697409294</v>
      </c>
      <c r="I577" s="304">
        <f t="shared" ca="1" si="245"/>
        <v>107.14745147726389</v>
      </c>
      <c r="J577" s="306">
        <f t="shared" ca="1" si="246"/>
        <v>746.86410190403069</v>
      </c>
      <c r="K577" s="307">
        <f t="shared" ca="1" si="247"/>
        <v>-4.2859662528921119</v>
      </c>
      <c r="L577" s="304">
        <f t="shared" ca="1" si="232"/>
        <v>746.87639955995076</v>
      </c>
      <c r="M577" s="306">
        <f t="shared" ca="1" si="248"/>
        <v>-1.4845806552916547</v>
      </c>
      <c r="N577" s="304">
        <f t="shared" ca="1" si="249"/>
        <v>-85.060205894977926</v>
      </c>
      <c r="P577" s="310">
        <f t="shared" ca="1" si="250"/>
        <v>23</v>
      </c>
      <c r="Q577" s="304">
        <f t="shared" ca="1" si="251"/>
        <v>0</v>
      </c>
      <c r="R577" s="306">
        <f t="shared" ca="1" si="252"/>
        <v>0</v>
      </c>
      <c r="S577" s="307">
        <f t="shared" ca="1" si="253"/>
        <v>5.083000000000002</v>
      </c>
      <c r="T577" s="304">
        <f t="shared" ca="1" si="233"/>
        <v>49.86423000000002</v>
      </c>
      <c r="U577" s="311">
        <f t="shared" ca="1" si="234"/>
        <v>0</v>
      </c>
      <c r="V577" s="306">
        <f t="shared" ca="1" si="235"/>
        <v>1.2255251434033247</v>
      </c>
      <c r="W577" s="304">
        <f t="shared" ca="1" si="236"/>
        <v>43.200557935504612</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1.2745639166429044</v>
      </c>
      <c r="AH577" s="304">
        <f t="shared" ca="1" si="260"/>
        <v>-8.4989984343057117</v>
      </c>
    </row>
    <row r="578" spans="1:34" x14ac:dyDescent="0.2">
      <c r="A578" s="347">
        <f t="shared" ca="1" si="238"/>
        <v>1E-4</v>
      </c>
      <c r="B578" s="304">
        <f t="shared" ca="1" si="239"/>
        <v>29.219200000000104</v>
      </c>
      <c r="D578" s="306">
        <f t="shared" ca="1" si="240"/>
        <v>-0.73184194821045634</v>
      </c>
      <c r="E578" s="307">
        <f t="shared" ca="1" si="241"/>
        <v>-1.3425399520070194</v>
      </c>
      <c r="F578" s="304">
        <f t="shared" ca="1" si="242"/>
        <v>1.5290540081682813</v>
      </c>
      <c r="G578" s="306">
        <f t="shared" ca="1" si="243"/>
        <v>9.2262762472010635</v>
      </c>
      <c r="H578" s="307">
        <f t="shared" ca="1" si="244"/>
        <v>-106.74961122808814</v>
      </c>
      <c r="I578" s="304">
        <f t="shared" ca="1" si="245"/>
        <v>107.14757893082619</v>
      </c>
      <c r="J578" s="306">
        <f t="shared" ca="1" si="246"/>
        <v>746.86410190403069</v>
      </c>
      <c r="K578" s="307">
        <f t="shared" ca="1" si="247"/>
        <v>-4.2966412073022209</v>
      </c>
      <c r="L578" s="304">
        <f t="shared" ca="1" si="232"/>
        <v>746.87646089469081</v>
      </c>
      <c r="M578" s="306">
        <f t="shared" ca="1" si="248"/>
        <v>-1.4845814436700204</v>
      </c>
      <c r="N578" s="304">
        <f t="shared" ca="1" si="249"/>
        <v>-85.060251065730938</v>
      </c>
      <c r="P578" s="310">
        <f t="shared" ca="1" si="250"/>
        <v>23</v>
      </c>
      <c r="Q578" s="304">
        <f t="shared" ca="1" si="251"/>
        <v>0</v>
      </c>
      <c r="R578" s="306">
        <f t="shared" ca="1" si="252"/>
        <v>0</v>
      </c>
      <c r="S578" s="307">
        <f t="shared" ca="1" si="253"/>
        <v>5.083000000000002</v>
      </c>
      <c r="T578" s="304">
        <f t="shared" ca="1" si="233"/>
        <v>49.86423000000002</v>
      </c>
      <c r="U578" s="311">
        <f t="shared" ca="1" si="234"/>
        <v>0</v>
      </c>
      <c r="V578" s="306">
        <f t="shared" ca="1" si="235"/>
        <v>1.2255264516465867</v>
      </c>
      <c r="W578" s="304">
        <f t="shared" ca="1" si="236"/>
        <v>43.200706827573825</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1.2745352900886129</v>
      </c>
      <c r="AH578" s="304">
        <f t="shared" ca="1" si="260"/>
        <v>-8.4990277268354504</v>
      </c>
    </row>
    <row r="579" spans="1:34" x14ac:dyDescent="0.2">
      <c r="A579" s="347">
        <f t="shared" ca="1" si="238"/>
        <v>1E-4</v>
      </c>
      <c r="B579" s="304">
        <f t="shared" ca="1" si="239"/>
        <v>29.219300000000104</v>
      </c>
      <c r="D579" s="306">
        <f t="shared" ca="1" si="240"/>
        <v>-0.73183779494098844</v>
      </c>
      <c r="E579" s="307">
        <f t="shared" ca="1" si="241"/>
        <v>-1.3425101916743714</v>
      </c>
      <c r="F579" s="304">
        <f t="shared" ca="1" si="242"/>
        <v>1.5290258901842197</v>
      </c>
      <c r="G579" s="306">
        <f t="shared" ca="1" si="243"/>
        <v>9.2262030634215701</v>
      </c>
      <c r="H579" s="307">
        <f t="shared" ca="1" si="244"/>
        <v>-106.7497454791073</v>
      </c>
      <c r="I579" s="304">
        <f t="shared" ca="1" si="245"/>
        <v>107.14770638152586</v>
      </c>
      <c r="J579" s="306">
        <f t="shared" ca="1" si="246"/>
        <v>746.86410190403069</v>
      </c>
      <c r="K579" s="307">
        <f t="shared" ca="1" si="247"/>
        <v>-4.307316175137581</v>
      </c>
      <c r="L579" s="304">
        <f t="shared" ca="1" si="232"/>
        <v>746.87652238207818</v>
      </c>
      <c r="M579" s="306">
        <f t="shared" ca="1" si="248"/>
        <v>-1.4845822320402571</v>
      </c>
      <c r="N579" s="304">
        <f t="shared" ca="1" si="249"/>
        <v>-85.060296236018189</v>
      </c>
      <c r="P579" s="310">
        <f t="shared" ca="1" si="250"/>
        <v>23</v>
      </c>
      <c r="Q579" s="304">
        <f t="shared" ca="1" si="251"/>
        <v>0</v>
      </c>
      <c r="R579" s="306">
        <f t="shared" ca="1" si="252"/>
        <v>0</v>
      </c>
      <c r="S579" s="307">
        <f t="shared" ca="1" si="253"/>
        <v>5.083000000000002</v>
      </c>
      <c r="T579" s="304">
        <f t="shared" ca="1" si="233"/>
        <v>49.86423000000002</v>
      </c>
      <c r="U579" s="311">
        <f t="shared" ca="1" si="234"/>
        <v>0</v>
      </c>
      <c r="V579" s="306">
        <f t="shared" ca="1" si="235"/>
        <v>1.2255277598928906</v>
      </c>
      <c r="W579" s="304">
        <f t="shared" ca="1" si="236"/>
        <v>43.200855717783575</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1.2745066638871947</v>
      </c>
      <c r="AH579" s="304">
        <f t="shared" ca="1" si="260"/>
        <v>-8.4990570189993715</v>
      </c>
    </row>
    <row r="580" spans="1:34" x14ac:dyDescent="0.2">
      <c r="A580" s="347">
        <f t="shared" ca="1" si="238"/>
        <v>1E-4</v>
      </c>
      <c r="B580" s="304">
        <f t="shared" ca="1" si="239"/>
        <v>29.219400000000103</v>
      </c>
      <c r="D580" s="306">
        <f t="shared" ca="1" si="240"/>
        <v>-0.73183364166238385</v>
      </c>
      <c r="E580" s="307">
        <f t="shared" ca="1" si="241"/>
        <v>-1.3424804317134189</v>
      </c>
      <c r="F580" s="304">
        <f t="shared" ca="1" si="242"/>
        <v>1.5289977725955897</v>
      </c>
      <c r="G580" s="306">
        <f t="shared" ca="1" si="243"/>
        <v>9.2261298800574032</v>
      </c>
      <c r="H580" s="307">
        <f t="shared" ca="1" si="244"/>
        <v>-106.74987972715047</v>
      </c>
      <c r="I580" s="304">
        <f t="shared" ca="1" si="245"/>
        <v>107.14783382936297</v>
      </c>
      <c r="J580" s="306">
        <f t="shared" ca="1" si="246"/>
        <v>746.86410190403069</v>
      </c>
      <c r="K580" s="307">
        <f t="shared" ca="1" si="247"/>
        <v>-4.3179911563978939</v>
      </c>
      <c r="L580" s="304">
        <f t="shared" ref="L580:L643" ca="1" si="261">SQRT(pos_x^2+pos_z^2)</f>
        <v>746.87658402211343</v>
      </c>
      <c r="M580" s="306">
        <f t="shared" ca="1" si="248"/>
        <v>-1.4845830204023647</v>
      </c>
      <c r="N580" s="304">
        <f t="shared" ca="1" si="249"/>
        <v>-85.060341405839679</v>
      </c>
      <c r="P580" s="310">
        <f t="shared" ca="1" si="250"/>
        <v>23</v>
      </c>
      <c r="Q580" s="304">
        <f t="shared" ca="1" si="251"/>
        <v>0</v>
      </c>
      <c r="R580" s="306">
        <f t="shared" ca="1" si="252"/>
        <v>0</v>
      </c>
      <c r="S580" s="307">
        <f t="shared" ca="1" si="253"/>
        <v>5.083000000000002</v>
      </c>
      <c r="T580" s="304">
        <f t="shared" ref="T580:T643" ca="1" si="262">m*g</f>
        <v>49.86423000000002</v>
      </c>
      <c r="U580" s="311">
        <f t="shared" ref="U580:U643" ca="1" si="263">IF(pos_xz&lt;L_rampe,Poids*COS(Beta),0)</f>
        <v>0</v>
      </c>
      <c r="V580" s="306">
        <f t="shared" ref="V580:V643" ca="1" si="264">Rho_moyen*(20000-Alt_rampe-pos_z)/(20000+Alt_rampe+pos_z)</f>
        <v>1.2255290681422366</v>
      </c>
      <c r="W580" s="304">
        <f t="shared" ref="W580:W643" ca="1" si="265">1/2*Rho*Sref*Cx*vit_xz^2</f>
        <v>43.201004606133914</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1.2744780380386569</v>
      </c>
      <c r="AH580" s="304">
        <f t="shared" ca="1" si="260"/>
        <v>-8.4990863107974732</v>
      </c>
    </row>
    <row r="581" spans="1:34" x14ac:dyDescent="0.2">
      <c r="A581" s="347">
        <f t="shared" ref="A581:A644" ca="1" si="267">IF(B580+0.01&lt;=T_ini+ROUNDUP(Temps_fin_propu,0), 0.01, IF(K580&gt;0, 0.1, 0.0001))</f>
        <v>1E-4</v>
      </c>
      <c r="B581" s="304">
        <f t="shared" ref="B581:B644" ca="1" si="268">B580+pas</f>
        <v>29.219500000000103</v>
      </c>
      <c r="D581" s="306">
        <f t="shared" ref="D581:D644" ca="1" si="269">IF(AND(L580&lt;L_rampe,Poussee&lt;Poids*SIN(M580)),0,(-W580+Poussee)/m*COS(M580)-U580/m*SIN(M580))</f>
        <v>-0.73182948837464479</v>
      </c>
      <c r="E581" s="307">
        <f t="shared" ref="E581:E644" ca="1" si="270">IF(AND(L580&lt;L_rampe,Poussee&lt;Poids*SIN(M580)),0,(-W580+Poussee)/m*SIN(M580)+U580/m*COS(M580)-Poids/m)</f>
        <v>-1.3424506721241531</v>
      </c>
      <c r="F581" s="304">
        <f t="shared" ref="F581:F644" ca="1" si="271">SQRT(acc_x^2+acc_z^2)</f>
        <v>1.5289696554023839</v>
      </c>
      <c r="G581" s="306">
        <f t="shared" ref="G581:G644" ca="1" si="272">G580+acc_x*pas</f>
        <v>9.2260566971085662</v>
      </c>
      <c r="H581" s="307">
        <f t="shared" ref="H581:H644" ca="1" si="273">H580+acc_z*pas</f>
        <v>-106.75001397221769</v>
      </c>
      <c r="I581" s="304">
        <f t="shared" ref="I581:I644" ca="1" si="274">SQRT(vit_x^2+vit_z^2)</f>
        <v>107.14796127433752</v>
      </c>
      <c r="J581" s="306">
        <f t="shared" ref="J581:J644" ca="1" si="275">J580+0.5*(vit_x+G580)*pas*(K580&gt;=0)</f>
        <v>746.86410190403069</v>
      </c>
      <c r="K581" s="307">
        <f t="shared" ref="K581:K644" ca="1" si="276">K580+0.5*(vit_z+H580)*pas</f>
        <v>-4.3286661510828619</v>
      </c>
      <c r="L581" s="304">
        <f t="shared" ca="1" si="261"/>
        <v>746.87664581479714</v>
      </c>
      <c r="M581" s="306">
        <f t="shared" ref="M581:M644" ca="1" si="277">IF(AND(L580&gt;L_rampe,G581&gt;0),ATAN2(G581,H581),$M$4)</f>
        <v>-1.4845838087563437</v>
      </c>
      <c r="N581" s="304">
        <f t="shared" ref="N581:N644" ca="1" si="278">DEGREES(Beta)</f>
        <v>-85.060386575195437</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5.083000000000002</v>
      </c>
      <c r="T581" s="304">
        <f t="shared" ca="1" si="262"/>
        <v>49.86423000000002</v>
      </c>
      <c r="U581" s="311">
        <f t="shared" ca="1" si="263"/>
        <v>0</v>
      </c>
      <c r="V581" s="306">
        <f t="shared" ca="1" si="264"/>
        <v>1.225530376394625</v>
      </c>
      <c r="W581" s="304">
        <f t="shared" ca="1" si="265"/>
        <v>43.20115349262484</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1.274449412542987</v>
      </c>
      <c r="AH581" s="304">
        <f t="shared" ref="AH581:AH644" ca="1" si="289">IF(AND(L580&lt;L_rampe,Poussee&lt;Poids*SIN(M580)), g*SIN(M580), (-W580+Poussee)/m)</f>
        <v>-8.4991156022297645</v>
      </c>
    </row>
    <row r="582" spans="1:34" x14ac:dyDescent="0.2">
      <c r="A582" s="347">
        <f t="shared" ca="1" si="267"/>
        <v>1E-4</v>
      </c>
      <c r="B582" s="304">
        <f t="shared" ca="1" si="268"/>
        <v>29.219600000000103</v>
      </c>
      <c r="D582" s="306">
        <f t="shared" ca="1" si="269"/>
        <v>-0.73182533507776937</v>
      </c>
      <c r="E582" s="307">
        <f t="shared" ca="1" si="270"/>
        <v>-1.3424209129065723</v>
      </c>
      <c r="F582" s="304">
        <f t="shared" ca="1" si="271"/>
        <v>1.5289415386046008</v>
      </c>
      <c r="G582" s="306">
        <f t="shared" ca="1" si="272"/>
        <v>9.2259835145750593</v>
      </c>
      <c r="H582" s="307">
        <f t="shared" ca="1" si="273"/>
        <v>-106.75014821430898</v>
      </c>
      <c r="I582" s="304">
        <f t="shared" ca="1" si="274"/>
        <v>107.14808871644955</v>
      </c>
      <c r="J582" s="306">
        <f t="shared" ca="1" si="275"/>
        <v>746.86410190403069</v>
      </c>
      <c r="K582" s="307">
        <f t="shared" ca="1" si="276"/>
        <v>-4.3393411591921884</v>
      </c>
      <c r="L582" s="304">
        <f t="shared" ca="1" si="261"/>
        <v>746.87670776012976</v>
      </c>
      <c r="M582" s="306">
        <f t="shared" ca="1" si="277"/>
        <v>-1.4845845971021938</v>
      </c>
      <c r="N582" s="304">
        <f t="shared" ca="1" si="278"/>
        <v>-85.060431744085449</v>
      </c>
      <c r="P582" s="310">
        <f t="shared" ca="1" si="279"/>
        <v>23</v>
      </c>
      <c r="Q582" s="304">
        <f t="shared" ca="1" si="280"/>
        <v>0</v>
      </c>
      <c r="R582" s="306">
        <f t="shared" ca="1" si="281"/>
        <v>0</v>
      </c>
      <c r="S582" s="307">
        <f t="shared" ca="1" si="282"/>
        <v>5.083000000000002</v>
      </c>
      <c r="T582" s="304">
        <f t="shared" ca="1" si="262"/>
        <v>49.86423000000002</v>
      </c>
      <c r="U582" s="311">
        <f t="shared" ca="1" si="263"/>
        <v>0</v>
      </c>
      <c r="V582" s="306">
        <f t="shared" ca="1" si="264"/>
        <v>1.2255316846500555</v>
      </c>
      <c r="W582" s="304">
        <f t="shared" ca="1" si="265"/>
        <v>43.201302377256354</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1.2744207874001852</v>
      </c>
      <c r="AH582" s="304">
        <f t="shared" ca="1" si="289"/>
        <v>-8.499144893296247</v>
      </c>
    </row>
    <row r="583" spans="1:34" x14ac:dyDescent="0.2">
      <c r="A583" s="347">
        <f t="shared" ca="1" si="267"/>
        <v>1E-4</v>
      </c>
      <c r="B583" s="304">
        <f t="shared" ca="1" si="268"/>
        <v>29.219700000000103</v>
      </c>
      <c r="D583" s="306">
        <f t="shared" ca="1" si="269"/>
        <v>-0.73182118177176081</v>
      </c>
      <c r="E583" s="307">
        <f t="shared" ca="1" si="270"/>
        <v>-1.3423911540606781</v>
      </c>
      <c r="F583" s="304">
        <f t="shared" ca="1" si="271"/>
        <v>1.5289134222022436</v>
      </c>
      <c r="G583" s="306">
        <f t="shared" ca="1" si="272"/>
        <v>9.2259103324568823</v>
      </c>
      <c r="H583" s="307">
        <f t="shared" ca="1" si="273"/>
        <v>-106.75028245342439</v>
      </c>
      <c r="I583" s="304">
        <f t="shared" ca="1" si="274"/>
        <v>107.14821615569913</v>
      </c>
      <c r="J583" s="306">
        <f t="shared" ca="1" si="275"/>
        <v>746.86410190403069</v>
      </c>
      <c r="K583" s="307">
        <f t="shared" ca="1" si="276"/>
        <v>-4.3500161807255751</v>
      </c>
      <c r="L583" s="304">
        <f t="shared" ca="1" si="261"/>
        <v>746.87676985811174</v>
      </c>
      <c r="M583" s="306">
        <f t="shared" ca="1" si="277"/>
        <v>-1.4845853854399156</v>
      </c>
      <c r="N583" s="304">
        <f t="shared" ca="1" si="278"/>
        <v>-85.060476912509742</v>
      </c>
      <c r="P583" s="310">
        <f t="shared" ca="1" si="279"/>
        <v>23</v>
      </c>
      <c r="Q583" s="304">
        <f t="shared" ca="1" si="280"/>
        <v>0</v>
      </c>
      <c r="R583" s="306">
        <f t="shared" ca="1" si="281"/>
        <v>0</v>
      </c>
      <c r="S583" s="307">
        <f t="shared" ca="1" si="282"/>
        <v>5.083000000000002</v>
      </c>
      <c r="T583" s="304">
        <f t="shared" ca="1" si="262"/>
        <v>49.86423000000002</v>
      </c>
      <c r="U583" s="311">
        <f t="shared" ca="1" si="263"/>
        <v>0</v>
      </c>
      <c r="V583" s="306">
        <f t="shared" ca="1" si="264"/>
        <v>1.2255329929085277</v>
      </c>
      <c r="W583" s="304">
        <f t="shared" ca="1" si="265"/>
        <v>43.201451260028506</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1.274392162610253</v>
      </c>
      <c r="AH583" s="304">
        <f t="shared" ca="1" si="289"/>
        <v>-8.499174183996919</v>
      </c>
    </row>
    <row r="584" spans="1:34" x14ac:dyDescent="0.2">
      <c r="A584" s="347">
        <f t="shared" ca="1" si="267"/>
        <v>1E-4</v>
      </c>
      <c r="B584" s="304">
        <f t="shared" ca="1" si="268"/>
        <v>29.219800000000102</v>
      </c>
      <c r="D584" s="306">
        <f t="shared" ca="1" si="269"/>
        <v>-0.73181702845661767</v>
      </c>
      <c r="E584" s="307">
        <f t="shared" ca="1" si="270"/>
        <v>-1.3423613955864599</v>
      </c>
      <c r="F584" s="304">
        <f t="shared" ca="1" si="271"/>
        <v>1.5288853061953021</v>
      </c>
      <c r="G584" s="306">
        <f t="shared" ca="1" si="272"/>
        <v>9.2258371507540371</v>
      </c>
      <c r="H584" s="307">
        <f t="shared" ca="1" si="273"/>
        <v>-106.75041668956395</v>
      </c>
      <c r="I584" s="304">
        <f t="shared" ca="1" si="274"/>
        <v>107.14834359208623</v>
      </c>
      <c r="J584" s="306">
        <f t="shared" ca="1" si="275"/>
        <v>746.86410190403069</v>
      </c>
      <c r="K584" s="307">
        <f t="shared" ca="1" si="276"/>
        <v>-4.3606912156827242</v>
      </c>
      <c r="L584" s="304">
        <f t="shared" ca="1" si="261"/>
        <v>746.87683210874388</v>
      </c>
      <c r="M584" s="306">
        <f t="shared" ca="1" si="277"/>
        <v>-1.4845861737695087</v>
      </c>
      <c r="N584" s="304">
        <f t="shared" ca="1" si="278"/>
        <v>-85.060522080468289</v>
      </c>
      <c r="P584" s="310">
        <f t="shared" ca="1" si="279"/>
        <v>23</v>
      </c>
      <c r="Q584" s="304">
        <f t="shared" ca="1" si="280"/>
        <v>0</v>
      </c>
      <c r="R584" s="306">
        <f t="shared" ca="1" si="281"/>
        <v>0</v>
      </c>
      <c r="S584" s="307">
        <f t="shared" ca="1" si="282"/>
        <v>5.083000000000002</v>
      </c>
      <c r="T584" s="304">
        <f t="shared" ca="1" si="262"/>
        <v>49.86423000000002</v>
      </c>
      <c r="U584" s="311">
        <f t="shared" ca="1" si="263"/>
        <v>0</v>
      </c>
      <c r="V584" s="306">
        <f t="shared" ca="1" si="264"/>
        <v>1.2255343011700424</v>
      </c>
      <c r="W584" s="304">
        <f t="shared" ca="1" si="265"/>
        <v>43.20160014094126</v>
      </c>
      <c r="Y584" s="314" t="str">
        <f t="shared" ca="1" si="283"/>
        <v/>
      </c>
      <c r="Z584" s="315" t="str">
        <f t="shared" ca="1" si="284"/>
        <v/>
      </c>
      <c r="AA584" s="316" t="str">
        <f t="shared" ca="1" si="285"/>
        <v/>
      </c>
      <c r="AC584" s="310" t="e">
        <f t="shared" ca="1" si="286"/>
        <v>#N/A</v>
      </c>
      <c r="AD584" s="323" t="e">
        <f t="shared" ca="1" si="287"/>
        <v>#N/A</v>
      </c>
      <c r="AE584" s="324" t="e">
        <f t="shared" ca="1" si="266"/>
        <v>#N/A</v>
      </c>
      <c r="AG584" s="306">
        <f t="shared" ca="1" si="288"/>
        <v>1.2743635381731835</v>
      </c>
      <c r="AH584" s="304">
        <f t="shared" ca="1" si="289"/>
        <v>-8.4992034743317895</v>
      </c>
    </row>
    <row r="585" spans="1:34" x14ac:dyDescent="0.2">
      <c r="A585" s="347">
        <f t="shared" ca="1" si="267"/>
        <v>1E-4</v>
      </c>
      <c r="B585" s="304">
        <f t="shared" ca="1" si="268"/>
        <v>29.219900000000102</v>
      </c>
      <c r="D585" s="306">
        <f t="shared" ca="1" si="269"/>
        <v>-0.73181287513234317</v>
      </c>
      <c r="E585" s="307">
        <f t="shared" ca="1" si="270"/>
        <v>-1.3423316374839249</v>
      </c>
      <c r="F585" s="304">
        <f t="shared" ca="1" si="271"/>
        <v>1.5288571905837842</v>
      </c>
      <c r="G585" s="306">
        <f t="shared" ca="1" si="272"/>
        <v>9.2257639694665237</v>
      </c>
      <c r="H585" s="307">
        <f t="shared" ca="1" si="273"/>
        <v>-106.7505509227277</v>
      </c>
      <c r="I585" s="304">
        <f t="shared" ca="1" si="274"/>
        <v>107.14847102561093</v>
      </c>
      <c r="J585" s="306">
        <f t="shared" ca="1" si="275"/>
        <v>746.86410190403069</v>
      </c>
      <c r="K585" s="307">
        <f t="shared" ca="1" si="276"/>
        <v>-4.3713662640633384</v>
      </c>
      <c r="L585" s="304">
        <f t="shared" ca="1" si="261"/>
        <v>746.87689451202664</v>
      </c>
      <c r="M585" s="306">
        <f t="shared" ca="1" si="277"/>
        <v>-1.4845869620909737</v>
      </c>
      <c r="N585" s="304">
        <f t="shared" ca="1" si="278"/>
        <v>-85.060567247961131</v>
      </c>
      <c r="P585" s="310">
        <f t="shared" ca="1" si="279"/>
        <v>23</v>
      </c>
      <c r="Q585" s="304">
        <f t="shared" ca="1" si="280"/>
        <v>0</v>
      </c>
      <c r="R585" s="306">
        <f t="shared" ca="1" si="281"/>
        <v>0</v>
      </c>
      <c r="S585" s="307">
        <f t="shared" ca="1" si="282"/>
        <v>5.083000000000002</v>
      </c>
      <c r="T585" s="304">
        <f t="shared" ca="1" si="262"/>
        <v>49.86423000000002</v>
      </c>
      <c r="U585" s="311">
        <f t="shared" ca="1" si="263"/>
        <v>0</v>
      </c>
      <c r="V585" s="306">
        <f t="shared" ca="1" si="264"/>
        <v>1.2255356094345982</v>
      </c>
      <c r="W585" s="304">
        <f t="shared" ca="1" si="265"/>
        <v>43.201749019994615</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1.2743349140889784</v>
      </c>
      <c r="AH585" s="304">
        <f t="shared" ca="1" si="289"/>
        <v>-8.4992327643008547</v>
      </c>
    </row>
    <row r="586" spans="1:34" x14ac:dyDescent="0.2">
      <c r="A586" s="347">
        <f t="shared" ca="1" si="267"/>
        <v>1E-4</v>
      </c>
      <c r="B586" s="304">
        <f t="shared" ca="1" si="268"/>
        <v>29.220000000000102</v>
      </c>
      <c r="D586" s="306">
        <f t="shared" ca="1" si="269"/>
        <v>-0.73180872179893497</v>
      </c>
      <c r="E586" s="307">
        <f t="shared" ca="1" si="270"/>
        <v>-1.342301879753073</v>
      </c>
      <c r="F586" s="304">
        <f t="shared" ca="1" si="271"/>
        <v>1.5288290753676894</v>
      </c>
      <c r="G586" s="306">
        <f t="shared" ca="1" si="272"/>
        <v>9.2256907885943438</v>
      </c>
      <c r="H586" s="307">
        <f t="shared" ca="1" si="273"/>
        <v>-106.75068515291568</v>
      </c>
      <c r="I586" s="304">
        <f t="shared" ca="1" si="274"/>
        <v>107.14859845627326</v>
      </c>
      <c r="J586" s="306">
        <f t="shared" ca="1" si="275"/>
        <v>746.86410190403069</v>
      </c>
      <c r="K586" s="307">
        <f t="shared" ca="1" si="276"/>
        <v>-4.3820413258671209</v>
      </c>
      <c r="L586" s="304">
        <f t="shared" ca="1" si="261"/>
        <v>746.87695706796035</v>
      </c>
      <c r="M586" s="306">
        <f t="shared" ca="1" si="277"/>
        <v>-1.4845877504043103</v>
      </c>
      <c r="N586" s="304">
        <f t="shared" ca="1" si="278"/>
        <v>-85.060612414988256</v>
      </c>
      <c r="P586" s="310">
        <f t="shared" ca="1" si="279"/>
        <v>23</v>
      </c>
      <c r="Q586" s="304">
        <f t="shared" ca="1" si="280"/>
        <v>0</v>
      </c>
      <c r="R586" s="306">
        <f t="shared" ca="1" si="281"/>
        <v>0</v>
      </c>
      <c r="S586" s="307">
        <f t="shared" ca="1" si="282"/>
        <v>5.083000000000002</v>
      </c>
      <c r="T586" s="304">
        <f t="shared" ca="1" si="262"/>
        <v>49.86423000000002</v>
      </c>
      <c r="U586" s="311">
        <f t="shared" ca="1" si="263"/>
        <v>0</v>
      </c>
      <c r="V586" s="306">
        <f t="shared" ca="1" si="264"/>
        <v>1.2255369177021966</v>
      </c>
      <c r="W586" s="304">
        <f t="shared" ca="1" si="265"/>
        <v>43.201897897188658</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1.274306290357643</v>
      </c>
      <c r="AH586" s="304">
        <f t="shared" ca="1" si="289"/>
        <v>-8.4992620539041113</v>
      </c>
    </row>
    <row r="587" spans="1:34" x14ac:dyDescent="0.2">
      <c r="A587" s="347">
        <f t="shared" ca="1" si="267"/>
        <v>1E-4</v>
      </c>
      <c r="B587" s="304">
        <f t="shared" ca="1" si="268"/>
        <v>29.220100000000102</v>
      </c>
      <c r="D587" s="306">
        <f t="shared" ca="1" si="269"/>
        <v>-0.73180456845639796</v>
      </c>
      <c r="E587" s="307">
        <f t="shared" ca="1" si="270"/>
        <v>-1.3422721223938865</v>
      </c>
      <c r="F587" s="304">
        <f t="shared" ca="1" si="271"/>
        <v>1.5288009605470045</v>
      </c>
      <c r="G587" s="306">
        <f t="shared" ca="1" si="272"/>
        <v>9.2256176081374974</v>
      </c>
      <c r="H587" s="307">
        <f t="shared" ca="1" si="273"/>
        <v>-106.75081938012792</v>
      </c>
      <c r="I587" s="304">
        <f t="shared" ca="1" si="274"/>
        <v>107.14872588407326</v>
      </c>
      <c r="J587" s="306">
        <f t="shared" ca="1" si="275"/>
        <v>746.86410190403069</v>
      </c>
      <c r="K587" s="307">
        <f t="shared" ca="1" si="276"/>
        <v>-4.3927164010937734</v>
      </c>
      <c r="L587" s="304">
        <f t="shared" ca="1" si="261"/>
        <v>746.87701977654581</v>
      </c>
      <c r="M587" s="306">
        <f t="shared" ca="1" si="277"/>
        <v>-1.484588538709519</v>
      </c>
      <c r="N587" s="304">
        <f t="shared" ca="1" si="278"/>
        <v>-85.060657581549677</v>
      </c>
      <c r="P587" s="310">
        <f t="shared" ca="1" si="279"/>
        <v>23</v>
      </c>
      <c r="Q587" s="304">
        <f t="shared" ca="1" si="280"/>
        <v>0</v>
      </c>
      <c r="R587" s="306">
        <f t="shared" ca="1" si="281"/>
        <v>0</v>
      </c>
      <c r="S587" s="307">
        <f t="shared" ca="1" si="282"/>
        <v>5.083000000000002</v>
      </c>
      <c r="T587" s="304">
        <f t="shared" ca="1" si="262"/>
        <v>49.86423000000002</v>
      </c>
      <c r="U587" s="311">
        <f t="shared" ca="1" si="263"/>
        <v>0</v>
      </c>
      <c r="V587" s="306">
        <f t="shared" ca="1" si="264"/>
        <v>1.2255382259728369</v>
      </c>
      <c r="W587" s="304">
        <f t="shared" ca="1" si="265"/>
        <v>43.202046772523367</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1.274277666979156</v>
      </c>
      <c r="AH587" s="304">
        <f t="shared" ca="1" si="289"/>
        <v>-8.4992913431415786</v>
      </c>
    </row>
    <row r="588" spans="1:34" x14ac:dyDescent="0.2">
      <c r="A588" s="347">
        <f t="shared" ca="1" si="267"/>
        <v>1E-4</v>
      </c>
      <c r="B588" s="304">
        <f t="shared" ca="1" si="268"/>
        <v>29.220200000000101</v>
      </c>
      <c r="D588" s="306">
        <f t="shared" ca="1" si="269"/>
        <v>-0.7318004151047296</v>
      </c>
      <c r="E588" s="307">
        <f t="shared" ca="1" si="270"/>
        <v>-1.3422423654063742</v>
      </c>
      <c r="F588" s="304">
        <f t="shared" ca="1" si="271"/>
        <v>1.528772846121736</v>
      </c>
      <c r="G588" s="306">
        <f t="shared" ca="1" si="272"/>
        <v>9.2255444280959864</v>
      </c>
      <c r="H588" s="307">
        <f t="shared" ca="1" si="273"/>
        <v>-106.75095360436447</v>
      </c>
      <c r="I588" s="304">
        <f t="shared" ca="1" si="274"/>
        <v>107.14885330901095</v>
      </c>
      <c r="J588" s="306">
        <f t="shared" ca="1" si="275"/>
        <v>746.86410190403069</v>
      </c>
      <c r="K588" s="307">
        <f t="shared" ca="1" si="276"/>
        <v>-4.4033914897429982</v>
      </c>
      <c r="L588" s="304">
        <f t="shared" ca="1" si="261"/>
        <v>746.87708263778336</v>
      </c>
      <c r="M588" s="306">
        <f t="shared" ca="1" si="277"/>
        <v>-1.4845893270065995</v>
      </c>
      <c r="N588" s="304">
        <f t="shared" ca="1" si="278"/>
        <v>-85.060702747645394</v>
      </c>
      <c r="P588" s="310">
        <f t="shared" ca="1" si="279"/>
        <v>23</v>
      </c>
      <c r="Q588" s="304">
        <f t="shared" ca="1" si="280"/>
        <v>0</v>
      </c>
      <c r="R588" s="306">
        <f t="shared" ca="1" si="281"/>
        <v>0</v>
      </c>
      <c r="S588" s="307">
        <f t="shared" ca="1" si="282"/>
        <v>5.083000000000002</v>
      </c>
      <c r="T588" s="304">
        <f t="shared" ca="1" si="262"/>
        <v>49.86423000000002</v>
      </c>
      <c r="U588" s="311">
        <f t="shared" ca="1" si="263"/>
        <v>0</v>
      </c>
      <c r="V588" s="306">
        <f t="shared" ca="1" si="264"/>
        <v>1.2255395342465194</v>
      </c>
      <c r="W588" s="304">
        <f t="shared" ca="1" si="265"/>
        <v>43.202195645998749</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1.2742490439535263</v>
      </c>
      <c r="AH588" s="304">
        <f t="shared" ca="1" si="289"/>
        <v>-8.4993206320132497</v>
      </c>
    </row>
    <row r="589" spans="1:34" x14ac:dyDescent="0.2">
      <c r="A589" s="347">
        <f t="shared" ca="1" si="267"/>
        <v>1E-4</v>
      </c>
      <c r="B589" s="304">
        <f t="shared" ca="1" si="268"/>
        <v>29.220300000000101</v>
      </c>
      <c r="D589" s="306">
        <f t="shared" ca="1" si="269"/>
        <v>-0.73179626174393364</v>
      </c>
      <c r="E589" s="307">
        <f t="shared" ca="1" si="270"/>
        <v>-1.3422126087905273</v>
      </c>
      <c r="F589" s="304">
        <f t="shared" ca="1" si="271"/>
        <v>1.5287447320918783</v>
      </c>
      <c r="G589" s="306">
        <f t="shared" ca="1" si="272"/>
        <v>9.2254712484698125</v>
      </c>
      <c r="H589" s="307">
        <f t="shared" ca="1" si="273"/>
        <v>-106.75108782562535</v>
      </c>
      <c r="I589" s="304">
        <f t="shared" ca="1" si="274"/>
        <v>107.14898073108637</v>
      </c>
      <c r="J589" s="306">
        <f t="shared" ca="1" si="275"/>
        <v>746.86410190403069</v>
      </c>
      <c r="K589" s="307">
        <f t="shared" ca="1" si="276"/>
        <v>-4.4140665918144979</v>
      </c>
      <c r="L589" s="304">
        <f t="shared" ca="1" si="261"/>
        <v>746.87714565167369</v>
      </c>
      <c r="M589" s="306">
        <f t="shared" ca="1" si="277"/>
        <v>-1.4845901152955523</v>
      </c>
      <c r="N589" s="304">
        <f t="shared" ca="1" si="278"/>
        <v>-85.060747913275435</v>
      </c>
      <c r="P589" s="310">
        <f t="shared" ca="1" si="279"/>
        <v>23</v>
      </c>
      <c r="Q589" s="304">
        <f t="shared" ca="1" si="280"/>
        <v>0</v>
      </c>
      <c r="R589" s="306">
        <f t="shared" ca="1" si="281"/>
        <v>0</v>
      </c>
      <c r="S589" s="307">
        <f t="shared" ca="1" si="282"/>
        <v>5.083000000000002</v>
      </c>
      <c r="T589" s="304">
        <f t="shared" ca="1" si="262"/>
        <v>49.86423000000002</v>
      </c>
      <c r="U589" s="311">
        <f t="shared" ca="1" si="263"/>
        <v>0</v>
      </c>
      <c r="V589" s="306">
        <f t="shared" ca="1" si="264"/>
        <v>1.2255408425232428</v>
      </c>
      <c r="W589" s="304">
        <f t="shared" ca="1" si="265"/>
        <v>43.202344517614797</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1.2742204212807504</v>
      </c>
      <c r="AH589" s="304">
        <f t="shared" ca="1" si="289"/>
        <v>-8.4993499205191299</v>
      </c>
    </row>
    <row r="590" spans="1:34" x14ac:dyDescent="0.2">
      <c r="A590" s="347">
        <f t="shared" ca="1" si="267"/>
        <v>1E-4</v>
      </c>
      <c r="B590" s="304">
        <f t="shared" ca="1" si="268"/>
        <v>29.220400000000101</v>
      </c>
      <c r="D590" s="306">
        <f t="shared" ca="1" si="269"/>
        <v>-0.73179210837400754</v>
      </c>
      <c r="E590" s="307">
        <f t="shared" ca="1" si="270"/>
        <v>-1.3421828525463528</v>
      </c>
      <c r="F590" s="304">
        <f t="shared" ca="1" si="271"/>
        <v>1.5287166184574368</v>
      </c>
      <c r="G590" s="306">
        <f t="shared" ca="1" si="272"/>
        <v>9.2253980692589757</v>
      </c>
      <c r="H590" s="307">
        <f t="shared" ca="1" si="273"/>
        <v>-106.7512220439106</v>
      </c>
      <c r="I590" s="304">
        <f t="shared" ca="1" si="274"/>
        <v>107.14910815029957</v>
      </c>
      <c r="J590" s="306">
        <f t="shared" ca="1" si="275"/>
        <v>746.86410190403069</v>
      </c>
      <c r="K590" s="307">
        <f t="shared" ca="1" si="276"/>
        <v>-4.4247417073079749</v>
      </c>
      <c r="L590" s="304">
        <f t="shared" ca="1" si="261"/>
        <v>746.87720881821713</v>
      </c>
      <c r="M590" s="306">
        <f t="shared" ca="1" si="277"/>
        <v>-1.4845909035763771</v>
      </c>
      <c r="N590" s="304">
        <f t="shared" ca="1" si="278"/>
        <v>-85.060793078439758</v>
      </c>
      <c r="P590" s="310">
        <f t="shared" ca="1" si="279"/>
        <v>23</v>
      </c>
      <c r="Q590" s="304">
        <f t="shared" ca="1" si="280"/>
        <v>0</v>
      </c>
      <c r="R590" s="306">
        <f t="shared" ca="1" si="281"/>
        <v>0</v>
      </c>
      <c r="S590" s="307">
        <f t="shared" ca="1" si="282"/>
        <v>5.083000000000002</v>
      </c>
      <c r="T590" s="304">
        <f t="shared" ca="1" si="262"/>
        <v>49.86423000000002</v>
      </c>
      <c r="U590" s="311">
        <f t="shared" ca="1" si="263"/>
        <v>0</v>
      </c>
      <c r="V590" s="306">
        <f t="shared" ca="1" si="264"/>
        <v>1.2255421508030089</v>
      </c>
      <c r="W590" s="304">
        <f t="shared" ca="1" si="265"/>
        <v>43.202493387371575</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1.27419179896083</v>
      </c>
      <c r="AH590" s="304">
        <f t="shared" ca="1" si="289"/>
        <v>-8.4993792086592137</v>
      </c>
    </row>
    <row r="591" spans="1:34" x14ac:dyDescent="0.2">
      <c r="A591" s="347">
        <f t="shared" ca="1" si="267"/>
        <v>1E-4</v>
      </c>
      <c r="B591" s="304">
        <f t="shared" ca="1" si="268"/>
        <v>29.220500000000101</v>
      </c>
      <c r="D591" s="306">
        <f t="shared" ca="1" si="269"/>
        <v>-0.73178795499495586</v>
      </c>
      <c r="E591" s="307">
        <f t="shared" ca="1" si="270"/>
        <v>-1.3421530966738349</v>
      </c>
      <c r="F591" s="304">
        <f t="shared" ca="1" si="271"/>
        <v>1.5286885052183992</v>
      </c>
      <c r="G591" s="306">
        <f t="shared" ca="1" si="272"/>
        <v>9.2253248904634759</v>
      </c>
      <c r="H591" s="307">
        <f t="shared" ca="1" si="273"/>
        <v>-106.75135625922027</v>
      </c>
      <c r="I591" s="304">
        <f t="shared" ca="1" si="274"/>
        <v>107.14923556665056</v>
      </c>
      <c r="J591" s="306">
        <f t="shared" ca="1" si="275"/>
        <v>746.86410190403069</v>
      </c>
      <c r="K591" s="307">
        <f t="shared" ca="1" si="276"/>
        <v>-4.4354168362231317</v>
      </c>
      <c r="L591" s="304">
        <f t="shared" ca="1" si="261"/>
        <v>746.87727213741437</v>
      </c>
      <c r="M591" s="306">
        <f t="shared" ca="1" si="277"/>
        <v>-1.4845916918490745</v>
      </c>
      <c r="N591" s="304">
        <f t="shared" ca="1" si="278"/>
        <v>-85.06083824313842</v>
      </c>
      <c r="P591" s="310">
        <f t="shared" ca="1" si="279"/>
        <v>23</v>
      </c>
      <c r="Q591" s="304">
        <f t="shared" ca="1" si="280"/>
        <v>0</v>
      </c>
      <c r="R591" s="306">
        <f t="shared" ca="1" si="281"/>
        <v>0</v>
      </c>
      <c r="S591" s="307">
        <f t="shared" ca="1" si="282"/>
        <v>5.083000000000002</v>
      </c>
      <c r="T591" s="304">
        <f t="shared" ca="1" si="262"/>
        <v>49.86423000000002</v>
      </c>
      <c r="U591" s="311">
        <f t="shared" ca="1" si="263"/>
        <v>0</v>
      </c>
      <c r="V591" s="306">
        <f t="shared" ca="1" si="264"/>
        <v>1.2255434590858163</v>
      </c>
      <c r="W591" s="304">
        <f t="shared" ca="1" si="265"/>
        <v>43.202642255269048</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1.2741631769937563</v>
      </c>
      <c r="AH591" s="304">
        <f t="shared" ca="1" si="289"/>
        <v>-8.4994084964335155</v>
      </c>
    </row>
    <row r="592" spans="1:34" x14ac:dyDescent="0.2">
      <c r="A592" s="347">
        <f t="shared" ca="1" si="267"/>
        <v>1E-4</v>
      </c>
      <c r="B592" s="304">
        <f t="shared" ca="1" si="268"/>
        <v>29.2206000000001</v>
      </c>
      <c r="D592" s="306">
        <f t="shared" ca="1" si="269"/>
        <v>-0.73178380160677603</v>
      </c>
      <c r="E592" s="307">
        <f t="shared" ca="1" si="270"/>
        <v>-1.3421233411729823</v>
      </c>
      <c r="F592" s="304">
        <f t="shared" ca="1" si="271"/>
        <v>1.528660392374773</v>
      </c>
      <c r="G592" s="306">
        <f t="shared" ca="1" si="272"/>
        <v>9.2252517120833151</v>
      </c>
      <c r="H592" s="307">
        <f t="shared" ca="1" si="273"/>
        <v>-106.75149047155439</v>
      </c>
      <c r="I592" s="304">
        <f t="shared" ca="1" si="274"/>
        <v>107.14936298013939</v>
      </c>
      <c r="J592" s="306">
        <f t="shared" ca="1" si="275"/>
        <v>746.86410190403069</v>
      </c>
      <c r="K592" s="307">
        <f t="shared" ca="1" si="276"/>
        <v>-4.4460919785596706</v>
      </c>
      <c r="L592" s="304">
        <f t="shared" ca="1" si="261"/>
        <v>746.87733560926597</v>
      </c>
      <c r="M592" s="306">
        <f t="shared" ca="1" si="277"/>
        <v>-1.4845924801136441</v>
      </c>
      <c r="N592" s="304">
        <f t="shared" ca="1" si="278"/>
        <v>-85.060883407371406</v>
      </c>
      <c r="P592" s="310">
        <f t="shared" ca="1" si="279"/>
        <v>23</v>
      </c>
      <c r="Q592" s="304">
        <f t="shared" ca="1" si="280"/>
        <v>0</v>
      </c>
      <c r="R592" s="306">
        <f t="shared" ca="1" si="281"/>
        <v>0</v>
      </c>
      <c r="S592" s="307">
        <f t="shared" ca="1" si="282"/>
        <v>5.083000000000002</v>
      </c>
      <c r="T592" s="304">
        <f t="shared" ca="1" si="262"/>
        <v>49.86423000000002</v>
      </c>
      <c r="U592" s="311">
        <f t="shared" ca="1" si="263"/>
        <v>0</v>
      </c>
      <c r="V592" s="306">
        <f t="shared" ca="1" si="264"/>
        <v>1.2255447673716657</v>
      </c>
      <c r="W592" s="304">
        <f t="shared" ca="1" si="265"/>
        <v>43.202791121307243</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1.2741345553795327</v>
      </c>
      <c r="AH592" s="304">
        <f t="shared" ca="1" si="289"/>
        <v>-8.4994377838420281</v>
      </c>
    </row>
    <row r="593" spans="1:34" x14ac:dyDescent="0.2">
      <c r="A593" s="347">
        <f t="shared" ca="1" si="267"/>
        <v>1E-4</v>
      </c>
      <c r="B593" s="304">
        <f t="shared" ca="1" si="268"/>
        <v>29.2207000000001</v>
      </c>
      <c r="D593" s="306">
        <f t="shared" ca="1" si="269"/>
        <v>-0.73177964820947194</v>
      </c>
      <c r="E593" s="307">
        <f t="shared" ca="1" si="270"/>
        <v>-1.3420935860437879</v>
      </c>
      <c r="F593" s="304">
        <f t="shared" ca="1" si="271"/>
        <v>1.5286322799265533</v>
      </c>
      <c r="G593" s="306">
        <f t="shared" ca="1" si="272"/>
        <v>9.2251785341184949</v>
      </c>
      <c r="H593" s="307">
        <f t="shared" ca="1" si="273"/>
        <v>-106.751624680913</v>
      </c>
      <c r="I593" s="304">
        <f t="shared" ca="1" si="274"/>
        <v>107.14949039076608</v>
      </c>
      <c r="J593" s="306">
        <f t="shared" ca="1" si="275"/>
        <v>746.86410190403069</v>
      </c>
      <c r="K593" s="307">
        <f t="shared" ca="1" si="276"/>
        <v>-4.4567671343172943</v>
      </c>
      <c r="L593" s="304">
        <f t="shared" ca="1" si="261"/>
        <v>746.87739923377239</v>
      </c>
      <c r="M593" s="306">
        <f t="shared" ca="1" si="277"/>
        <v>-1.4845932683700864</v>
      </c>
      <c r="N593" s="304">
        <f t="shared" ca="1" si="278"/>
        <v>-85.060928571138732</v>
      </c>
      <c r="P593" s="310">
        <f t="shared" ca="1" si="279"/>
        <v>23</v>
      </c>
      <c r="Q593" s="304">
        <f t="shared" ca="1" si="280"/>
        <v>0</v>
      </c>
      <c r="R593" s="306">
        <f t="shared" ca="1" si="281"/>
        <v>0</v>
      </c>
      <c r="S593" s="307">
        <f t="shared" ca="1" si="282"/>
        <v>5.083000000000002</v>
      </c>
      <c r="T593" s="304">
        <f t="shared" ca="1" si="262"/>
        <v>49.86423000000002</v>
      </c>
      <c r="U593" s="311">
        <f t="shared" ca="1" si="263"/>
        <v>0</v>
      </c>
      <c r="V593" s="306">
        <f t="shared" ca="1" si="264"/>
        <v>1.225546075660557</v>
      </c>
      <c r="W593" s="304">
        <f t="shared" ca="1" si="265"/>
        <v>43.202939985486175</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1.274105934118154</v>
      </c>
      <c r="AH593" s="304">
        <f t="shared" ca="1" si="289"/>
        <v>-8.4994670708847586</v>
      </c>
    </row>
    <row r="594" spans="1:34" x14ac:dyDescent="0.2">
      <c r="A594" s="347">
        <f t="shared" ca="1" si="267"/>
        <v>1E-4</v>
      </c>
      <c r="B594" s="304">
        <f t="shared" ca="1" si="268"/>
        <v>29.2208000000001</v>
      </c>
      <c r="D594" s="306">
        <f t="shared" ca="1" si="269"/>
        <v>-0.73177549480304149</v>
      </c>
      <c r="E594" s="307">
        <f t="shared" ca="1" si="270"/>
        <v>-1.3420638312862518</v>
      </c>
      <c r="F594" s="304">
        <f t="shared" ca="1" si="271"/>
        <v>1.5286041678737401</v>
      </c>
      <c r="G594" s="306">
        <f t="shared" ca="1" si="272"/>
        <v>9.2251053565690153</v>
      </c>
      <c r="H594" s="307">
        <f t="shared" ca="1" si="273"/>
        <v>-106.75175888729612</v>
      </c>
      <c r="I594" s="304">
        <f t="shared" ca="1" si="274"/>
        <v>107.14961779853068</v>
      </c>
      <c r="J594" s="306">
        <f t="shared" ca="1" si="275"/>
        <v>746.86410190403069</v>
      </c>
      <c r="K594" s="307">
        <f t="shared" ca="1" si="276"/>
        <v>-4.4674423034957051</v>
      </c>
      <c r="L594" s="304">
        <f t="shared" ca="1" si="261"/>
        <v>746.87746301093421</v>
      </c>
      <c r="M594" s="306">
        <f t="shared" ca="1" si="277"/>
        <v>-1.4845940566184015</v>
      </c>
      <c r="N594" s="304">
        <f t="shared" ca="1" si="278"/>
        <v>-85.060973734440381</v>
      </c>
      <c r="P594" s="310">
        <f t="shared" ca="1" si="279"/>
        <v>23</v>
      </c>
      <c r="Q594" s="304">
        <f t="shared" ca="1" si="280"/>
        <v>0</v>
      </c>
      <c r="R594" s="306">
        <f t="shared" ca="1" si="281"/>
        <v>0</v>
      </c>
      <c r="S594" s="307">
        <f t="shared" ca="1" si="282"/>
        <v>5.083000000000002</v>
      </c>
      <c r="T594" s="304">
        <f t="shared" ca="1" si="262"/>
        <v>49.86423000000002</v>
      </c>
      <c r="U594" s="311">
        <f t="shared" ca="1" si="263"/>
        <v>0</v>
      </c>
      <c r="V594" s="306">
        <f t="shared" ca="1" si="264"/>
        <v>1.2255473839524897</v>
      </c>
      <c r="W594" s="304">
        <f t="shared" ca="1" si="265"/>
        <v>43.203088847805866</v>
      </c>
      <c r="Y594" s="314" t="str">
        <f t="shared" ca="1" si="283"/>
        <v/>
      </c>
      <c r="Z594" s="315" t="str">
        <f t="shared" ca="1" si="284"/>
        <v/>
      </c>
      <c r="AA594" s="316" t="str">
        <f t="shared" ca="1" si="285"/>
        <v/>
      </c>
      <c r="AC594" s="310" t="e">
        <f t="shared" ca="1" si="286"/>
        <v>#N/A</v>
      </c>
      <c r="AD594" s="323" t="e">
        <f t="shared" ca="1" si="287"/>
        <v>#N/A</v>
      </c>
      <c r="AE594" s="324" t="e">
        <f t="shared" ca="1" si="266"/>
        <v>#N/A</v>
      </c>
      <c r="AG594" s="306">
        <f t="shared" ca="1" si="288"/>
        <v>1.2740773132096184</v>
      </c>
      <c r="AH594" s="304">
        <f t="shared" ca="1" si="289"/>
        <v>-8.4994963575617071</v>
      </c>
    </row>
    <row r="595" spans="1:34" x14ac:dyDescent="0.2">
      <c r="A595" s="347">
        <f t="shared" ca="1" si="267"/>
        <v>1E-4</v>
      </c>
      <c r="B595" s="304">
        <f t="shared" ca="1" si="268"/>
        <v>29.2209000000001</v>
      </c>
      <c r="D595" s="306">
        <f t="shared" ca="1" si="269"/>
        <v>-0.7317713413874869</v>
      </c>
      <c r="E595" s="307">
        <f t="shared" ca="1" si="270"/>
        <v>-1.3420340769003651</v>
      </c>
      <c r="F595" s="304">
        <f t="shared" ca="1" si="271"/>
        <v>1.5285760562163262</v>
      </c>
      <c r="G595" s="306">
        <f t="shared" ca="1" si="272"/>
        <v>9.2250321794348764</v>
      </c>
      <c r="H595" s="307">
        <f t="shared" ca="1" si="273"/>
        <v>-106.75189309070382</v>
      </c>
      <c r="I595" s="304">
        <f t="shared" ca="1" si="274"/>
        <v>107.14974520343324</v>
      </c>
      <c r="J595" s="306">
        <f t="shared" ca="1" si="275"/>
        <v>746.86410190403069</v>
      </c>
      <c r="K595" s="307">
        <f t="shared" ca="1" si="276"/>
        <v>-4.4781174860946056</v>
      </c>
      <c r="L595" s="304">
        <f t="shared" ca="1" si="261"/>
        <v>746.87752694075186</v>
      </c>
      <c r="M595" s="306">
        <f t="shared" ca="1" si="277"/>
        <v>-1.4845948448585893</v>
      </c>
      <c r="N595" s="304">
        <f t="shared" ca="1" si="278"/>
        <v>-85.061018897276384</v>
      </c>
      <c r="P595" s="310">
        <f t="shared" ca="1" si="279"/>
        <v>23</v>
      </c>
      <c r="Q595" s="304">
        <f t="shared" ca="1" si="280"/>
        <v>0</v>
      </c>
      <c r="R595" s="306">
        <f t="shared" ca="1" si="281"/>
        <v>0</v>
      </c>
      <c r="S595" s="307">
        <f t="shared" ca="1" si="282"/>
        <v>5.083000000000002</v>
      </c>
      <c r="T595" s="304">
        <f t="shared" ca="1" si="262"/>
        <v>49.86423000000002</v>
      </c>
      <c r="U595" s="311">
        <f t="shared" ca="1" si="263"/>
        <v>0</v>
      </c>
      <c r="V595" s="306">
        <f t="shared" ca="1" si="264"/>
        <v>1.2255486922474641</v>
      </c>
      <c r="W595" s="304">
        <f t="shared" ca="1" si="265"/>
        <v>43.203237708266322</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1.2740486926539205</v>
      </c>
      <c r="AH595" s="304">
        <f t="shared" ca="1" si="289"/>
        <v>-8.4995256438728806</v>
      </c>
    </row>
    <row r="596" spans="1:34" x14ac:dyDescent="0.2">
      <c r="A596" s="347">
        <f t="shared" ca="1" si="267"/>
        <v>1E-4</v>
      </c>
      <c r="B596" s="304">
        <f t="shared" ca="1" si="268"/>
        <v>29.2210000000001</v>
      </c>
      <c r="D596" s="306">
        <f t="shared" ca="1" si="269"/>
        <v>-0.7317671879628096</v>
      </c>
      <c r="E596" s="307">
        <f t="shared" ca="1" si="270"/>
        <v>-1.3420043228861314</v>
      </c>
      <c r="F596" s="304">
        <f t="shared" ca="1" si="271"/>
        <v>1.5285479449543158</v>
      </c>
      <c r="G596" s="306">
        <f t="shared" ca="1" si="272"/>
        <v>9.2249590027160799</v>
      </c>
      <c r="H596" s="307">
        <f t="shared" ca="1" si="273"/>
        <v>-106.7520272911361</v>
      </c>
      <c r="I596" s="304">
        <f t="shared" ca="1" si="274"/>
        <v>107.14987260547377</v>
      </c>
      <c r="J596" s="306">
        <f t="shared" ca="1" si="275"/>
        <v>746.86410190403069</v>
      </c>
      <c r="K596" s="307">
        <f t="shared" ca="1" si="276"/>
        <v>-4.4887926821136972</v>
      </c>
      <c r="L596" s="304">
        <f t="shared" ca="1" si="261"/>
        <v>746.87759102322605</v>
      </c>
      <c r="M596" s="306">
        <f t="shared" ca="1" si="277"/>
        <v>-1.48459563309065</v>
      </c>
      <c r="N596" s="304">
        <f t="shared" ca="1" si="278"/>
        <v>-85.061064059646739</v>
      </c>
      <c r="P596" s="310">
        <f t="shared" ca="1" si="279"/>
        <v>23</v>
      </c>
      <c r="Q596" s="304">
        <f t="shared" ca="1" si="280"/>
        <v>0</v>
      </c>
      <c r="R596" s="306">
        <f t="shared" ca="1" si="281"/>
        <v>0</v>
      </c>
      <c r="S596" s="307">
        <f t="shared" ca="1" si="282"/>
        <v>5.083000000000002</v>
      </c>
      <c r="T596" s="304">
        <f t="shared" ca="1" si="262"/>
        <v>49.86423000000002</v>
      </c>
      <c r="U596" s="311">
        <f t="shared" ca="1" si="263"/>
        <v>0</v>
      </c>
      <c r="V596" s="306">
        <f t="shared" ca="1" si="264"/>
        <v>1.2255500005454802</v>
      </c>
      <c r="W596" s="304">
        <f t="shared" ca="1" si="265"/>
        <v>43.203386566867557</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1.274020072451064</v>
      </c>
      <c r="AH596" s="304">
        <f t="shared" ca="1" si="289"/>
        <v>-8.4995549298182773</v>
      </c>
    </row>
    <row r="597" spans="1:34" x14ac:dyDescent="0.2">
      <c r="A597" s="347">
        <f t="shared" ca="1" si="267"/>
        <v>1E-4</v>
      </c>
      <c r="B597" s="304">
        <f t="shared" ca="1" si="268"/>
        <v>29.221100000000099</v>
      </c>
      <c r="D597" s="306">
        <f t="shared" ca="1" si="269"/>
        <v>-0.7317630345290097</v>
      </c>
      <c r="E597" s="307">
        <f t="shared" ca="1" si="270"/>
        <v>-1.3419745692435434</v>
      </c>
      <c r="F597" s="304">
        <f t="shared" ca="1" si="271"/>
        <v>1.5285198340877029</v>
      </c>
      <c r="G597" s="306">
        <f t="shared" ca="1" si="272"/>
        <v>9.2248858264126277</v>
      </c>
      <c r="H597" s="307">
        <f t="shared" ca="1" si="273"/>
        <v>-106.75216148859303</v>
      </c>
      <c r="I597" s="304">
        <f t="shared" ca="1" si="274"/>
        <v>107.15000000465233</v>
      </c>
      <c r="J597" s="306">
        <f t="shared" ca="1" si="275"/>
        <v>746.86410190403069</v>
      </c>
      <c r="K597" s="307">
        <f t="shared" ca="1" si="276"/>
        <v>-4.4994678915526833</v>
      </c>
      <c r="L597" s="304">
        <f t="shared" ca="1" si="261"/>
        <v>746.87765525835709</v>
      </c>
      <c r="M597" s="306">
        <f t="shared" ca="1" si="277"/>
        <v>-1.4845964213145837</v>
      </c>
      <c r="N597" s="304">
        <f t="shared" ca="1" si="278"/>
        <v>-85.061109221551462</v>
      </c>
      <c r="P597" s="310">
        <f t="shared" ca="1" si="279"/>
        <v>23</v>
      </c>
      <c r="Q597" s="304">
        <f t="shared" ca="1" si="280"/>
        <v>0</v>
      </c>
      <c r="R597" s="306">
        <f t="shared" ca="1" si="281"/>
        <v>0</v>
      </c>
      <c r="S597" s="307">
        <f t="shared" ca="1" si="282"/>
        <v>5.083000000000002</v>
      </c>
      <c r="T597" s="304">
        <f t="shared" ca="1" si="262"/>
        <v>49.86423000000002</v>
      </c>
      <c r="U597" s="311">
        <f t="shared" ca="1" si="263"/>
        <v>0</v>
      </c>
      <c r="V597" s="306">
        <f t="shared" ca="1" si="264"/>
        <v>1.2255513088465382</v>
      </c>
      <c r="W597" s="304">
        <f t="shared" ca="1" si="265"/>
        <v>43.203535423609587</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1.2739914526010416</v>
      </c>
      <c r="AH597" s="304">
        <f t="shared" ca="1" si="289"/>
        <v>-8.4995842153979027</v>
      </c>
    </row>
    <row r="598" spans="1:34" x14ac:dyDescent="0.2">
      <c r="A598" s="347">
        <f t="shared" ca="1" si="267"/>
        <v>1E-4</v>
      </c>
      <c r="B598" s="304">
        <f t="shared" ca="1" si="268"/>
        <v>29.221200000000099</v>
      </c>
      <c r="D598" s="306">
        <f t="shared" ca="1" si="269"/>
        <v>-0.73175888108608889</v>
      </c>
      <c r="E598" s="307">
        <f t="shared" ca="1" si="270"/>
        <v>-1.3419448159726013</v>
      </c>
      <c r="F598" s="304">
        <f t="shared" ca="1" si="271"/>
        <v>1.5284917236164883</v>
      </c>
      <c r="G598" s="306">
        <f t="shared" ca="1" si="272"/>
        <v>9.2248126505245196</v>
      </c>
      <c r="H598" s="307">
        <f t="shared" ca="1" si="273"/>
        <v>-106.75229568307464</v>
      </c>
      <c r="I598" s="304">
        <f t="shared" ca="1" si="274"/>
        <v>107.15012740096894</v>
      </c>
      <c r="J598" s="306">
        <f t="shared" ca="1" si="275"/>
        <v>746.86410190403069</v>
      </c>
      <c r="K598" s="307">
        <f t="shared" ca="1" si="276"/>
        <v>-4.5101431144112665</v>
      </c>
      <c r="L598" s="304">
        <f t="shared" ca="1" si="261"/>
        <v>746.87771964614581</v>
      </c>
      <c r="M598" s="306">
        <f t="shared" ca="1" si="277"/>
        <v>-1.4845972095303905</v>
      </c>
      <c r="N598" s="304">
        <f t="shared" ca="1" si="278"/>
        <v>-85.061154382990537</v>
      </c>
      <c r="P598" s="310">
        <f t="shared" ca="1" si="279"/>
        <v>23</v>
      </c>
      <c r="Q598" s="304">
        <f t="shared" ca="1" si="280"/>
        <v>0</v>
      </c>
      <c r="R598" s="306">
        <f t="shared" ca="1" si="281"/>
        <v>0</v>
      </c>
      <c r="S598" s="307">
        <f t="shared" ca="1" si="282"/>
        <v>5.083000000000002</v>
      </c>
      <c r="T598" s="304">
        <f t="shared" ca="1" si="262"/>
        <v>49.86423000000002</v>
      </c>
      <c r="U598" s="311">
        <f t="shared" ca="1" si="263"/>
        <v>0</v>
      </c>
      <c r="V598" s="306">
        <f t="shared" ca="1" si="264"/>
        <v>1.2255526171506372</v>
      </c>
      <c r="W598" s="304">
        <f t="shared" ca="1" si="265"/>
        <v>43.203684278492425</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1.2739628331038535</v>
      </c>
      <c r="AH598" s="304">
        <f t="shared" ca="1" si="289"/>
        <v>-8.4996135006117584</v>
      </c>
    </row>
    <row r="599" spans="1:34" x14ac:dyDescent="0.2">
      <c r="A599" s="347">
        <f t="shared" ca="1" si="267"/>
        <v>1E-4</v>
      </c>
      <c r="B599" s="304">
        <f t="shared" ca="1" si="268"/>
        <v>29.221300000000099</v>
      </c>
      <c r="D599" s="306">
        <f t="shared" ca="1" si="269"/>
        <v>-0.73175472763404736</v>
      </c>
      <c r="E599" s="307">
        <f t="shared" ca="1" si="270"/>
        <v>-1.3419150630733014</v>
      </c>
      <c r="F599" s="304">
        <f t="shared" ca="1" si="271"/>
        <v>1.5284636135406695</v>
      </c>
      <c r="G599" s="306">
        <f t="shared" ca="1" si="272"/>
        <v>9.2247394750517557</v>
      </c>
      <c r="H599" s="307">
        <f t="shared" ca="1" si="273"/>
        <v>-106.75242987458094</v>
      </c>
      <c r="I599" s="304">
        <f t="shared" ca="1" si="274"/>
        <v>107.15025479442362</v>
      </c>
      <c r="J599" s="306">
        <f t="shared" ca="1" si="275"/>
        <v>746.86410190403069</v>
      </c>
      <c r="K599" s="307">
        <f t="shared" ca="1" si="276"/>
        <v>-4.5208183506891491</v>
      </c>
      <c r="L599" s="304">
        <f t="shared" ca="1" si="261"/>
        <v>746.87778418659252</v>
      </c>
      <c r="M599" s="306">
        <f t="shared" ca="1" si="277"/>
        <v>-1.4845979977380708</v>
      </c>
      <c r="N599" s="304">
        <f t="shared" ca="1" si="278"/>
        <v>-85.061199543963994</v>
      </c>
      <c r="P599" s="310">
        <f t="shared" ca="1" si="279"/>
        <v>23</v>
      </c>
      <c r="Q599" s="304">
        <f t="shared" ca="1" si="280"/>
        <v>0</v>
      </c>
      <c r="R599" s="306">
        <f t="shared" ca="1" si="281"/>
        <v>0</v>
      </c>
      <c r="S599" s="307">
        <f t="shared" ca="1" si="282"/>
        <v>5.083000000000002</v>
      </c>
      <c r="T599" s="304">
        <f t="shared" ca="1" si="262"/>
        <v>49.86423000000002</v>
      </c>
      <c r="U599" s="311">
        <f t="shared" ca="1" si="263"/>
        <v>0</v>
      </c>
      <c r="V599" s="306">
        <f t="shared" ca="1" si="264"/>
        <v>1.2255539254577779</v>
      </c>
      <c r="W599" s="304">
        <f t="shared" ca="1" si="265"/>
        <v>43.203833131516049</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1.2739342139594942</v>
      </c>
      <c r="AH599" s="304">
        <f t="shared" ca="1" si="289"/>
        <v>-8.499642785459848</v>
      </c>
    </row>
    <row r="600" spans="1:34" x14ac:dyDescent="0.2">
      <c r="A600" s="347">
        <f t="shared" ca="1" si="267"/>
        <v>1E-4</v>
      </c>
      <c r="B600" s="304">
        <f t="shared" ca="1" si="268"/>
        <v>29.221400000000099</v>
      </c>
      <c r="D600" s="306">
        <f t="shared" ca="1" si="269"/>
        <v>-0.73175057417288436</v>
      </c>
      <c r="E600" s="307">
        <f t="shared" ca="1" si="270"/>
        <v>-1.3418853105456474</v>
      </c>
      <c r="F600" s="304">
        <f t="shared" ca="1" si="271"/>
        <v>1.5284355038602495</v>
      </c>
      <c r="G600" s="306">
        <f t="shared" ca="1" si="272"/>
        <v>9.2246662999943378</v>
      </c>
      <c r="H600" s="307">
        <f t="shared" ca="1" si="273"/>
        <v>-106.75256406311199</v>
      </c>
      <c r="I600" s="304">
        <f t="shared" ca="1" si="274"/>
        <v>107.1503821850164</v>
      </c>
      <c r="J600" s="306">
        <f t="shared" ca="1" si="275"/>
        <v>746.86410190403069</v>
      </c>
      <c r="K600" s="307">
        <f t="shared" ca="1" si="276"/>
        <v>-4.5314936003860335</v>
      </c>
      <c r="L600" s="304">
        <f t="shared" ca="1" si="261"/>
        <v>746.87784887969781</v>
      </c>
      <c r="M600" s="306">
        <f t="shared" ca="1" si="277"/>
        <v>-1.4845987859376242</v>
      </c>
      <c r="N600" s="304">
        <f t="shared" ca="1" si="278"/>
        <v>-85.061244704471818</v>
      </c>
      <c r="P600" s="310">
        <f t="shared" ca="1" si="279"/>
        <v>23</v>
      </c>
      <c r="Q600" s="304">
        <f t="shared" ca="1" si="280"/>
        <v>0</v>
      </c>
      <c r="R600" s="306">
        <f t="shared" ca="1" si="281"/>
        <v>0</v>
      </c>
      <c r="S600" s="307">
        <f t="shared" ca="1" si="282"/>
        <v>5.083000000000002</v>
      </c>
      <c r="T600" s="304">
        <f t="shared" ca="1" si="262"/>
        <v>49.86423000000002</v>
      </c>
      <c r="U600" s="311">
        <f t="shared" ca="1" si="263"/>
        <v>0</v>
      </c>
      <c r="V600" s="306">
        <f t="shared" ca="1" si="264"/>
        <v>1.2255552337679605</v>
      </c>
      <c r="W600" s="304">
        <f t="shared" ca="1" si="265"/>
        <v>43.203981982680517</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1.2739055951679727</v>
      </c>
      <c r="AH600" s="304">
        <f t="shared" ca="1" si="289"/>
        <v>-8.4996720699421662</v>
      </c>
    </row>
    <row r="601" spans="1:34" x14ac:dyDescent="0.2">
      <c r="A601" s="347">
        <f t="shared" ca="1" si="267"/>
        <v>1E-4</v>
      </c>
      <c r="B601" s="304">
        <f t="shared" ca="1" si="268"/>
        <v>29.221500000000098</v>
      </c>
      <c r="D601" s="306">
        <f t="shared" ca="1" si="269"/>
        <v>-0.73174642070260409</v>
      </c>
      <c r="E601" s="307">
        <f t="shared" ca="1" si="270"/>
        <v>-1.3418555583896268</v>
      </c>
      <c r="F601" s="304">
        <f t="shared" ca="1" si="271"/>
        <v>1.528407394575219</v>
      </c>
      <c r="G601" s="306">
        <f t="shared" ca="1" si="272"/>
        <v>9.2245931253522677</v>
      </c>
      <c r="H601" s="307">
        <f t="shared" ca="1" si="273"/>
        <v>-106.75269824866783</v>
      </c>
      <c r="I601" s="304">
        <f t="shared" ca="1" si="274"/>
        <v>107.15050957274735</v>
      </c>
      <c r="J601" s="306">
        <f t="shared" ca="1" si="275"/>
        <v>746.86410190403069</v>
      </c>
      <c r="K601" s="307">
        <f t="shared" ca="1" si="276"/>
        <v>-4.5421688635016224</v>
      </c>
      <c r="L601" s="304">
        <f t="shared" ca="1" si="261"/>
        <v>746.87791372546212</v>
      </c>
      <c r="M601" s="306">
        <f t="shared" ca="1" si="277"/>
        <v>-1.4845995741290512</v>
      </c>
      <c r="N601" s="304">
        <f t="shared" ca="1" si="278"/>
        <v>-85.061289864514038</v>
      </c>
      <c r="P601" s="310">
        <f t="shared" ca="1" si="279"/>
        <v>23</v>
      </c>
      <c r="Q601" s="304">
        <f t="shared" ca="1" si="280"/>
        <v>0</v>
      </c>
      <c r="R601" s="306">
        <f t="shared" ca="1" si="281"/>
        <v>0</v>
      </c>
      <c r="S601" s="307">
        <f t="shared" ca="1" si="282"/>
        <v>5.083000000000002</v>
      </c>
      <c r="T601" s="304">
        <f t="shared" ca="1" si="262"/>
        <v>49.86423000000002</v>
      </c>
      <c r="U601" s="311">
        <f t="shared" ca="1" si="263"/>
        <v>0</v>
      </c>
      <c r="V601" s="306">
        <f t="shared" ca="1" si="264"/>
        <v>1.2255565420811847</v>
      </c>
      <c r="W601" s="304">
        <f t="shared" ca="1" si="265"/>
        <v>43.204130831985836</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1.273876976729273</v>
      </c>
      <c r="AH601" s="304">
        <f t="shared" ca="1" si="289"/>
        <v>-8.4997013540587254</v>
      </c>
    </row>
    <row r="602" spans="1:34" x14ac:dyDescent="0.2">
      <c r="A602" s="347">
        <f t="shared" ca="1" si="267"/>
        <v>1E-4</v>
      </c>
      <c r="B602" s="304">
        <f t="shared" ca="1" si="268"/>
        <v>29.221600000000098</v>
      </c>
      <c r="D602" s="306">
        <f t="shared" ca="1" si="269"/>
        <v>-0.73174226722320468</v>
      </c>
      <c r="E602" s="307">
        <f t="shared" ca="1" si="270"/>
        <v>-1.3418258066052413</v>
      </c>
      <c r="F602" s="304">
        <f t="shared" ca="1" si="271"/>
        <v>1.5283792856855796</v>
      </c>
      <c r="G602" s="306">
        <f t="shared" ca="1" si="272"/>
        <v>9.2245199511255453</v>
      </c>
      <c r="H602" s="307">
        <f t="shared" ca="1" si="273"/>
        <v>-106.75283243124849</v>
      </c>
      <c r="I602" s="304">
        <f t="shared" ca="1" si="274"/>
        <v>107.15063695761651</v>
      </c>
      <c r="J602" s="306">
        <f t="shared" ca="1" si="275"/>
        <v>746.86410190403069</v>
      </c>
      <c r="K602" s="307">
        <f t="shared" ca="1" si="276"/>
        <v>-4.5528441400356181</v>
      </c>
      <c r="L602" s="304">
        <f t="shared" ca="1" si="261"/>
        <v>746.87797872388626</v>
      </c>
      <c r="M602" s="306">
        <f t="shared" ca="1" si="277"/>
        <v>-1.4846003623123518</v>
      </c>
      <c r="N602" s="304">
        <f t="shared" ca="1" si="278"/>
        <v>-85.061335024090639</v>
      </c>
      <c r="P602" s="310">
        <f t="shared" ca="1" si="279"/>
        <v>23</v>
      </c>
      <c r="Q602" s="304">
        <f t="shared" ca="1" si="280"/>
        <v>0</v>
      </c>
      <c r="R602" s="306">
        <f t="shared" ca="1" si="281"/>
        <v>0</v>
      </c>
      <c r="S602" s="307">
        <f t="shared" ca="1" si="282"/>
        <v>5.083000000000002</v>
      </c>
      <c r="T602" s="304">
        <f t="shared" ca="1" si="262"/>
        <v>49.86423000000002</v>
      </c>
      <c r="U602" s="311">
        <f t="shared" ca="1" si="263"/>
        <v>0</v>
      </c>
      <c r="V602" s="306">
        <f t="shared" ca="1" si="264"/>
        <v>1.22555785039745</v>
      </c>
      <c r="W602" s="304">
        <f t="shared" ca="1" si="265"/>
        <v>43.20427967943202</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1.2738483586433968</v>
      </c>
      <c r="AH602" s="304">
        <f t="shared" ca="1" si="289"/>
        <v>-8.4997306378095256</v>
      </c>
    </row>
    <row r="603" spans="1:34" x14ac:dyDescent="0.2">
      <c r="A603" s="347">
        <f t="shared" ca="1" si="267"/>
        <v>1E-4</v>
      </c>
      <c r="B603" s="304">
        <f t="shared" ca="1" si="268"/>
        <v>29.221700000000098</v>
      </c>
      <c r="D603" s="306">
        <f t="shared" ca="1" si="269"/>
        <v>-0.731738113734688</v>
      </c>
      <c r="E603" s="307">
        <f t="shared" ca="1" si="270"/>
        <v>-1.3417960551924875</v>
      </c>
      <c r="F603" s="304">
        <f t="shared" ca="1" si="271"/>
        <v>1.5283511771913287</v>
      </c>
      <c r="G603" s="306">
        <f t="shared" ca="1" si="272"/>
        <v>9.2244467773141725</v>
      </c>
      <c r="H603" s="307">
        <f t="shared" ca="1" si="273"/>
        <v>-106.75296661085402</v>
      </c>
      <c r="I603" s="304">
        <f t="shared" ca="1" si="274"/>
        <v>107.15076433962389</v>
      </c>
      <c r="J603" s="306">
        <f t="shared" ca="1" si="275"/>
        <v>746.86410190403069</v>
      </c>
      <c r="K603" s="307">
        <f t="shared" ca="1" si="276"/>
        <v>-4.5635194299877231</v>
      </c>
      <c r="L603" s="304">
        <f t="shared" ca="1" si="261"/>
        <v>746.87804387497044</v>
      </c>
      <c r="M603" s="306">
        <f t="shared" ca="1" si="277"/>
        <v>-1.4846011504875263</v>
      </c>
      <c r="N603" s="304">
        <f t="shared" ca="1" si="278"/>
        <v>-85.061380183201649</v>
      </c>
      <c r="P603" s="310">
        <f t="shared" ca="1" si="279"/>
        <v>23</v>
      </c>
      <c r="Q603" s="304">
        <f t="shared" ca="1" si="280"/>
        <v>0</v>
      </c>
      <c r="R603" s="306">
        <f t="shared" ca="1" si="281"/>
        <v>0</v>
      </c>
      <c r="S603" s="307">
        <f t="shared" ca="1" si="282"/>
        <v>5.083000000000002</v>
      </c>
      <c r="T603" s="304">
        <f t="shared" ca="1" si="262"/>
        <v>49.86423000000002</v>
      </c>
      <c r="U603" s="311">
        <f t="shared" ca="1" si="263"/>
        <v>0</v>
      </c>
      <c r="V603" s="306">
        <f t="shared" ca="1" si="264"/>
        <v>1.2255591587167567</v>
      </c>
      <c r="W603" s="304">
        <f t="shared" ca="1" si="265"/>
        <v>43.204428525019061</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1.2738197409103424</v>
      </c>
      <c r="AH603" s="304">
        <f t="shared" ca="1" si="289"/>
        <v>-8.4997599211945705</v>
      </c>
    </row>
    <row r="604" spans="1:34" x14ac:dyDescent="0.2">
      <c r="A604" s="347">
        <f t="shared" ca="1" si="267"/>
        <v>1E-4</v>
      </c>
      <c r="B604" s="304">
        <f t="shared" ca="1" si="268"/>
        <v>29.221800000000098</v>
      </c>
      <c r="D604" s="306">
        <f t="shared" ca="1" si="269"/>
        <v>-0.73173396023705373</v>
      </c>
      <c r="E604" s="307">
        <f t="shared" ca="1" si="270"/>
        <v>-1.3417663041513652</v>
      </c>
      <c r="F604" s="304">
        <f t="shared" ca="1" si="271"/>
        <v>1.5283230690924665</v>
      </c>
      <c r="G604" s="306">
        <f t="shared" ca="1" si="272"/>
        <v>9.2243736039181492</v>
      </c>
      <c r="H604" s="307">
        <f t="shared" ca="1" si="273"/>
        <v>-106.75310078748443</v>
      </c>
      <c r="I604" s="304">
        <f t="shared" ca="1" si="274"/>
        <v>107.15089171876951</v>
      </c>
      <c r="J604" s="306">
        <f t="shared" ca="1" si="275"/>
        <v>746.86410190403069</v>
      </c>
      <c r="K604" s="307">
        <f t="shared" ca="1" si="276"/>
        <v>-4.5741947333576398</v>
      </c>
      <c r="L604" s="304">
        <f t="shared" ca="1" si="261"/>
        <v>746.87810917871536</v>
      </c>
      <c r="M604" s="306">
        <f t="shared" ca="1" si="277"/>
        <v>-1.4846019386545743</v>
      </c>
      <c r="N604" s="304">
        <f t="shared" ca="1" si="278"/>
        <v>-85.061425341847055</v>
      </c>
      <c r="P604" s="310">
        <f t="shared" ca="1" si="279"/>
        <v>23</v>
      </c>
      <c r="Q604" s="304">
        <f t="shared" ca="1" si="280"/>
        <v>0</v>
      </c>
      <c r="R604" s="306">
        <f t="shared" ca="1" si="281"/>
        <v>0</v>
      </c>
      <c r="S604" s="307">
        <f t="shared" ca="1" si="282"/>
        <v>5.083000000000002</v>
      </c>
      <c r="T604" s="304">
        <f t="shared" ca="1" si="262"/>
        <v>49.86423000000002</v>
      </c>
      <c r="U604" s="311">
        <f t="shared" ca="1" si="263"/>
        <v>0</v>
      </c>
      <c r="V604" s="306">
        <f t="shared" ca="1" si="264"/>
        <v>1.2255604670391056</v>
      </c>
      <c r="W604" s="304">
        <f t="shared" ca="1" si="265"/>
        <v>43.204577368746996</v>
      </c>
      <c r="Y604" s="314" t="str">
        <f t="shared" ca="1" si="283"/>
        <v/>
      </c>
      <c r="Z604" s="315" t="str">
        <f t="shared" ca="1" si="284"/>
        <v/>
      </c>
      <c r="AA604" s="316" t="str">
        <f t="shared" ca="1" si="285"/>
        <v/>
      </c>
      <c r="AC604" s="310" t="e">
        <f t="shared" ca="1" si="286"/>
        <v>#N/A</v>
      </c>
      <c r="AD604" s="323" t="e">
        <f t="shared" ca="1" si="287"/>
        <v>#N/A</v>
      </c>
      <c r="AE604" s="324" t="e">
        <f t="shared" ca="1" si="266"/>
        <v>#N/A</v>
      </c>
      <c r="AG604" s="306">
        <f t="shared" ca="1" si="288"/>
        <v>1.2737911235301098</v>
      </c>
      <c r="AH604" s="304">
        <f t="shared" ca="1" si="289"/>
        <v>-8.4997892042138581</v>
      </c>
    </row>
    <row r="605" spans="1:34" x14ac:dyDescent="0.2">
      <c r="A605" s="347">
        <f t="shared" ca="1" si="267"/>
        <v>1E-4</v>
      </c>
      <c r="B605" s="304">
        <f t="shared" ca="1" si="268"/>
        <v>29.221900000000097</v>
      </c>
      <c r="D605" s="306">
        <f t="shared" ca="1" si="269"/>
        <v>-0.73172980673030574</v>
      </c>
      <c r="E605" s="307">
        <f t="shared" ca="1" si="270"/>
        <v>-1.3417365534818657</v>
      </c>
      <c r="F605" s="304">
        <f t="shared" ca="1" si="271"/>
        <v>1.5282949613889873</v>
      </c>
      <c r="G605" s="306">
        <f t="shared" ca="1" si="272"/>
        <v>9.2243004309374754</v>
      </c>
      <c r="H605" s="307">
        <f t="shared" ca="1" si="273"/>
        <v>-106.75323496113978</v>
      </c>
      <c r="I605" s="304">
        <f t="shared" ca="1" si="274"/>
        <v>107.15101909505344</v>
      </c>
      <c r="J605" s="306">
        <f t="shared" ca="1" si="275"/>
        <v>746.86410190403069</v>
      </c>
      <c r="K605" s="307">
        <f t="shared" ca="1" si="276"/>
        <v>-4.5848700501450708</v>
      </c>
      <c r="L605" s="304">
        <f t="shared" ca="1" si="261"/>
        <v>746.87817463512147</v>
      </c>
      <c r="M605" s="306">
        <f t="shared" ca="1" si="277"/>
        <v>-1.4846027268134965</v>
      </c>
      <c r="N605" s="304">
        <f t="shared" ca="1" si="278"/>
        <v>-85.061470500026886</v>
      </c>
      <c r="P605" s="310">
        <f t="shared" ca="1" si="279"/>
        <v>23</v>
      </c>
      <c r="Q605" s="304">
        <f t="shared" ca="1" si="280"/>
        <v>0</v>
      </c>
      <c r="R605" s="306">
        <f t="shared" ca="1" si="281"/>
        <v>0</v>
      </c>
      <c r="S605" s="307">
        <f t="shared" ca="1" si="282"/>
        <v>5.083000000000002</v>
      </c>
      <c r="T605" s="304">
        <f t="shared" ca="1" si="262"/>
        <v>49.86423000000002</v>
      </c>
      <c r="U605" s="311">
        <f t="shared" ca="1" si="263"/>
        <v>0</v>
      </c>
      <c r="V605" s="306">
        <f t="shared" ca="1" si="264"/>
        <v>1.225561775364495</v>
      </c>
      <c r="W605" s="304">
        <f t="shared" ca="1" si="265"/>
        <v>43.204726210615796</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1.2737625065026918</v>
      </c>
      <c r="AH605" s="304">
        <f t="shared" ca="1" si="289"/>
        <v>-8.4998184868673974</v>
      </c>
    </row>
    <row r="606" spans="1:34" x14ac:dyDescent="0.2">
      <c r="A606" s="347">
        <f t="shared" ca="1" si="267"/>
        <v>1E-4</v>
      </c>
      <c r="B606" s="304">
        <f t="shared" ca="1" si="268"/>
        <v>29.222000000000097</v>
      </c>
      <c r="D606" s="306">
        <f t="shared" ca="1" si="269"/>
        <v>-0.73172565321444138</v>
      </c>
      <c r="E606" s="307">
        <f t="shared" ca="1" si="270"/>
        <v>-1.3417068031839978</v>
      </c>
      <c r="F606" s="304">
        <f t="shared" ca="1" si="271"/>
        <v>1.5282668540808977</v>
      </c>
      <c r="G606" s="306">
        <f t="shared" ca="1" si="272"/>
        <v>9.2242272583721547</v>
      </c>
      <c r="H606" s="307">
        <f t="shared" ca="1" si="273"/>
        <v>-106.75336913182009</v>
      </c>
      <c r="I606" s="304">
        <f t="shared" ca="1" si="274"/>
        <v>107.15114646847572</v>
      </c>
      <c r="J606" s="306">
        <f t="shared" ca="1" si="275"/>
        <v>746.86410190403069</v>
      </c>
      <c r="K606" s="307">
        <f t="shared" ca="1" si="276"/>
        <v>-4.5955453803497184</v>
      </c>
      <c r="L606" s="304">
        <f t="shared" ca="1" si="261"/>
        <v>746.87824024418944</v>
      </c>
      <c r="M606" s="306">
        <f t="shared" ca="1" si="277"/>
        <v>-1.4846035149642927</v>
      </c>
      <c r="N606" s="304">
        <f t="shared" ca="1" si="278"/>
        <v>-85.061515657741126</v>
      </c>
      <c r="P606" s="310">
        <f t="shared" ca="1" si="279"/>
        <v>23</v>
      </c>
      <c r="Q606" s="304">
        <f t="shared" ca="1" si="280"/>
        <v>0</v>
      </c>
      <c r="R606" s="306">
        <f t="shared" ca="1" si="281"/>
        <v>0</v>
      </c>
      <c r="S606" s="307">
        <f t="shared" ca="1" si="282"/>
        <v>5.083000000000002</v>
      </c>
      <c r="T606" s="304">
        <f t="shared" ca="1" si="262"/>
        <v>49.86423000000002</v>
      </c>
      <c r="U606" s="311">
        <f t="shared" ca="1" si="263"/>
        <v>0</v>
      </c>
      <c r="V606" s="306">
        <f t="shared" ca="1" si="264"/>
        <v>1.2255630836929261</v>
      </c>
      <c r="W606" s="304">
        <f t="shared" ca="1" si="265"/>
        <v>43.204875050625539</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1.2737338898280974</v>
      </c>
      <c r="AH606" s="304">
        <f t="shared" ca="1" si="289"/>
        <v>-8.4998477691551795</v>
      </c>
    </row>
    <row r="607" spans="1:34" x14ac:dyDescent="0.2">
      <c r="A607" s="347">
        <f t="shared" ca="1" si="267"/>
        <v>1E-4</v>
      </c>
      <c r="B607" s="304">
        <f t="shared" ca="1" si="268"/>
        <v>29.222100000000097</v>
      </c>
      <c r="D607" s="306">
        <f t="shared" ca="1" si="269"/>
        <v>-0.73172149968946354</v>
      </c>
      <c r="E607" s="307">
        <f t="shared" ca="1" si="270"/>
        <v>-1.3416770532577456</v>
      </c>
      <c r="F607" s="304">
        <f t="shared" ca="1" si="271"/>
        <v>1.5282387471681855</v>
      </c>
      <c r="G607" s="306">
        <f t="shared" ca="1" si="272"/>
        <v>9.2241540862221854</v>
      </c>
      <c r="H607" s="307">
        <f t="shared" ca="1" si="273"/>
        <v>-106.75350329952542</v>
      </c>
      <c r="I607" s="304">
        <f t="shared" ca="1" si="274"/>
        <v>107.15127383903634</v>
      </c>
      <c r="J607" s="306">
        <f t="shared" ca="1" si="275"/>
        <v>746.86410190403069</v>
      </c>
      <c r="K607" s="307">
        <f t="shared" ca="1" si="276"/>
        <v>-4.606220723971286</v>
      </c>
      <c r="L607" s="304">
        <f t="shared" ca="1" si="261"/>
        <v>746.87830600591974</v>
      </c>
      <c r="M607" s="306">
        <f t="shared" ca="1" si="277"/>
        <v>-1.4846043031069629</v>
      </c>
      <c r="N607" s="304">
        <f t="shared" ca="1" si="278"/>
        <v>-85.061560814989789</v>
      </c>
      <c r="P607" s="310">
        <f t="shared" ca="1" si="279"/>
        <v>23</v>
      </c>
      <c r="Q607" s="304">
        <f t="shared" ca="1" si="280"/>
        <v>0</v>
      </c>
      <c r="R607" s="306">
        <f t="shared" ca="1" si="281"/>
        <v>0</v>
      </c>
      <c r="S607" s="307">
        <f t="shared" ca="1" si="282"/>
        <v>5.083000000000002</v>
      </c>
      <c r="T607" s="304">
        <f t="shared" ca="1" si="262"/>
        <v>49.86423000000002</v>
      </c>
      <c r="U607" s="311">
        <f t="shared" ca="1" si="263"/>
        <v>0</v>
      </c>
      <c r="V607" s="306">
        <f t="shared" ca="1" si="264"/>
        <v>1.2255643920243984</v>
      </c>
      <c r="W607" s="304">
        <f t="shared" ca="1" si="265"/>
        <v>43.205023888776168</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1.273705273506307</v>
      </c>
      <c r="AH607" s="304">
        <f t="shared" ca="1" si="289"/>
        <v>-8.4998770510772221</v>
      </c>
    </row>
    <row r="608" spans="1:34" x14ac:dyDescent="0.2">
      <c r="A608" s="347">
        <f t="shared" ca="1" si="267"/>
        <v>1E-4</v>
      </c>
      <c r="B608" s="304">
        <f t="shared" ca="1" si="268"/>
        <v>29.222200000000097</v>
      </c>
      <c r="D608" s="306">
        <f t="shared" ca="1" si="269"/>
        <v>-0.73171734615537309</v>
      </c>
      <c r="E608" s="307">
        <f t="shared" ca="1" si="270"/>
        <v>-1.3416473037031178</v>
      </c>
      <c r="F608" s="304">
        <f t="shared" ca="1" si="271"/>
        <v>1.5282106406508587</v>
      </c>
      <c r="G608" s="306">
        <f t="shared" ca="1" si="272"/>
        <v>9.2240809144875691</v>
      </c>
      <c r="H608" s="307">
        <f t="shared" ca="1" si="273"/>
        <v>-106.75363746425579</v>
      </c>
      <c r="I608" s="304">
        <f t="shared" ca="1" si="274"/>
        <v>107.15140120673537</v>
      </c>
      <c r="J608" s="306">
        <f t="shared" ca="1" si="275"/>
        <v>746.86410190403069</v>
      </c>
      <c r="K608" s="307">
        <f t="shared" ca="1" si="276"/>
        <v>-4.6168960810094752</v>
      </c>
      <c r="L608" s="304">
        <f t="shared" ca="1" si="261"/>
        <v>746.87837192031282</v>
      </c>
      <c r="M608" s="306">
        <f t="shared" ca="1" si="277"/>
        <v>-1.4846050912415076</v>
      </c>
      <c r="N608" s="304">
        <f t="shared" ca="1" si="278"/>
        <v>-85.061605971772892</v>
      </c>
      <c r="P608" s="310">
        <f t="shared" ca="1" si="279"/>
        <v>23</v>
      </c>
      <c r="Q608" s="304">
        <f t="shared" ca="1" si="280"/>
        <v>0</v>
      </c>
      <c r="R608" s="306">
        <f t="shared" ca="1" si="281"/>
        <v>0</v>
      </c>
      <c r="S608" s="307">
        <f t="shared" ca="1" si="282"/>
        <v>5.083000000000002</v>
      </c>
      <c r="T608" s="304">
        <f t="shared" ca="1" si="262"/>
        <v>49.86423000000002</v>
      </c>
      <c r="U608" s="311">
        <f t="shared" ca="1" si="263"/>
        <v>0</v>
      </c>
      <c r="V608" s="306">
        <f t="shared" ca="1" si="264"/>
        <v>1.2255657003589124</v>
      </c>
      <c r="W608" s="304">
        <f t="shared" ca="1" si="265"/>
        <v>43.205172725067769</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1.2736766575373348</v>
      </c>
      <c r="AH608" s="304">
        <f t="shared" ca="1" si="289"/>
        <v>-8.4999063326335147</v>
      </c>
    </row>
    <row r="609" spans="1:34" x14ac:dyDescent="0.2">
      <c r="A609" s="347">
        <f t="shared" ca="1" si="267"/>
        <v>1E-4</v>
      </c>
      <c r="B609" s="304">
        <f t="shared" ca="1" si="268"/>
        <v>29.222300000000097</v>
      </c>
      <c r="D609" s="306">
        <f t="shared" ca="1" si="269"/>
        <v>-0.73171319261216905</v>
      </c>
      <c r="E609" s="307">
        <f t="shared" ca="1" si="270"/>
        <v>-1.3416175545201021</v>
      </c>
      <c r="F609" s="304">
        <f t="shared" ca="1" si="271"/>
        <v>1.5281825345289064</v>
      </c>
      <c r="G609" s="306">
        <f t="shared" ca="1" si="272"/>
        <v>9.2240077431683076</v>
      </c>
      <c r="H609" s="307">
        <f t="shared" ca="1" si="273"/>
        <v>-106.75377162601124</v>
      </c>
      <c r="I609" s="304">
        <f t="shared" ca="1" si="274"/>
        <v>107.15152857157285</v>
      </c>
      <c r="J609" s="306">
        <f t="shared" ca="1" si="275"/>
        <v>746.86410190403069</v>
      </c>
      <c r="K609" s="307">
        <f t="shared" ca="1" si="276"/>
        <v>-4.6275714514639885</v>
      </c>
      <c r="L609" s="304">
        <f t="shared" ca="1" si="261"/>
        <v>746.87843798736935</v>
      </c>
      <c r="M609" s="306">
        <f t="shared" ca="1" si="277"/>
        <v>-1.4846058793679267</v>
      </c>
      <c r="N609" s="304">
        <f t="shared" ca="1" si="278"/>
        <v>-85.061651128090418</v>
      </c>
      <c r="P609" s="310">
        <f t="shared" ca="1" si="279"/>
        <v>23</v>
      </c>
      <c r="Q609" s="304">
        <f t="shared" ca="1" si="280"/>
        <v>0</v>
      </c>
      <c r="R609" s="306">
        <f t="shared" ca="1" si="281"/>
        <v>0</v>
      </c>
      <c r="S609" s="307">
        <f t="shared" ca="1" si="282"/>
        <v>5.083000000000002</v>
      </c>
      <c r="T609" s="304">
        <f t="shared" ca="1" si="262"/>
        <v>49.86423000000002</v>
      </c>
      <c r="U609" s="311">
        <f t="shared" ca="1" si="263"/>
        <v>0</v>
      </c>
      <c r="V609" s="306">
        <f t="shared" ca="1" si="264"/>
        <v>1.2255670086964672</v>
      </c>
      <c r="W609" s="304">
        <f t="shared" ca="1" si="265"/>
        <v>43.205321559500291</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1.2736480419211667</v>
      </c>
      <c r="AH609" s="304">
        <f t="shared" ca="1" si="289"/>
        <v>-8.4999356138240714</v>
      </c>
    </row>
    <row r="610" spans="1:34" x14ac:dyDescent="0.2">
      <c r="A610" s="347">
        <f t="shared" ca="1" si="267"/>
        <v>1E-4</v>
      </c>
      <c r="B610" s="304">
        <f t="shared" ca="1" si="268"/>
        <v>29.222400000000096</v>
      </c>
      <c r="D610" s="306">
        <f t="shared" ca="1" si="269"/>
        <v>-0.73170903905985396</v>
      </c>
      <c r="E610" s="307">
        <f t="shared" ca="1" si="270"/>
        <v>-1.3415878057087056</v>
      </c>
      <c r="F610" s="304">
        <f t="shared" ca="1" si="271"/>
        <v>1.5281544288023363</v>
      </c>
      <c r="G610" s="306">
        <f t="shared" ca="1" si="272"/>
        <v>9.2239345722644011</v>
      </c>
      <c r="H610" s="307">
        <f t="shared" ca="1" si="273"/>
        <v>-106.75390578479181</v>
      </c>
      <c r="I610" s="304">
        <f t="shared" ca="1" si="274"/>
        <v>107.1516559335488</v>
      </c>
      <c r="J610" s="306">
        <f t="shared" ca="1" si="275"/>
        <v>746.86410190403069</v>
      </c>
      <c r="K610" s="307">
        <f t="shared" ca="1" si="276"/>
        <v>-4.6382468353345283</v>
      </c>
      <c r="L610" s="304">
        <f t="shared" ca="1" si="261"/>
        <v>746.8785042070898</v>
      </c>
      <c r="M610" s="306">
        <f t="shared" ca="1" si="277"/>
        <v>-1.4846066674862202</v>
      </c>
      <c r="N610" s="304">
        <f t="shared" ca="1" si="278"/>
        <v>-85.061696283942396</v>
      </c>
      <c r="P610" s="310">
        <f t="shared" ca="1" si="279"/>
        <v>23</v>
      </c>
      <c r="Q610" s="304">
        <f t="shared" ca="1" si="280"/>
        <v>0</v>
      </c>
      <c r="R610" s="306">
        <f t="shared" ca="1" si="281"/>
        <v>0</v>
      </c>
      <c r="S610" s="307">
        <f t="shared" ca="1" si="282"/>
        <v>5.083000000000002</v>
      </c>
      <c r="T610" s="304">
        <f t="shared" ca="1" si="262"/>
        <v>49.86423000000002</v>
      </c>
      <c r="U610" s="311">
        <f t="shared" ca="1" si="263"/>
        <v>0</v>
      </c>
      <c r="V610" s="306">
        <f t="shared" ca="1" si="264"/>
        <v>1.2255683170370633</v>
      </c>
      <c r="W610" s="304">
        <f t="shared" ca="1" si="265"/>
        <v>43.205470392073778</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1.2736194266578078</v>
      </c>
      <c r="AH610" s="304">
        <f t="shared" ca="1" si="289"/>
        <v>-8.4999648946488833</v>
      </c>
    </row>
    <row r="611" spans="1:34" x14ac:dyDescent="0.2">
      <c r="A611" s="347">
        <f t="shared" ca="1" si="267"/>
        <v>1E-4</v>
      </c>
      <c r="B611" s="304">
        <f t="shared" ca="1" si="268"/>
        <v>29.222500000000096</v>
      </c>
      <c r="D611" s="306">
        <f t="shared" ca="1" si="269"/>
        <v>-0.7317048854984286</v>
      </c>
      <c r="E611" s="307">
        <f t="shared" ca="1" si="270"/>
        <v>-1.3415580572689194</v>
      </c>
      <c r="F611" s="304">
        <f t="shared" ca="1" si="271"/>
        <v>1.5281263234711409</v>
      </c>
      <c r="G611" s="306">
        <f t="shared" ca="1" si="272"/>
        <v>9.2238614017758511</v>
      </c>
      <c r="H611" s="307">
        <f t="shared" ca="1" si="273"/>
        <v>-106.75403994059754</v>
      </c>
      <c r="I611" s="304">
        <f t="shared" ca="1" si="274"/>
        <v>107.15178329266324</v>
      </c>
      <c r="J611" s="306">
        <f t="shared" ca="1" si="275"/>
        <v>746.86410190403069</v>
      </c>
      <c r="K611" s="307">
        <f t="shared" ca="1" si="276"/>
        <v>-4.648922232620798</v>
      </c>
      <c r="L611" s="304">
        <f t="shared" ca="1" si="261"/>
        <v>746.87857057947463</v>
      </c>
      <c r="M611" s="306">
        <f t="shared" ca="1" si="277"/>
        <v>-1.4846074555963884</v>
      </c>
      <c r="N611" s="304">
        <f t="shared" ca="1" si="278"/>
        <v>-85.061741439328827</v>
      </c>
      <c r="P611" s="310">
        <f t="shared" ca="1" si="279"/>
        <v>23</v>
      </c>
      <c r="Q611" s="304">
        <f t="shared" ca="1" si="280"/>
        <v>0</v>
      </c>
      <c r="R611" s="306">
        <f t="shared" ca="1" si="281"/>
        <v>0</v>
      </c>
      <c r="S611" s="307">
        <f t="shared" ca="1" si="282"/>
        <v>5.083000000000002</v>
      </c>
      <c r="T611" s="304">
        <f t="shared" ca="1" si="262"/>
        <v>49.86423000000002</v>
      </c>
      <c r="U611" s="311">
        <f t="shared" ca="1" si="263"/>
        <v>0</v>
      </c>
      <c r="V611" s="306">
        <f t="shared" ca="1" si="264"/>
        <v>1.2255696253807009</v>
      </c>
      <c r="W611" s="304">
        <f t="shared" ca="1" si="265"/>
        <v>43.205619222788236</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1.2735908117472547</v>
      </c>
      <c r="AH611" s="304">
        <f t="shared" ca="1" si="289"/>
        <v>-8.4999941751079593</v>
      </c>
    </row>
    <row r="612" spans="1:34" x14ac:dyDescent="0.2">
      <c r="A612" s="347">
        <f t="shared" ca="1" si="267"/>
        <v>1E-4</v>
      </c>
      <c r="B612" s="304">
        <f t="shared" ca="1" si="268"/>
        <v>29.222600000000096</v>
      </c>
      <c r="D612" s="306">
        <f t="shared" ca="1" si="269"/>
        <v>-0.73170073192789253</v>
      </c>
      <c r="E612" s="307">
        <f t="shared" ca="1" si="270"/>
        <v>-1.34152830920074</v>
      </c>
      <c r="F612" s="304">
        <f t="shared" ca="1" si="271"/>
        <v>1.5280982185353171</v>
      </c>
      <c r="G612" s="306">
        <f t="shared" ca="1" si="272"/>
        <v>9.2237882317026578</v>
      </c>
      <c r="H612" s="307">
        <f t="shared" ca="1" si="273"/>
        <v>-106.75417409342846</v>
      </c>
      <c r="I612" s="304">
        <f t="shared" ca="1" si="274"/>
        <v>107.15191064891623</v>
      </c>
      <c r="J612" s="306">
        <f t="shared" ca="1" si="275"/>
        <v>746.86410190403069</v>
      </c>
      <c r="K612" s="307">
        <f t="shared" ca="1" si="276"/>
        <v>-4.659597643322499</v>
      </c>
      <c r="L612" s="304">
        <f t="shared" ca="1" si="261"/>
        <v>746.8786371045245</v>
      </c>
      <c r="M612" s="306">
        <f t="shared" ca="1" si="277"/>
        <v>-1.4846082436984311</v>
      </c>
      <c r="N612" s="304">
        <f t="shared" ca="1" si="278"/>
        <v>-85.061786594249696</v>
      </c>
      <c r="P612" s="310">
        <f t="shared" ca="1" si="279"/>
        <v>23</v>
      </c>
      <c r="Q612" s="304">
        <f t="shared" ca="1" si="280"/>
        <v>0</v>
      </c>
      <c r="R612" s="306">
        <f t="shared" ca="1" si="281"/>
        <v>0</v>
      </c>
      <c r="S612" s="307">
        <f t="shared" ca="1" si="282"/>
        <v>5.083000000000002</v>
      </c>
      <c r="T612" s="304">
        <f t="shared" ca="1" si="262"/>
        <v>49.86423000000002</v>
      </c>
      <c r="U612" s="311">
        <f t="shared" ca="1" si="263"/>
        <v>0</v>
      </c>
      <c r="V612" s="306">
        <f t="shared" ca="1" si="264"/>
        <v>1.2255709337273797</v>
      </c>
      <c r="W612" s="304">
        <f t="shared" ca="1" si="265"/>
        <v>43.20576805164368</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1.2735621971894986</v>
      </c>
      <c r="AH612" s="304">
        <f t="shared" ca="1" si="289"/>
        <v>-8.500023455201303</v>
      </c>
    </row>
    <row r="613" spans="1:34" x14ac:dyDescent="0.2">
      <c r="A613" s="347">
        <f t="shared" ca="1" si="267"/>
        <v>1E-4</v>
      </c>
      <c r="B613" s="304">
        <f t="shared" ca="1" si="268"/>
        <v>29.222700000000096</v>
      </c>
      <c r="D613" s="306">
        <f t="shared" ca="1" si="269"/>
        <v>-0.73169657834824953</v>
      </c>
      <c r="E613" s="307">
        <f t="shared" ca="1" si="270"/>
        <v>-1.3414985615041708</v>
      </c>
      <c r="F613" s="304">
        <f t="shared" ca="1" si="271"/>
        <v>1.52807011399487</v>
      </c>
      <c r="G613" s="306">
        <f t="shared" ca="1" si="272"/>
        <v>9.2237150620448229</v>
      </c>
      <c r="H613" s="307">
        <f t="shared" ca="1" si="273"/>
        <v>-106.75430824328461</v>
      </c>
      <c r="I613" s="304">
        <f t="shared" ca="1" si="274"/>
        <v>107.1520380023078</v>
      </c>
      <c r="J613" s="306">
        <f t="shared" ca="1" si="275"/>
        <v>746.86410190403069</v>
      </c>
      <c r="K613" s="307">
        <f t="shared" ca="1" si="276"/>
        <v>-4.6702730674393349</v>
      </c>
      <c r="L613" s="304">
        <f t="shared" ca="1" si="261"/>
        <v>746.87870378223988</v>
      </c>
      <c r="M613" s="306">
        <f t="shared" ca="1" si="277"/>
        <v>-1.484609031792349</v>
      </c>
      <c r="N613" s="304">
        <f t="shared" ca="1" si="278"/>
        <v>-85.06183174870506</v>
      </c>
      <c r="P613" s="310">
        <f t="shared" ca="1" si="279"/>
        <v>23</v>
      </c>
      <c r="Q613" s="304">
        <f t="shared" ca="1" si="280"/>
        <v>0</v>
      </c>
      <c r="R613" s="306">
        <f t="shared" ca="1" si="281"/>
        <v>0</v>
      </c>
      <c r="S613" s="307">
        <f t="shared" ca="1" si="282"/>
        <v>5.083000000000002</v>
      </c>
      <c r="T613" s="304">
        <f t="shared" ca="1" si="262"/>
        <v>49.86423000000002</v>
      </c>
      <c r="U613" s="311">
        <f t="shared" ca="1" si="263"/>
        <v>0</v>
      </c>
      <c r="V613" s="306">
        <f t="shared" ca="1" si="264"/>
        <v>1.2255722420770996</v>
      </c>
      <c r="W613" s="304">
        <f t="shared" ca="1" si="265"/>
        <v>43.205916878640132</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1.2735335829845447</v>
      </c>
      <c r="AH613" s="304">
        <f t="shared" ca="1" si="289"/>
        <v>-8.5000527349289126</v>
      </c>
    </row>
    <row r="614" spans="1:34" x14ac:dyDescent="0.2">
      <c r="A614" s="347">
        <f t="shared" ca="1" si="267"/>
        <v>1E-4</v>
      </c>
      <c r="B614" s="304">
        <f t="shared" ca="1" si="268"/>
        <v>29.222800000000095</v>
      </c>
      <c r="D614" s="306">
        <f t="shared" ca="1" si="269"/>
        <v>-0.73169242475949592</v>
      </c>
      <c r="E614" s="307">
        <f t="shared" ca="1" si="270"/>
        <v>-1.3414688141792013</v>
      </c>
      <c r="F614" s="304">
        <f t="shared" ca="1" si="271"/>
        <v>1.5280420098497891</v>
      </c>
      <c r="G614" s="306">
        <f t="shared" ca="1" si="272"/>
        <v>9.2236418928023465</v>
      </c>
      <c r="H614" s="307">
        <f t="shared" ca="1" si="273"/>
        <v>-106.75444239016603</v>
      </c>
      <c r="I614" s="304">
        <f t="shared" ca="1" si="274"/>
        <v>107.15216535283801</v>
      </c>
      <c r="J614" s="306">
        <f t="shared" ca="1" si="275"/>
        <v>746.86410190403069</v>
      </c>
      <c r="K614" s="307">
        <f t="shared" ca="1" si="276"/>
        <v>-4.6809485049710071</v>
      </c>
      <c r="L614" s="304">
        <f t="shared" ca="1" si="261"/>
        <v>746.87877061262122</v>
      </c>
      <c r="M614" s="306">
        <f t="shared" ca="1" si="277"/>
        <v>-1.4846098198781417</v>
      </c>
      <c r="N614" s="304">
        <f t="shared" ca="1" si="278"/>
        <v>-85.061876902694863</v>
      </c>
      <c r="P614" s="310">
        <f t="shared" ca="1" si="279"/>
        <v>23</v>
      </c>
      <c r="Q614" s="304">
        <f t="shared" ca="1" si="280"/>
        <v>0</v>
      </c>
      <c r="R614" s="306">
        <f t="shared" ca="1" si="281"/>
        <v>0</v>
      </c>
      <c r="S614" s="307">
        <f t="shared" ca="1" si="282"/>
        <v>5.083000000000002</v>
      </c>
      <c r="T614" s="304">
        <f t="shared" ca="1" si="262"/>
        <v>49.86423000000002</v>
      </c>
      <c r="U614" s="311">
        <f t="shared" ca="1" si="263"/>
        <v>0</v>
      </c>
      <c r="V614" s="306">
        <f t="shared" ca="1" si="264"/>
        <v>1.2255735504298604</v>
      </c>
      <c r="W614" s="304">
        <f t="shared" ca="1" si="265"/>
        <v>43.206065703777597</v>
      </c>
      <c r="Y614" s="314" t="str">
        <f t="shared" ca="1" si="283"/>
        <v/>
      </c>
      <c r="Z614" s="315" t="str">
        <f t="shared" ca="1" si="284"/>
        <v/>
      </c>
      <c r="AA614" s="316" t="str">
        <f t="shared" ca="1" si="285"/>
        <v/>
      </c>
      <c r="AC614" s="310" t="e">
        <f t="shared" ca="1" si="286"/>
        <v>#N/A</v>
      </c>
      <c r="AD614" s="323" t="e">
        <f t="shared" ca="1" si="287"/>
        <v>#N/A</v>
      </c>
      <c r="AE614" s="324" t="e">
        <f t="shared" ca="1" si="266"/>
        <v>#N/A</v>
      </c>
      <c r="AG614" s="306">
        <f t="shared" ca="1" si="288"/>
        <v>1.2735049691323894</v>
      </c>
      <c r="AH614" s="304">
        <f t="shared" ca="1" si="289"/>
        <v>-8.5000820142907951</v>
      </c>
    </row>
    <row r="615" spans="1:34" x14ac:dyDescent="0.2">
      <c r="A615" s="347">
        <f t="shared" ca="1" si="267"/>
        <v>1E-4</v>
      </c>
      <c r="B615" s="304">
        <f t="shared" ca="1" si="268"/>
        <v>29.222900000000095</v>
      </c>
      <c r="D615" s="306">
        <f t="shared" ca="1" si="269"/>
        <v>-0.73168827116163715</v>
      </c>
      <c r="E615" s="307">
        <f t="shared" ca="1" si="270"/>
        <v>-1.3414390672258332</v>
      </c>
      <c r="F615" s="304">
        <f t="shared" ca="1" si="271"/>
        <v>1.5280139061000784</v>
      </c>
      <c r="G615" s="306">
        <f t="shared" ca="1" si="272"/>
        <v>9.2235687239752302</v>
      </c>
      <c r="H615" s="307">
        <f t="shared" ca="1" si="273"/>
        <v>-106.75457653407275</v>
      </c>
      <c r="I615" s="304">
        <f t="shared" ca="1" si="274"/>
        <v>107.15229270050683</v>
      </c>
      <c r="J615" s="306">
        <f t="shared" ca="1" si="275"/>
        <v>746.86410190403069</v>
      </c>
      <c r="K615" s="307">
        <f t="shared" ca="1" si="276"/>
        <v>-4.691623955917219</v>
      </c>
      <c r="L615" s="304">
        <f t="shared" ca="1" si="261"/>
        <v>746.87883759566921</v>
      </c>
      <c r="M615" s="306">
        <f t="shared" ca="1" si="277"/>
        <v>-1.4846106079558095</v>
      </c>
      <c r="N615" s="304">
        <f t="shared" ca="1" si="278"/>
        <v>-85.06192205621916</v>
      </c>
      <c r="P615" s="310">
        <f t="shared" ca="1" si="279"/>
        <v>23</v>
      </c>
      <c r="Q615" s="304">
        <f t="shared" ca="1" si="280"/>
        <v>0</v>
      </c>
      <c r="R615" s="306">
        <f t="shared" ca="1" si="281"/>
        <v>0</v>
      </c>
      <c r="S615" s="307">
        <f t="shared" ca="1" si="282"/>
        <v>5.083000000000002</v>
      </c>
      <c r="T615" s="304">
        <f t="shared" ca="1" si="262"/>
        <v>49.86423000000002</v>
      </c>
      <c r="U615" s="311">
        <f t="shared" ca="1" si="263"/>
        <v>0</v>
      </c>
      <c r="V615" s="306">
        <f t="shared" ca="1" si="264"/>
        <v>1.2255748587856625</v>
      </c>
      <c r="W615" s="304">
        <f t="shared" ca="1" si="265"/>
        <v>43.206214527056062</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1.2734763556330275</v>
      </c>
      <c r="AH615" s="304">
        <f t="shared" ca="1" si="289"/>
        <v>-8.5001112932869525</v>
      </c>
    </row>
    <row r="616" spans="1:34" x14ac:dyDescent="0.2">
      <c r="A616" s="347">
        <f t="shared" ca="1" si="267"/>
        <v>1E-4</v>
      </c>
      <c r="B616" s="304">
        <f t="shared" ca="1" si="268"/>
        <v>29.223000000000095</v>
      </c>
      <c r="D616" s="306">
        <f t="shared" ca="1" si="269"/>
        <v>-0.73168411755467089</v>
      </c>
      <c r="E616" s="307">
        <f t="shared" ca="1" si="270"/>
        <v>-1.3414093206440665</v>
      </c>
      <c r="F616" s="304">
        <f t="shared" ca="1" si="271"/>
        <v>1.5279858027457367</v>
      </c>
      <c r="G616" s="306">
        <f t="shared" ca="1" si="272"/>
        <v>9.2234955555634741</v>
      </c>
      <c r="H616" s="307">
        <f t="shared" ca="1" si="273"/>
        <v>-106.75471067500482</v>
      </c>
      <c r="I616" s="304">
        <f t="shared" ca="1" si="274"/>
        <v>107.15242004531436</v>
      </c>
      <c r="J616" s="306">
        <f t="shared" ca="1" si="275"/>
        <v>746.86410190403069</v>
      </c>
      <c r="K616" s="307">
        <f t="shared" ca="1" si="276"/>
        <v>-4.7022994202776731</v>
      </c>
      <c r="L616" s="304">
        <f t="shared" ca="1" si="261"/>
        <v>746.8789047313843</v>
      </c>
      <c r="M616" s="306">
        <f t="shared" ca="1" si="277"/>
        <v>-1.4846113960253526</v>
      </c>
      <c r="N616" s="304">
        <f t="shared" ca="1" si="278"/>
        <v>-85.061967209277952</v>
      </c>
      <c r="P616" s="310">
        <f t="shared" ca="1" si="279"/>
        <v>23</v>
      </c>
      <c r="Q616" s="304">
        <f t="shared" ca="1" si="280"/>
        <v>0</v>
      </c>
      <c r="R616" s="306">
        <f t="shared" ca="1" si="281"/>
        <v>0</v>
      </c>
      <c r="S616" s="307">
        <f t="shared" ca="1" si="282"/>
        <v>5.083000000000002</v>
      </c>
      <c r="T616" s="304">
        <f t="shared" ca="1" si="262"/>
        <v>49.86423000000002</v>
      </c>
      <c r="U616" s="311">
        <f t="shared" ca="1" si="263"/>
        <v>0</v>
      </c>
      <c r="V616" s="306">
        <f t="shared" ca="1" si="264"/>
        <v>1.2255761671445056</v>
      </c>
      <c r="W616" s="304">
        <f t="shared" ca="1" si="265"/>
        <v>43.206363348475584</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1.2734477424864608</v>
      </c>
      <c r="AH616" s="304">
        <f t="shared" ca="1" si="289"/>
        <v>-8.500140571917381</v>
      </c>
    </row>
    <row r="617" spans="1:34" x14ac:dyDescent="0.2">
      <c r="A617" s="347">
        <f t="shared" ca="1" si="267"/>
        <v>1E-4</v>
      </c>
      <c r="B617" s="304">
        <f t="shared" ca="1" si="268"/>
        <v>29.223100000000095</v>
      </c>
      <c r="D617" s="306">
        <f t="shared" ca="1" si="269"/>
        <v>-0.73167996393859769</v>
      </c>
      <c r="E617" s="307">
        <f t="shared" ca="1" si="270"/>
        <v>-1.3413795744338959</v>
      </c>
      <c r="F617" s="304">
        <f t="shared" ca="1" si="271"/>
        <v>1.5279576997867601</v>
      </c>
      <c r="G617" s="306">
        <f t="shared" ca="1" si="272"/>
        <v>9.22342238756708</v>
      </c>
      <c r="H617" s="307">
        <f t="shared" ca="1" si="273"/>
        <v>-106.75484481296226</v>
      </c>
      <c r="I617" s="304">
        <f t="shared" ca="1" si="274"/>
        <v>107.1525473872606</v>
      </c>
      <c r="J617" s="306">
        <f t="shared" ca="1" si="275"/>
        <v>746.86410190403069</v>
      </c>
      <c r="K617" s="307">
        <f t="shared" ca="1" si="276"/>
        <v>-4.7129748980520718</v>
      </c>
      <c r="L617" s="304">
        <f t="shared" ca="1" si="261"/>
        <v>746.87897201976705</v>
      </c>
      <c r="M617" s="306">
        <f t="shared" ca="1" si="277"/>
        <v>-1.484612184086771</v>
      </c>
      <c r="N617" s="304">
        <f t="shared" ca="1" si="278"/>
        <v>-85.062012361871211</v>
      </c>
      <c r="P617" s="310">
        <f t="shared" ca="1" si="279"/>
        <v>23</v>
      </c>
      <c r="Q617" s="304">
        <f t="shared" ca="1" si="280"/>
        <v>0</v>
      </c>
      <c r="R617" s="306">
        <f t="shared" ca="1" si="281"/>
        <v>0</v>
      </c>
      <c r="S617" s="307">
        <f t="shared" ca="1" si="282"/>
        <v>5.083000000000002</v>
      </c>
      <c r="T617" s="304">
        <f t="shared" ca="1" si="262"/>
        <v>49.86423000000002</v>
      </c>
      <c r="U617" s="311">
        <f t="shared" ca="1" si="263"/>
        <v>0</v>
      </c>
      <c r="V617" s="306">
        <f t="shared" ca="1" si="264"/>
        <v>1.2255774755063897</v>
      </c>
      <c r="W617" s="304">
        <f t="shared" ca="1" si="265"/>
        <v>43.206512168036149</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1.273419129692682</v>
      </c>
      <c r="AH617" s="304">
        <f t="shared" ca="1" si="289"/>
        <v>-8.5001698501820915</v>
      </c>
    </row>
    <row r="618" spans="1:34" x14ac:dyDescent="0.2">
      <c r="A618" s="347">
        <f t="shared" ca="1" si="267"/>
        <v>1E-4</v>
      </c>
      <c r="B618" s="304">
        <f t="shared" ca="1" si="268"/>
        <v>29.223200000000094</v>
      </c>
      <c r="D618" s="306">
        <f t="shared" ca="1" si="269"/>
        <v>-0.73167581031342066</v>
      </c>
      <c r="E618" s="307">
        <f t="shared" ca="1" si="270"/>
        <v>-1.3413498285953178</v>
      </c>
      <c r="F618" s="304">
        <f t="shared" ca="1" si="271"/>
        <v>1.5279295972231473</v>
      </c>
      <c r="G618" s="306">
        <f t="shared" ca="1" si="272"/>
        <v>9.2233492199860478</v>
      </c>
      <c r="H618" s="307">
        <f t="shared" ca="1" si="273"/>
        <v>-106.75497894794512</v>
      </c>
      <c r="I618" s="304">
        <f t="shared" ca="1" si="274"/>
        <v>107.15267472634559</v>
      </c>
      <c r="J618" s="306">
        <f t="shared" ca="1" si="275"/>
        <v>746.86410190403069</v>
      </c>
      <c r="K618" s="307">
        <f t="shared" ca="1" si="276"/>
        <v>-4.7236503892401176</v>
      </c>
      <c r="L618" s="304">
        <f t="shared" ca="1" si="261"/>
        <v>746.87903946081803</v>
      </c>
      <c r="M618" s="306">
        <f t="shared" ca="1" si="277"/>
        <v>-1.4846129721400647</v>
      </c>
      <c r="N618" s="304">
        <f t="shared" ca="1" si="278"/>
        <v>-85.06205751399898</v>
      </c>
      <c r="P618" s="310">
        <f t="shared" ca="1" si="279"/>
        <v>23</v>
      </c>
      <c r="Q618" s="304">
        <f t="shared" ca="1" si="280"/>
        <v>0</v>
      </c>
      <c r="R618" s="306">
        <f t="shared" ca="1" si="281"/>
        <v>0</v>
      </c>
      <c r="S618" s="307">
        <f t="shared" ca="1" si="282"/>
        <v>5.083000000000002</v>
      </c>
      <c r="T618" s="304">
        <f t="shared" ca="1" si="262"/>
        <v>49.86423000000002</v>
      </c>
      <c r="U618" s="311">
        <f t="shared" ca="1" si="263"/>
        <v>0</v>
      </c>
      <c r="V618" s="306">
        <f t="shared" ca="1" si="264"/>
        <v>1.2255787838713152</v>
      </c>
      <c r="W618" s="304">
        <f t="shared" ca="1" si="265"/>
        <v>43.206660985737784</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1.2733905172516966</v>
      </c>
      <c r="AH618" s="304">
        <f t="shared" ca="1" si="289"/>
        <v>-8.5001991280810802</v>
      </c>
    </row>
    <row r="619" spans="1:34" x14ac:dyDescent="0.2">
      <c r="A619" s="347">
        <f t="shared" ca="1" si="267"/>
        <v>1E-4</v>
      </c>
      <c r="B619" s="304">
        <f t="shared" ca="1" si="268"/>
        <v>29.223300000000094</v>
      </c>
      <c r="D619" s="306">
        <f t="shared" ca="1" si="269"/>
        <v>-0.73167165667914025</v>
      </c>
      <c r="E619" s="307">
        <f t="shared" ca="1" si="270"/>
        <v>-1.3413200831283305</v>
      </c>
      <c r="F619" s="304">
        <f t="shared" ca="1" si="271"/>
        <v>1.5279014950548968</v>
      </c>
      <c r="G619" s="306">
        <f t="shared" ca="1" si="272"/>
        <v>9.2232760528203794</v>
      </c>
      <c r="H619" s="307">
        <f t="shared" ca="1" si="273"/>
        <v>-106.75511307995343</v>
      </c>
      <c r="I619" s="304">
        <f t="shared" ca="1" si="274"/>
        <v>107.15280206256939</v>
      </c>
      <c r="J619" s="306">
        <f t="shared" ca="1" si="275"/>
        <v>746.86410190403069</v>
      </c>
      <c r="K619" s="307">
        <f t="shared" ca="1" si="276"/>
        <v>-4.7343258938415129</v>
      </c>
      <c r="L619" s="304">
        <f t="shared" ca="1" si="261"/>
        <v>746.8791070545376</v>
      </c>
      <c r="M619" s="306">
        <f t="shared" ca="1" si="277"/>
        <v>-1.4846137601852338</v>
      </c>
      <c r="N619" s="304">
        <f t="shared" ca="1" si="278"/>
        <v>-85.062102665661229</v>
      </c>
      <c r="P619" s="310">
        <f t="shared" ca="1" si="279"/>
        <v>23</v>
      </c>
      <c r="Q619" s="304">
        <f t="shared" ca="1" si="280"/>
        <v>0</v>
      </c>
      <c r="R619" s="306">
        <f t="shared" ca="1" si="281"/>
        <v>0</v>
      </c>
      <c r="S619" s="307">
        <f t="shared" ca="1" si="282"/>
        <v>5.083000000000002</v>
      </c>
      <c r="T619" s="304">
        <f t="shared" ca="1" si="262"/>
        <v>49.86423000000002</v>
      </c>
      <c r="U619" s="311">
        <f t="shared" ca="1" si="263"/>
        <v>0</v>
      </c>
      <c r="V619" s="306">
        <f t="shared" ca="1" si="264"/>
        <v>1.2255800922392812</v>
      </c>
      <c r="W619" s="304">
        <f t="shared" ca="1" si="265"/>
        <v>43.206809801580498</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1.2733619051634921</v>
      </c>
      <c r="AH619" s="304">
        <f t="shared" ca="1" si="289"/>
        <v>-8.5002284056143544</v>
      </c>
    </row>
    <row r="620" spans="1:34" x14ac:dyDescent="0.2">
      <c r="A620" s="347">
        <f t="shared" ca="1" si="267"/>
        <v>1E-4</v>
      </c>
      <c r="B620" s="304">
        <f t="shared" ca="1" si="268"/>
        <v>29.223400000000094</v>
      </c>
      <c r="D620" s="306">
        <f t="shared" ca="1" si="269"/>
        <v>-0.731667503035758</v>
      </c>
      <c r="E620" s="307">
        <f t="shared" ca="1" si="270"/>
        <v>-1.3412903380329304</v>
      </c>
      <c r="F620" s="304">
        <f t="shared" ca="1" si="271"/>
        <v>1.5278733932820068</v>
      </c>
      <c r="G620" s="306">
        <f t="shared" ca="1" si="272"/>
        <v>9.2232028860700765</v>
      </c>
      <c r="H620" s="307">
        <f t="shared" ca="1" si="273"/>
        <v>-106.75524720898724</v>
      </c>
      <c r="I620" s="304">
        <f t="shared" ca="1" si="274"/>
        <v>107.15292939593201</v>
      </c>
      <c r="J620" s="306">
        <f t="shared" ca="1" si="275"/>
        <v>746.86410190403069</v>
      </c>
      <c r="K620" s="307">
        <f t="shared" ca="1" si="276"/>
        <v>-4.7450014118559602</v>
      </c>
      <c r="L620" s="304">
        <f t="shared" ca="1" si="261"/>
        <v>746.87917480092642</v>
      </c>
      <c r="M620" s="306">
        <f t="shared" ca="1" si="277"/>
        <v>-1.4846145482222788</v>
      </c>
      <c r="N620" s="304">
        <f t="shared" ca="1" si="278"/>
        <v>-85.062147816858015</v>
      </c>
      <c r="P620" s="310">
        <f t="shared" ca="1" si="279"/>
        <v>23</v>
      </c>
      <c r="Q620" s="304">
        <f t="shared" ca="1" si="280"/>
        <v>0</v>
      </c>
      <c r="R620" s="306">
        <f t="shared" ca="1" si="281"/>
        <v>0</v>
      </c>
      <c r="S620" s="307">
        <f t="shared" ca="1" si="282"/>
        <v>5.083000000000002</v>
      </c>
      <c r="T620" s="304">
        <f t="shared" ca="1" si="262"/>
        <v>49.86423000000002</v>
      </c>
      <c r="U620" s="311">
        <f t="shared" ca="1" si="263"/>
        <v>0</v>
      </c>
      <c r="V620" s="306">
        <f t="shared" ca="1" si="264"/>
        <v>1.2255814006102881</v>
      </c>
      <c r="W620" s="304">
        <f t="shared" ca="1" si="265"/>
        <v>43.20695861556429</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1.2733332934280721</v>
      </c>
      <c r="AH620" s="304">
        <f t="shared" ca="1" si="289"/>
        <v>-8.5002576827819158</v>
      </c>
    </row>
    <row r="621" spans="1:34" x14ac:dyDescent="0.2">
      <c r="A621" s="347">
        <f t="shared" ca="1" si="267"/>
        <v>1E-4</v>
      </c>
      <c r="B621" s="304">
        <f t="shared" ca="1" si="268"/>
        <v>29.223500000000094</v>
      </c>
      <c r="D621" s="306">
        <f t="shared" ca="1" si="269"/>
        <v>-0.73166334938327193</v>
      </c>
      <c r="E621" s="307">
        <f t="shared" ca="1" si="270"/>
        <v>-1.3412605933091175</v>
      </c>
      <c r="F621" s="304">
        <f t="shared" ca="1" si="271"/>
        <v>1.527845291904476</v>
      </c>
      <c r="G621" s="306">
        <f t="shared" ca="1" si="272"/>
        <v>9.2231297197351374</v>
      </c>
      <c r="H621" s="307">
        <f t="shared" ca="1" si="273"/>
        <v>-106.75538133504658</v>
      </c>
      <c r="I621" s="304">
        <f t="shared" ca="1" si="274"/>
        <v>107.15305672643349</v>
      </c>
      <c r="J621" s="306">
        <f t="shared" ca="1" si="275"/>
        <v>746.86410190403069</v>
      </c>
      <c r="K621" s="307">
        <f t="shared" ca="1" si="276"/>
        <v>-4.755676943283162</v>
      </c>
      <c r="L621" s="304">
        <f t="shared" ca="1" si="261"/>
        <v>746.87924269998507</v>
      </c>
      <c r="M621" s="306">
        <f t="shared" ca="1" si="277"/>
        <v>-1.4846153362511996</v>
      </c>
      <c r="N621" s="304">
        <f t="shared" ca="1" si="278"/>
        <v>-85.062192967589311</v>
      </c>
      <c r="P621" s="310">
        <f t="shared" ca="1" si="279"/>
        <v>23</v>
      </c>
      <c r="Q621" s="304">
        <f t="shared" ca="1" si="280"/>
        <v>0</v>
      </c>
      <c r="R621" s="306">
        <f t="shared" ca="1" si="281"/>
        <v>0</v>
      </c>
      <c r="S621" s="307">
        <f t="shared" ca="1" si="282"/>
        <v>5.083000000000002</v>
      </c>
      <c r="T621" s="304">
        <f t="shared" ca="1" si="262"/>
        <v>49.86423000000002</v>
      </c>
      <c r="U621" s="311">
        <f t="shared" ca="1" si="263"/>
        <v>0</v>
      </c>
      <c r="V621" s="306">
        <f t="shared" ca="1" si="264"/>
        <v>1.2255827089843365</v>
      </c>
      <c r="W621" s="304">
        <f t="shared" ca="1" si="265"/>
        <v>43.207107427689202</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1.2733046820454348</v>
      </c>
      <c r="AH621" s="304">
        <f t="shared" ca="1" si="289"/>
        <v>-8.5002869595837645</v>
      </c>
    </row>
    <row r="622" spans="1:34" x14ac:dyDescent="0.2">
      <c r="A622" s="347">
        <f t="shared" ca="1" si="267"/>
        <v>1E-4</v>
      </c>
      <c r="B622" s="304">
        <f t="shared" ca="1" si="268"/>
        <v>29.223600000000094</v>
      </c>
      <c r="D622" s="306">
        <f t="shared" ca="1" si="269"/>
        <v>-0.73165919572168414</v>
      </c>
      <c r="E622" s="307">
        <f t="shared" ca="1" si="270"/>
        <v>-1.3412308489568847</v>
      </c>
      <c r="F622" s="304">
        <f t="shared" ca="1" si="271"/>
        <v>1.5278171909223</v>
      </c>
      <c r="G622" s="306">
        <f t="shared" ca="1" si="272"/>
        <v>9.2230565538155656</v>
      </c>
      <c r="H622" s="307">
        <f t="shared" ca="1" si="273"/>
        <v>-106.75551545813147</v>
      </c>
      <c r="I622" s="304">
        <f t="shared" ca="1" si="274"/>
        <v>107.15318405407386</v>
      </c>
      <c r="J622" s="306">
        <f t="shared" ca="1" si="275"/>
        <v>746.86410190403069</v>
      </c>
      <c r="K622" s="307">
        <f t="shared" ca="1" si="276"/>
        <v>-4.7663524881228208</v>
      </c>
      <c r="L622" s="304">
        <f t="shared" ca="1" si="261"/>
        <v>746.879310751714</v>
      </c>
      <c r="M622" s="306">
        <f t="shared" ca="1" si="277"/>
        <v>-1.4846161242719962</v>
      </c>
      <c r="N622" s="304">
        <f t="shared" ca="1" si="278"/>
        <v>-85.062238117855117</v>
      </c>
      <c r="P622" s="310">
        <f t="shared" ca="1" si="279"/>
        <v>23</v>
      </c>
      <c r="Q622" s="304">
        <f t="shared" ca="1" si="280"/>
        <v>0</v>
      </c>
      <c r="R622" s="306">
        <f t="shared" ca="1" si="281"/>
        <v>0</v>
      </c>
      <c r="S622" s="307">
        <f t="shared" ca="1" si="282"/>
        <v>5.083000000000002</v>
      </c>
      <c r="T622" s="304">
        <f t="shared" ca="1" si="262"/>
        <v>49.86423000000002</v>
      </c>
      <c r="U622" s="311">
        <f t="shared" ca="1" si="263"/>
        <v>0</v>
      </c>
      <c r="V622" s="306">
        <f t="shared" ca="1" si="264"/>
        <v>1.2255840173614254</v>
      </c>
      <c r="W622" s="304">
        <f t="shared" ca="1" si="265"/>
        <v>43.207256237955214</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1.2732760710155748</v>
      </c>
      <c r="AH622" s="304">
        <f t="shared" ca="1" si="289"/>
        <v>-8.5003162360199074</v>
      </c>
    </row>
    <row r="623" spans="1:34" x14ac:dyDescent="0.2">
      <c r="A623" s="347">
        <f t="shared" ca="1" si="267"/>
        <v>1E-4</v>
      </c>
      <c r="B623" s="304">
        <f t="shared" ca="1" si="268"/>
        <v>29.223700000000093</v>
      </c>
      <c r="D623" s="306">
        <f t="shared" ca="1" si="269"/>
        <v>-0.73165504205099585</v>
      </c>
      <c r="E623" s="307">
        <f t="shared" ca="1" si="270"/>
        <v>-1.3412011049762356</v>
      </c>
      <c r="F623" s="304">
        <f t="shared" ca="1" si="271"/>
        <v>1.527789090335482</v>
      </c>
      <c r="G623" s="306">
        <f t="shared" ca="1" si="272"/>
        <v>9.222983388311361</v>
      </c>
      <c r="H623" s="307">
        <f t="shared" ca="1" si="273"/>
        <v>-106.75564957824197</v>
      </c>
      <c r="I623" s="304">
        <f t="shared" ca="1" si="274"/>
        <v>107.15331137885316</v>
      </c>
      <c r="J623" s="306">
        <f t="shared" ca="1" si="275"/>
        <v>746.86410190403069</v>
      </c>
      <c r="K623" s="307">
        <f t="shared" ca="1" si="276"/>
        <v>-4.7770280463746397</v>
      </c>
      <c r="L623" s="304">
        <f t="shared" ca="1" si="261"/>
        <v>746.87937895611367</v>
      </c>
      <c r="M623" s="306">
        <f t="shared" ca="1" si="277"/>
        <v>-1.4846169122846686</v>
      </c>
      <c r="N623" s="304">
        <f t="shared" ca="1" si="278"/>
        <v>-85.062283267655459</v>
      </c>
      <c r="P623" s="310">
        <f t="shared" ca="1" si="279"/>
        <v>23</v>
      </c>
      <c r="Q623" s="304">
        <f t="shared" ca="1" si="280"/>
        <v>0</v>
      </c>
      <c r="R623" s="306">
        <f t="shared" ca="1" si="281"/>
        <v>0</v>
      </c>
      <c r="S623" s="307">
        <f t="shared" ca="1" si="282"/>
        <v>5.083000000000002</v>
      </c>
      <c r="T623" s="304">
        <f t="shared" ca="1" si="262"/>
        <v>49.86423000000002</v>
      </c>
      <c r="U623" s="311">
        <f t="shared" ca="1" si="263"/>
        <v>0</v>
      </c>
      <c r="V623" s="306">
        <f t="shared" ca="1" si="264"/>
        <v>1.225585325741555</v>
      </c>
      <c r="W623" s="304">
        <f t="shared" ca="1" si="265"/>
        <v>43.207405046362339</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1.2732474603384958</v>
      </c>
      <c r="AH623" s="304">
        <f t="shared" ca="1" si="289"/>
        <v>-8.5003455120903393</v>
      </c>
    </row>
    <row r="624" spans="1:34" x14ac:dyDescent="0.2">
      <c r="A624" s="347">
        <f t="shared" ca="1" si="267"/>
        <v>1E-4</v>
      </c>
      <c r="B624" s="304">
        <f t="shared" ca="1" si="268"/>
        <v>29.223800000000093</v>
      </c>
      <c r="D624" s="306">
        <f t="shared" ca="1" si="269"/>
        <v>-0.73165088837120906</v>
      </c>
      <c r="E624" s="307">
        <f t="shared" ca="1" si="270"/>
        <v>-1.3411713613671665</v>
      </c>
      <c r="F624" s="304">
        <f t="shared" ca="1" si="271"/>
        <v>1.5277609901440206</v>
      </c>
      <c r="G624" s="306">
        <f t="shared" ca="1" si="272"/>
        <v>9.2229102232225237</v>
      </c>
      <c r="H624" s="307">
        <f t="shared" ca="1" si="273"/>
        <v>-106.75578369537811</v>
      </c>
      <c r="I624" s="304">
        <f t="shared" ca="1" si="274"/>
        <v>107.15343870077143</v>
      </c>
      <c r="J624" s="306">
        <f t="shared" ca="1" si="275"/>
        <v>746.86410190403069</v>
      </c>
      <c r="K624" s="307">
        <f t="shared" ca="1" si="276"/>
        <v>-4.7877036180383206</v>
      </c>
      <c r="L624" s="304">
        <f t="shared" ca="1" si="261"/>
        <v>746.87944731318487</v>
      </c>
      <c r="M624" s="306">
        <f t="shared" ca="1" si="277"/>
        <v>-1.4846177002892174</v>
      </c>
      <c r="N624" s="304">
        <f t="shared" ca="1" si="278"/>
        <v>-85.062328416990326</v>
      </c>
      <c r="P624" s="310">
        <f t="shared" ca="1" si="279"/>
        <v>23</v>
      </c>
      <c r="Q624" s="304">
        <f t="shared" ca="1" si="280"/>
        <v>0</v>
      </c>
      <c r="R624" s="306">
        <f t="shared" ca="1" si="281"/>
        <v>0</v>
      </c>
      <c r="S624" s="307">
        <f t="shared" ca="1" si="282"/>
        <v>5.083000000000002</v>
      </c>
      <c r="T624" s="304">
        <f t="shared" ca="1" si="262"/>
        <v>49.86423000000002</v>
      </c>
      <c r="U624" s="311">
        <f t="shared" ca="1" si="263"/>
        <v>0</v>
      </c>
      <c r="V624" s="306">
        <f t="shared" ca="1" si="264"/>
        <v>1.2255866341247259</v>
      </c>
      <c r="W624" s="304">
        <f t="shared" ca="1" si="265"/>
        <v>43.207553852910635</v>
      </c>
      <c r="Y624" s="314" t="str">
        <f t="shared" ca="1" si="283"/>
        <v/>
      </c>
      <c r="Z624" s="315" t="str">
        <f t="shared" ca="1" si="284"/>
        <v/>
      </c>
      <c r="AA624" s="316" t="str">
        <f t="shared" ca="1" si="285"/>
        <v/>
      </c>
      <c r="AC624" s="310" t="e">
        <f t="shared" ca="1" si="286"/>
        <v>#N/A</v>
      </c>
      <c r="AD624" s="323" t="e">
        <f t="shared" ca="1" si="287"/>
        <v>#N/A</v>
      </c>
      <c r="AE624" s="324" t="e">
        <f t="shared" ca="1" si="266"/>
        <v>#N/A</v>
      </c>
      <c r="AG624" s="306">
        <f t="shared" ca="1" si="288"/>
        <v>1.2732188500141923</v>
      </c>
      <c r="AH624" s="304">
        <f t="shared" ca="1" si="289"/>
        <v>-8.5003747877950673</v>
      </c>
    </row>
    <row r="625" spans="1:34" x14ac:dyDescent="0.2">
      <c r="A625" s="347">
        <f t="shared" ca="1" si="267"/>
        <v>1E-4</v>
      </c>
      <c r="B625" s="304">
        <f t="shared" ca="1" si="268"/>
        <v>29.223900000000093</v>
      </c>
      <c r="D625" s="306">
        <f t="shared" ca="1" si="269"/>
        <v>-0.73164673468232244</v>
      </c>
      <c r="E625" s="307">
        <f t="shared" ca="1" si="270"/>
        <v>-1.3411416181296687</v>
      </c>
      <c r="F625" s="304">
        <f t="shared" ca="1" si="271"/>
        <v>1.5277328903479073</v>
      </c>
      <c r="G625" s="306">
        <f t="shared" ca="1" si="272"/>
        <v>9.2228370585490556</v>
      </c>
      <c r="H625" s="307">
        <f t="shared" ca="1" si="273"/>
        <v>-106.75591780953992</v>
      </c>
      <c r="I625" s="304">
        <f t="shared" ca="1" si="274"/>
        <v>107.15356601982872</v>
      </c>
      <c r="J625" s="306">
        <f t="shared" ca="1" si="275"/>
        <v>746.86410190403069</v>
      </c>
      <c r="K625" s="307">
        <f t="shared" ca="1" si="276"/>
        <v>-4.7983792031135666</v>
      </c>
      <c r="L625" s="304">
        <f t="shared" ca="1" si="261"/>
        <v>746.87951582292794</v>
      </c>
      <c r="M625" s="306">
        <f t="shared" ca="1" si="277"/>
        <v>-1.4846184882856424</v>
      </c>
      <c r="N625" s="304">
        <f t="shared" ca="1" si="278"/>
        <v>-85.062373565859758</v>
      </c>
      <c r="P625" s="310">
        <f t="shared" ca="1" si="279"/>
        <v>23</v>
      </c>
      <c r="Q625" s="304">
        <f t="shared" ca="1" si="280"/>
        <v>0</v>
      </c>
      <c r="R625" s="306">
        <f t="shared" ca="1" si="281"/>
        <v>0</v>
      </c>
      <c r="S625" s="307">
        <f t="shared" ca="1" si="282"/>
        <v>5.083000000000002</v>
      </c>
      <c r="T625" s="304">
        <f t="shared" ca="1" si="262"/>
        <v>49.86423000000002</v>
      </c>
      <c r="U625" s="311">
        <f t="shared" ca="1" si="263"/>
        <v>0</v>
      </c>
      <c r="V625" s="306">
        <f t="shared" ca="1" si="264"/>
        <v>1.2255879425109371</v>
      </c>
      <c r="W625" s="304">
        <f t="shared" ca="1" si="265"/>
        <v>43.20770265760008</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1.2731902400426556</v>
      </c>
      <c r="AH625" s="304">
        <f t="shared" ca="1" si="289"/>
        <v>-8.5004040631340985</v>
      </c>
    </row>
    <row r="626" spans="1:34" x14ac:dyDescent="0.2">
      <c r="A626" s="347">
        <f t="shared" ca="1" si="267"/>
        <v>1E-4</v>
      </c>
      <c r="B626" s="304">
        <f t="shared" ca="1" si="268"/>
        <v>29.224000000000093</v>
      </c>
      <c r="D626" s="306">
        <f t="shared" ca="1" si="269"/>
        <v>-0.73164258098433721</v>
      </c>
      <c r="E626" s="307">
        <f t="shared" ca="1" si="270"/>
        <v>-1.3411118752637439</v>
      </c>
      <c r="F626" s="304">
        <f t="shared" ca="1" si="271"/>
        <v>1.5277047909471444</v>
      </c>
      <c r="G626" s="306">
        <f t="shared" ca="1" si="272"/>
        <v>9.2227638942909564</v>
      </c>
      <c r="H626" s="307">
        <f t="shared" ca="1" si="273"/>
        <v>-106.75605192072744</v>
      </c>
      <c r="I626" s="304">
        <f t="shared" ca="1" si="274"/>
        <v>107.15369333602501</v>
      </c>
      <c r="J626" s="306">
        <f t="shared" ca="1" si="275"/>
        <v>746.86410190403069</v>
      </c>
      <c r="K626" s="307">
        <f t="shared" ca="1" si="276"/>
        <v>-4.8090548016000803</v>
      </c>
      <c r="L626" s="304">
        <f t="shared" ca="1" si="261"/>
        <v>746.87958448534334</v>
      </c>
      <c r="M626" s="306">
        <f t="shared" ca="1" si="277"/>
        <v>-1.4846192762739436</v>
      </c>
      <c r="N626" s="304">
        <f t="shared" ca="1" si="278"/>
        <v>-85.062418714263728</v>
      </c>
      <c r="P626" s="310">
        <f t="shared" ca="1" si="279"/>
        <v>23</v>
      </c>
      <c r="Q626" s="304">
        <f t="shared" ca="1" si="280"/>
        <v>0</v>
      </c>
      <c r="R626" s="306">
        <f t="shared" ca="1" si="281"/>
        <v>0</v>
      </c>
      <c r="S626" s="307">
        <f t="shared" ca="1" si="282"/>
        <v>5.083000000000002</v>
      </c>
      <c r="T626" s="304">
        <f t="shared" ca="1" si="262"/>
        <v>49.86423000000002</v>
      </c>
      <c r="U626" s="311">
        <f t="shared" ca="1" si="263"/>
        <v>0</v>
      </c>
      <c r="V626" s="306">
        <f t="shared" ca="1" si="264"/>
        <v>1.2255892509001898</v>
      </c>
      <c r="W626" s="304">
        <f t="shared" ca="1" si="265"/>
        <v>43.207851460430682</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1.2731616304238926</v>
      </c>
      <c r="AH626" s="304">
        <f t="shared" ca="1" si="289"/>
        <v>-8.5004333381074293</v>
      </c>
    </row>
    <row r="627" spans="1:34" x14ac:dyDescent="0.2">
      <c r="A627" s="347">
        <f t="shared" ca="1" si="267"/>
        <v>1E-4</v>
      </c>
      <c r="B627" s="304">
        <f t="shared" ca="1" si="268"/>
        <v>29.224100000000092</v>
      </c>
      <c r="D627" s="306">
        <f t="shared" ca="1" si="269"/>
        <v>-0.73163842727725503</v>
      </c>
      <c r="E627" s="307">
        <f t="shared" ca="1" si="270"/>
        <v>-1.3410821327693903</v>
      </c>
      <c r="F627" s="304">
        <f t="shared" ca="1" si="271"/>
        <v>1.5276766919417315</v>
      </c>
      <c r="G627" s="306">
        <f t="shared" ca="1" si="272"/>
        <v>9.2226907304482282</v>
      </c>
      <c r="H627" s="307">
        <f t="shared" ca="1" si="273"/>
        <v>-106.75618602894072</v>
      </c>
      <c r="I627" s="304">
        <f t="shared" ca="1" si="274"/>
        <v>107.15382064936038</v>
      </c>
      <c r="J627" s="306">
        <f t="shared" ca="1" si="275"/>
        <v>746.86410190403069</v>
      </c>
      <c r="K627" s="307">
        <f t="shared" ca="1" si="276"/>
        <v>-4.819730413497564</v>
      </c>
      <c r="L627" s="304">
        <f t="shared" ca="1" si="261"/>
        <v>746.87965330043176</v>
      </c>
      <c r="M627" s="306">
        <f t="shared" ca="1" si="277"/>
        <v>-1.4846200642541214</v>
      </c>
      <c r="N627" s="304">
        <f t="shared" ca="1" si="278"/>
        <v>-85.06246386220225</v>
      </c>
      <c r="P627" s="310">
        <f t="shared" ca="1" si="279"/>
        <v>23</v>
      </c>
      <c r="Q627" s="304">
        <f t="shared" ca="1" si="280"/>
        <v>0</v>
      </c>
      <c r="R627" s="306">
        <f t="shared" ca="1" si="281"/>
        <v>0</v>
      </c>
      <c r="S627" s="307">
        <f t="shared" ca="1" si="282"/>
        <v>5.083000000000002</v>
      </c>
      <c r="T627" s="304">
        <f t="shared" ca="1" si="262"/>
        <v>49.86423000000002</v>
      </c>
      <c r="U627" s="311">
        <f t="shared" ca="1" si="263"/>
        <v>0</v>
      </c>
      <c r="V627" s="306">
        <f t="shared" ca="1" si="264"/>
        <v>1.2255905592924827</v>
      </c>
      <c r="W627" s="304">
        <f t="shared" ca="1" si="265"/>
        <v>43.208000261402461</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1.2731330211578982</v>
      </c>
      <c r="AH627" s="304">
        <f t="shared" ca="1" si="289"/>
        <v>-8.5004626127150633</v>
      </c>
    </row>
    <row r="628" spans="1:34" x14ac:dyDescent="0.2">
      <c r="A628" s="347">
        <f t="shared" ca="1" si="267"/>
        <v>1E-4</v>
      </c>
      <c r="B628" s="304">
        <f t="shared" ca="1" si="268"/>
        <v>29.224200000000092</v>
      </c>
      <c r="D628" s="306">
        <f t="shared" ca="1" si="269"/>
        <v>-0.73163427356107613</v>
      </c>
      <c r="E628" s="307">
        <f t="shared" ca="1" si="270"/>
        <v>-1.3410523906466061</v>
      </c>
      <c r="F628" s="304">
        <f t="shared" ca="1" si="271"/>
        <v>1.527648593331667</v>
      </c>
      <c r="G628" s="306">
        <f t="shared" ca="1" si="272"/>
        <v>9.2226175670208725</v>
      </c>
      <c r="H628" s="307">
        <f t="shared" ca="1" si="273"/>
        <v>-106.75632013417979</v>
      </c>
      <c r="I628" s="304">
        <f t="shared" ca="1" si="274"/>
        <v>107.15394795983488</v>
      </c>
      <c r="J628" s="306">
        <f t="shared" ca="1" si="275"/>
        <v>746.86410190403069</v>
      </c>
      <c r="K628" s="307">
        <f t="shared" ca="1" si="276"/>
        <v>-4.8304060388057204</v>
      </c>
      <c r="L628" s="304">
        <f t="shared" ca="1" si="261"/>
        <v>746.87972226819363</v>
      </c>
      <c r="M628" s="306">
        <f t="shared" ca="1" si="277"/>
        <v>-1.4846208522261757</v>
      </c>
      <c r="N628" s="304">
        <f t="shared" ca="1" si="278"/>
        <v>-85.062509009675338</v>
      </c>
      <c r="P628" s="310">
        <f t="shared" ca="1" si="279"/>
        <v>23</v>
      </c>
      <c r="Q628" s="304">
        <f t="shared" ca="1" si="280"/>
        <v>0</v>
      </c>
      <c r="R628" s="306">
        <f t="shared" ca="1" si="281"/>
        <v>0</v>
      </c>
      <c r="S628" s="307">
        <f t="shared" ca="1" si="282"/>
        <v>5.083000000000002</v>
      </c>
      <c r="T628" s="304">
        <f t="shared" ca="1" si="262"/>
        <v>49.86423000000002</v>
      </c>
      <c r="U628" s="311">
        <f t="shared" ca="1" si="263"/>
        <v>0</v>
      </c>
      <c r="V628" s="306">
        <f t="shared" ca="1" si="264"/>
        <v>1.2255918676878166</v>
      </c>
      <c r="W628" s="304">
        <f t="shared" ca="1" si="265"/>
        <v>43.208149060515446</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1.2731044122446704</v>
      </c>
      <c r="AH628" s="304">
        <f t="shared" ca="1" si="289"/>
        <v>-8.5004918869570023</v>
      </c>
    </row>
    <row r="629" spans="1:34" x14ac:dyDescent="0.2">
      <c r="A629" s="347">
        <f t="shared" ca="1" si="267"/>
        <v>1E-4</v>
      </c>
      <c r="B629" s="304">
        <f t="shared" ca="1" si="268"/>
        <v>29.224300000000092</v>
      </c>
      <c r="D629" s="306">
        <f t="shared" ca="1" si="269"/>
        <v>-0.73163011983580228</v>
      </c>
      <c r="E629" s="307">
        <f t="shared" ca="1" si="270"/>
        <v>-1.3410226488953843</v>
      </c>
      <c r="F629" s="304">
        <f t="shared" ca="1" si="271"/>
        <v>1.5276204951169461</v>
      </c>
      <c r="G629" s="306">
        <f t="shared" ca="1" si="272"/>
        <v>9.2225444040088895</v>
      </c>
      <c r="H629" s="307">
        <f t="shared" ca="1" si="273"/>
        <v>-106.75645423644468</v>
      </c>
      <c r="I629" s="304">
        <f t="shared" ca="1" si="274"/>
        <v>107.15407526744852</v>
      </c>
      <c r="J629" s="306">
        <f t="shared" ca="1" si="275"/>
        <v>746.86410190403069</v>
      </c>
      <c r="K629" s="307">
        <f t="shared" ca="1" si="276"/>
        <v>-4.8410816775242518</v>
      </c>
      <c r="L629" s="304">
        <f t="shared" ca="1" si="261"/>
        <v>746.87979138862954</v>
      </c>
      <c r="M629" s="306">
        <f t="shared" ca="1" si="277"/>
        <v>-1.4846216401901065</v>
      </c>
      <c r="N629" s="304">
        <f t="shared" ca="1" si="278"/>
        <v>-85.062554156682978</v>
      </c>
      <c r="P629" s="310">
        <f t="shared" ca="1" si="279"/>
        <v>23</v>
      </c>
      <c r="Q629" s="304">
        <f t="shared" ca="1" si="280"/>
        <v>0</v>
      </c>
      <c r="R629" s="306">
        <f t="shared" ca="1" si="281"/>
        <v>0</v>
      </c>
      <c r="S629" s="307">
        <f t="shared" ca="1" si="282"/>
        <v>5.083000000000002</v>
      </c>
      <c r="T629" s="304">
        <f t="shared" ca="1" si="262"/>
        <v>49.86423000000002</v>
      </c>
      <c r="U629" s="311">
        <f t="shared" ca="1" si="263"/>
        <v>0</v>
      </c>
      <c r="V629" s="306">
        <f t="shared" ca="1" si="264"/>
        <v>1.2255931760861911</v>
      </c>
      <c r="W629" s="304">
        <f t="shared" ca="1" si="265"/>
        <v>43.20829785776963</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1.273075803684204</v>
      </c>
      <c r="AH629" s="304">
        <f t="shared" ca="1" si="289"/>
        <v>-8.5005211608332534</v>
      </c>
    </row>
    <row r="630" spans="1:34" x14ac:dyDescent="0.2">
      <c r="A630" s="347">
        <f t="shared" ca="1" si="267"/>
        <v>1E-4</v>
      </c>
      <c r="B630" s="304">
        <f t="shared" ca="1" si="268"/>
        <v>29.224400000000092</v>
      </c>
      <c r="D630" s="306">
        <f t="shared" ca="1" si="269"/>
        <v>-0.73162596610143538</v>
      </c>
      <c r="E630" s="307">
        <f t="shared" ca="1" si="270"/>
        <v>-1.3409929075157248</v>
      </c>
      <c r="F630" s="304">
        <f t="shared" ca="1" si="271"/>
        <v>1.5275923972975696</v>
      </c>
      <c r="G630" s="306">
        <f t="shared" ca="1" si="272"/>
        <v>9.2224712414122791</v>
      </c>
      <c r="H630" s="307">
        <f t="shared" ca="1" si="273"/>
        <v>-106.75658833573543</v>
      </c>
      <c r="I630" s="304">
        <f t="shared" ca="1" si="274"/>
        <v>107.15420257220133</v>
      </c>
      <c r="J630" s="306">
        <f t="shared" ca="1" si="275"/>
        <v>746.86410190403069</v>
      </c>
      <c r="K630" s="307">
        <f t="shared" ca="1" si="276"/>
        <v>-4.8517573296528607</v>
      </c>
      <c r="L630" s="304">
        <f t="shared" ca="1" si="261"/>
        <v>746.87986066174005</v>
      </c>
      <c r="M630" s="306">
        <f t="shared" ca="1" si="277"/>
        <v>-1.4846224281459142</v>
      </c>
      <c r="N630" s="304">
        <f t="shared" ca="1" si="278"/>
        <v>-85.062599303225198</v>
      </c>
      <c r="P630" s="310">
        <f t="shared" ca="1" si="279"/>
        <v>23</v>
      </c>
      <c r="Q630" s="304">
        <f t="shared" ca="1" si="280"/>
        <v>0</v>
      </c>
      <c r="R630" s="306">
        <f t="shared" ca="1" si="281"/>
        <v>0</v>
      </c>
      <c r="S630" s="307">
        <f t="shared" ca="1" si="282"/>
        <v>5.083000000000002</v>
      </c>
      <c r="T630" s="304">
        <f t="shared" ca="1" si="262"/>
        <v>49.86423000000002</v>
      </c>
      <c r="U630" s="311">
        <f t="shared" ca="1" si="263"/>
        <v>0</v>
      </c>
      <c r="V630" s="306">
        <f t="shared" ca="1" si="264"/>
        <v>1.2255944844876061</v>
      </c>
      <c r="W630" s="304">
        <f t="shared" ca="1" si="265"/>
        <v>43.208446653165026</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1.273047195476499</v>
      </c>
      <c r="AH630" s="304">
        <f t="shared" ca="1" si="289"/>
        <v>-8.5005504343438147</v>
      </c>
    </row>
    <row r="631" spans="1:34" x14ac:dyDescent="0.2">
      <c r="A631" s="347">
        <f t="shared" ca="1" si="267"/>
        <v>1E-4</v>
      </c>
      <c r="B631" s="304">
        <f t="shared" ca="1" si="268"/>
        <v>29.224500000000091</v>
      </c>
      <c r="D631" s="306">
        <f t="shared" ca="1" si="269"/>
        <v>-0.7316218123579733</v>
      </c>
      <c r="E631" s="307">
        <f t="shared" ca="1" si="270"/>
        <v>-1.3409631665076258</v>
      </c>
      <c r="F631" s="304">
        <f t="shared" ca="1" si="271"/>
        <v>1.5275642998735355</v>
      </c>
      <c r="G631" s="306">
        <f t="shared" ca="1" si="272"/>
        <v>9.2223980792310432</v>
      </c>
      <c r="H631" s="307">
        <f t="shared" ca="1" si="273"/>
        <v>-106.75672243205209</v>
      </c>
      <c r="I631" s="304">
        <f t="shared" ca="1" si="274"/>
        <v>107.15432987409336</v>
      </c>
      <c r="J631" s="306">
        <f t="shared" ca="1" si="275"/>
        <v>746.86410190403069</v>
      </c>
      <c r="K631" s="307">
        <f t="shared" ca="1" si="276"/>
        <v>-4.8624329951912504</v>
      </c>
      <c r="L631" s="304">
        <f t="shared" ca="1" si="261"/>
        <v>746.87993008752551</v>
      </c>
      <c r="M631" s="306">
        <f t="shared" ca="1" si="277"/>
        <v>-1.4846232160935988</v>
      </c>
      <c r="N631" s="304">
        <f t="shared" ca="1" si="278"/>
        <v>-85.062644449302013</v>
      </c>
      <c r="P631" s="310">
        <f t="shared" ca="1" si="279"/>
        <v>23</v>
      </c>
      <c r="Q631" s="304">
        <f t="shared" ca="1" si="280"/>
        <v>0</v>
      </c>
      <c r="R631" s="306">
        <f t="shared" ca="1" si="281"/>
        <v>0</v>
      </c>
      <c r="S631" s="307">
        <f t="shared" ca="1" si="282"/>
        <v>5.083000000000002</v>
      </c>
      <c r="T631" s="304">
        <f t="shared" ca="1" si="262"/>
        <v>49.86423000000002</v>
      </c>
      <c r="U631" s="311">
        <f t="shared" ca="1" si="263"/>
        <v>0</v>
      </c>
      <c r="V631" s="306">
        <f t="shared" ca="1" si="264"/>
        <v>1.225595792892062</v>
      </c>
      <c r="W631" s="304">
        <f t="shared" ca="1" si="265"/>
        <v>43.208595446701672</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1.2730185876215536</v>
      </c>
      <c r="AH631" s="304">
        <f t="shared" ca="1" si="289"/>
        <v>-8.50057970748869</v>
      </c>
    </row>
    <row r="632" spans="1:34" x14ac:dyDescent="0.2">
      <c r="A632" s="347">
        <f t="shared" ca="1" si="267"/>
        <v>1E-4</v>
      </c>
      <c r="B632" s="304">
        <f t="shared" ca="1" si="268"/>
        <v>29.224600000000091</v>
      </c>
      <c r="D632" s="306">
        <f t="shared" ca="1" si="269"/>
        <v>-0.73161765860541794</v>
      </c>
      <c r="E632" s="307">
        <f t="shared" ca="1" si="270"/>
        <v>-1.3409334258710821</v>
      </c>
      <c r="F632" s="304">
        <f t="shared" ca="1" si="271"/>
        <v>1.5275362028448396</v>
      </c>
      <c r="G632" s="306">
        <f t="shared" ca="1" si="272"/>
        <v>9.2223249174651833</v>
      </c>
      <c r="H632" s="307">
        <f t="shared" ca="1" si="273"/>
        <v>-106.75685652539467</v>
      </c>
      <c r="I632" s="304">
        <f t="shared" ca="1" si="274"/>
        <v>107.15445717312464</v>
      </c>
      <c r="J632" s="306">
        <f t="shared" ca="1" si="275"/>
        <v>746.86410190403069</v>
      </c>
      <c r="K632" s="307">
        <f t="shared" ca="1" si="276"/>
        <v>-4.8731086741391225</v>
      </c>
      <c r="L632" s="304">
        <f t="shared" ca="1" si="261"/>
        <v>746.8799996659867</v>
      </c>
      <c r="M632" s="306">
        <f t="shared" ca="1" si="277"/>
        <v>-1.4846240040331606</v>
      </c>
      <c r="N632" s="304">
        <f t="shared" ca="1" si="278"/>
        <v>-85.062689594913408</v>
      </c>
      <c r="P632" s="310">
        <f t="shared" ca="1" si="279"/>
        <v>23</v>
      </c>
      <c r="Q632" s="304">
        <f t="shared" ca="1" si="280"/>
        <v>0</v>
      </c>
      <c r="R632" s="306">
        <f t="shared" ca="1" si="281"/>
        <v>0</v>
      </c>
      <c r="S632" s="307">
        <f t="shared" ca="1" si="282"/>
        <v>5.083000000000002</v>
      </c>
      <c r="T632" s="304">
        <f t="shared" ca="1" si="262"/>
        <v>49.86423000000002</v>
      </c>
      <c r="U632" s="311">
        <f t="shared" ca="1" si="263"/>
        <v>0</v>
      </c>
      <c r="V632" s="306">
        <f t="shared" ca="1" si="264"/>
        <v>1.2255971012995583</v>
      </c>
      <c r="W632" s="304">
        <f t="shared" ca="1" si="265"/>
        <v>43.208744238379559</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1.2729899801193625</v>
      </c>
      <c r="AH632" s="304">
        <f t="shared" ca="1" si="289"/>
        <v>-8.5006089802678844</v>
      </c>
    </row>
    <row r="633" spans="1:34" x14ac:dyDescent="0.2">
      <c r="A633" s="347">
        <f t="shared" ca="1" si="267"/>
        <v>1E-4</v>
      </c>
      <c r="B633" s="304">
        <f t="shared" ca="1" si="268"/>
        <v>29.224700000000091</v>
      </c>
      <c r="D633" s="306">
        <f t="shared" ca="1" si="269"/>
        <v>-0.7316135048437693</v>
      </c>
      <c r="E633" s="307">
        <f t="shared" ca="1" si="270"/>
        <v>-1.3409036856060936</v>
      </c>
      <c r="F633" s="304">
        <f t="shared" ca="1" si="271"/>
        <v>1.5275081062114824</v>
      </c>
      <c r="G633" s="306">
        <f t="shared" ca="1" si="272"/>
        <v>9.2222517561146997</v>
      </c>
      <c r="H633" s="307">
        <f t="shared" ca="1" si="273"/>
        <v>-106.75699061576323</v>
      </c>
      <c r="I633" s="304">
        <f t="shared" ca="1" si="274"/>
        <v>107.1545844692952</v>
      </c>
      <c r="J633" s="306">
        <f t="shared" ca="1" si="275"/>
        <v>746.86410190403069</v>
      </c>
      <c r="K633" s="307">
        <f t="shared" ca="1" si="276"/>
        <v>-4.8837843664961804</v>
      </c>
      <c r="L633" s="304">
        <f t="shared" ca="1" si="261"/>
        <v>746.88006939712398</v>
      </c>
      <c r="M633" s="306">
        <f t="shared" ca="1" si="277"/>
        <v>-1.4846247919645994</v>
      </c>
      <c r="N633" s="304">
        <f t="shared" ca="1" si="278"/>
        <v>-85.062734740059398</v>
      </c>
      <c r="P633" s="310">
        <f t="shared" ca="1" si="279"/>
        <v>23</v>
      </c>
      <c r="Q633" s="304">
        <f t="shared" ca="1" si="280"/>
        <v>0</v>
      </c>
      <c r="R633" s="306">
        <f t="shared" ca="1" si="281"/>
        <v>0</v>
      </c>
      <c r="S633" s="307">
        <f t="shared" ca="1" si="282"/>
        <v>5.083000000000002</v>
      </c>
      <c r="T633" s="304">
        <f t="shared" ca="1" si="262"/>
        <v>49.86423000000002</v>
      </c>
      <c r="U633" s="311">
        <f t="shared" ca="1" si="263"/>
        <v>0</v>
      </c>
      <c r="V633" s="306">
        <f t="shared" ca="1" si="264"/>
        <v>1.2255984097100951</v>
      </c>
      <c r="W633" s="304">
        <f t="shared" ca="1" si="265"/>
        <v>43.208893028198688</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1.2729613729699256</v>
      </c>
      <c r="AH633" s="304">
        <f t="shared" ca="1" si="289"/>
        <v>-8.5006382526813979</v>
      </c>
    </row>
    <row r="634" spans="1:34" x14ac:dyDescent="0.2">
      <c r="A634" s="347">
        <f t="shared" ca="1" si="267"/>
        <v>1E-4</v>
      </c>
      <c r="B634" s="304">
        <f t="shared" ca="1" si="268"/>
        <v>29.224800000000091</v>
      </c>
      <c r="D634" s="306">
        <f t="shared" ca="1" si="269"/>
        <v>-0.7316093510730306</v>
      </c>
      <c r="E634" s="307">
        <f t="shared" ca="1" si="270"/>
        <v>-1.3408739457126604</v>
      </c>
      <c r="F634" s="304">
        <f t="shared" ca="1" si="271"/>
        <v>1.527480009973466</v>
      </c>
      <c r="G634" s="306">
        <f t="shared" ca="1" si="272"/>
        <v>9.2221785951795923</v>
      </c>
      <c r="H634" s="307">
        <f t="shared" ca="1" si="273"/>
        <v>-106.7571247031578</v>
      </c>
      <c r="I634" s="304">
        <f t="shared" ca="1" si="274"/>
        <v>107.15471176260507</v>
      </c>
      <c r="J634" s="306">
        <f t="shared" ca="1" si="275"/>
        <v>746.86410190403069</v>
      </c>
      <c r="K634" s="307">
        <f t="shared" ca="1" si="276"/>
        <v>-4.8944600722621265</v>
      </c>
      <c r="L634" s="304">
        <f t="shared" ca="1" si="261"/>
        <v>746.8801392809379</v>
      </c>
      <c r="M634" s="306">
        <f t="shared" ca="1" si="277"/>
        <v>-1.4846255798879153</v>
      </c>
      <c r="N634" s="304">
        <f t="shared" ca="1" si="278"/>
        <v>-85.062779884739982</v>
      </c>
      <c r="P634" s="310">
        <f t="shared" ca="1" si="279"/>
        <v>23</v>
      </c>
      <c r="Q634" s="304">
        <f t="shared" ca="1" si="280"/>
        <v>0</v>
      </c>
      <c r="R634" s="306">
        <f t="shared" ca="1" si="281"/>
        <v>0</v>
      </c>
      <c r="S634" s="307">
        <f t="shared" ca="1" si="282"/>
        <v>5.083000000000002</v>
      </c>
      <c r="T634" s="304">
        <f t="shared" ca="1" si="262"/>
        <v>49.86423000000002</v>
      </c>
      <c r="U634" s="311">
        <f t="shared" ca="1" si="263"/>
        <v>0</v>
      </c>
      <c r="V634" s="306">
        <f t="shared" ca="1" si="264"/>
        <v>1.2255997181236724</v>
      </c>
      <c r="W634" s="304">
        <f t="shared" ca="1" si="265"/>
        <v>43.209041816159086</v>
      </c>
      <c r="Y634" s="314" t="str">
        <f t="shared" ca="1" si="283"/>
        <v/>
      </c>
      <c r="Z634" s="315" t="str">
        <f t="shared" ca="1" si="284"/>
        <v/>
      </c>
      <c r="AA634" s="316" t="str">
        <f t="shared" ca="1" si="285"/>
        <v/>
      </c>
      <c r="AC634" s="310" t="e">
        <f t="shared" ca="1" si="286"/>
        <v>#N/A</v>
      </c>
      <c r="AD634" s="323" t="e">
        <f t="shared" ca="1" si="287"/>
        <v>#N/A</v>
      </c>
      <c r="AE634" s="324" t="e">
        <f t="shared" ca="1" si="266"/>
        <v>#N/A</v>
      </c>
      <c r="AG634" s="306">
        <f t="shared" ca="1" si="288"/>
        <v>1.2729327661732448</v>
      </c>
      <c r="AH634" s="304">
        <f t="shared" ca="1" si="289"/>
        <v>-8.5006675247292289</v>
      </c>
    </row>
    <row r="635" spans="1:34" x14ac:dyDescent="0.2">
      <c r="A635" s="347">
        <f t="shared" ca="1" si="267"/>
        <v>1E-4</v>
      </c>
      <c r="B635" s="304">
        <f t="shared" ca="1" si="268"/>
        <v>29.22490000000009</v>
      </c>
      <c r="D635" s="306">
        <f t="shared" ca="1" si="269"/>
        <v>-0.73160519729320217</v>
      </c>
      <c r="E635" s="307">
        <f t="shared" ca="1" si="270"/>
        <v>-1.340844206190777</v>
      </c>
      <c r="F635" s="304">
        <f t="shared" ca="1" si="271"/>
        <v>1.5274519141307854</v>
      </c>
      <c r="G635" s="306">
        <f t="shared" ca="1" si="272"/>
        <v>9.2221054346598628</v>
      </c>
      <c r="H635" s="307">
        <f t="shared" ca="1" si="273"/>
        <v>-106.75725878757842</v>
      </c>
      <c r="I635" s="304">
        <f t="shared" ca="1" si="274"/>
        <v>107.15483905305432</v>
      </c>
      <c r="J635" s="306">
        <f t="shared" ca="1" si="275"/>
        <v>746.86410190403069</v>
      </c>
      <c r="K635" s="307">
        <f t="shared" ca="1" si="276"/>
        <v>-4.9051357914366633</v>
      </c>
      <c r="L635" s="304">
        <f t="shared" ca="1" si="261"/>
        <v>746.88020931742915</v>
      </c>
      <c r="M635" s="306">
        <f t="shared" ca="1" si="277"/>
        <v>-1.4846263678031089</v>
      </c>
      <c r="N635" s="304">
        <f t="shared" ca="1" si="278"/>
        <v>-85.062825028955189</v>
      </c>
      <c r="P635" s="310">
        <f t="shared" ca="1" si="279"/>
        <v>23</v>
      </c>
      <c r="Q635" s="304">
        <f t="shared" ca="1" si="280"/>
        <v>0</v>
      </c>
      <c r="R635" s="306">
        <f t="shared" ca="1" si="281"/>
        <v>0</v>
      </c>
      <c r="S635" s="307">
        <f t="shared" ca="1" si="282"/>
        <v>5.083000000000002</v>
      </c>
      <c r="T635" s="304">
        <f t="shared" ca="1" si="262"/>
        <v>49.86423000000002</v>
      </c>
      <c r="U635" s="311">
        <f t="shared" ca="1" si="263"/>
        <v>0</v>
      </c>
      <c r="V635" s="306">
        <f t="shared" ca="1" si="264"/>
        <v>1.2256010265402906</v>
      </c>
      <c r="W635" s="304">
        <f t="shared" ca="1" si="265"/>
        <v>43.20919060226079</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1.2729041597293165</v>
      </c>
      <c r="AH635" s="304">
        <f t="shared" ca="1" si="289"/>
        <v>-8.5006967964113844</v>
      </c>
    </row>
    <row r="636" spans="1:34" x14ac:dyDescent="0.2">
      <c r="A636" s="347">
        <f t="shared" ca="1" si="267"/>
        <v>1E-4</v>
      </c>
      <c r="B636" s="304">
        <f t="shared" ca="1" si="268"/>
        <v>29.22500000000009</v>
      </c>
      <c r="D636" s="306">
        <f t="shared" ca="1" si="269"/>
        <v>-0.73160104350428234</v>
      </c>
      <c r="E636" s="307">
        <f t="shared" ca="1" si="270"/>
        <v>-1.3408144670404347</v>
      </c>
      <c r="F636" s="304">
        <f t="shared" ca="1" si="271"/>
        <v>1.5274238186834328</v>
      </c>
      <c r="G636" s="306">
        <f t="shared" ca="1" si="272"/>
        <v>9.222032274555513</v>
      </c>
      <c r="H636" s="307">
        <f t="shared" ca="1" si="273"/>
        <v>-106.75739286902513</v>
      </c>
      <c r="I636" s="304">
        <f t="shared" ca="1" si="274"/>
        <v>107.15496634064293</v>
      </c>
      <c r="J636" s="306">
        <f t="shared" ca="1" si="275"/>
        <v>746.86410190403069</v>
      </c>
      <c r="K636" s="307">
        <f t="shared" ca="1" si="276"/>
        <v>-4.9158115240194933</v>
      </c>
      <c r="L636" s="304">
        <f t="shared" ca="1" si="261"/>
        <v>746.88027950659796</v>
      </c>
      <c r="M636" s="306">
        <f t="shared" ca="1" si="277"/>
        <v>-1.4846271557101798</v>
      </c>
      <c r="N636" s="304">
        <f t="shared" ca="1" si="278"/>
        <v>-85.062870172705004</v>
      </c>
      <c r="P636" s="310">
        <f t="shared" ca="1" si="279"/>
        <v>23</v>
      </c>
      <c r="Q636" s="304">
        <f t="shared" ca="1" si="280"/>
        <v>0</v>
      </c>
      <c r="R636" s="306">
        <f t="shared" ca="1" si="281"/>
        <v>0</v>
      </c>
      <c r="S636" s="307">
        <f t="shared" ca="1" si="282"/>
        <v>5.083000000000002</v>
      </c>
      <c r="T636" s="304">
        <f t="shared" ca="1" si="262"/>
        <v>49.86423000000002</v>
      </c>
      <c r="U636" s="311">
        <f t="shared" ca="1" si="263"/>
        <v>0</v>
      </c>
      <c r="V636" s="306">
        <f t="shared" ca="1" si="264"/>
        <v>1.2256023349599496</v>
      </c>
      <c r="W636" s="304">
        <f t="shared" ca="1" si="265"/>
        <v>43.209339386503785</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1.2728755536381282</v>
      </c>
      <c r="AH636" s="304">
        <f t="shared" ca="1" si="289"/>
        <v>-8.5007260677278715</v>
      </c>
    </row>
    <row r="637" spans="1:34" x14ac:dyDescent="0.2">
      <c r="A637" s="347">
        <f t="shared" ca="1" si="267"/>
        <v>1E-4</v>
      </c>
      <c r="B637" s="304">
        <f t="shared" ca="1" si="268"/>
        <v>29.22510000000009</v>
      </c>
      <c r="D637" s="306">
        <f t="shared" ca="1" si="269"/>
        <v>-0.73159688970627434</v>
      </c>
      <c r="E637" s="307">
        <f t="shared" ca="1" si="270"/>
        <v>-1.3407847282616387</v>
      </c>
      <c r="F637" s="304">
        <f t="shared" ca="1" si="271"/>
        <v>1.527395723631414</v>
      </c>
      <c r="G637" s="306">
        <f t="shared" ca="1" si="272"/>
        <v>9.221959114866543</v>
      </c>
      <c r="H637" s="307">
        <f t="shared" ca="1" si="273"/>
        <v>-106.75752694749795</v>
      </c>
      <c r="I637" s="304">
        <f t="shared" ca="1" si="274"/>
        <v>107.15509362537098</v>
      </c>
      <c r="J637" s="306">
        <f t="shared" ca="1" si="275"/>
        <v>746.86410190403069</v>
      </c>
      <c r="K637" s="307">
        <f t="shared" ca="1" si="276"/>
        <v>-4.9264872700103197</v>
      </c>
      <c r="L637" s="304">
        <f t="shared" ca="1" si="261"/>
        <v>746.88034984844523</v>
      </c>
      <c r="M637" s="306">
        <f t="shared" ca="1" si="277"/>
        <v>-1.4846279436091283</v>
      </c>
      <c r="N637" s="304">
        <f t="shared" ca="1" si="278"/>
        <v>-85.062915315989429</v>
      </c>
      <c r="P637" s="310">
        <f t="shared" ca="1" si="279"/>
        <v>23</v>
      </c>
      <c r="Q637" s="304">
        <f t="shared" ca="1" si="280"/>
        <v>0</v>
      </c>
      <c r="R637" s="306">
        <f t="shared" ca="1" si="281"/>
        <v>0</v>
      </c>
      <c r="S637" s="307">
        <f t="shared" ca="1" si="282"/>
        <v>5.083000000000002</v>
      </c>
      <c r="T637" s="304">
        <f t="shared" ca="1" si="262"/>
        <v>49.86423000000002</v>
      </c>
      <c r="U637" s="311">
        <f t="shared" ca="1" si="263"/>
        <v>0</v>
      </c>
      <c r="V637" s="306">
        <f t="shared" ca="1" si="264"/>
        <v>1.2256036433826485</v>
      </c>
      <c r="W637" s="304">
        <f t="shared" ca="1" si="265"/>
        <v>43.209488168888079</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1.2728469478996889</v>
      </c>
      <c r="AH637" s="304">
        <f t="shared" ca="1" si="289"/>
        <v>-8.5007553386786867</v>
      </c>
    </row>
    <row r="638" spans="1:34" x14ac:dyDescent="0.2">
      <c r="A638" s="347">
        <f t="shared" ca="1" si="267"/>
        <v>1E-4</v>
      </c>
      <c r="B638" s="304">
        <f t="shared" ca="1" si="268"/>
        <v>29.22520000000009</v>
      </c>
      <c r="D638" s="306">
        <f t="shared" ca="1" si="269"/>
        <v>-0.73159273589917817</v>
      </c>
      <c r="E638" s="307">
        <f t="shared" ca="1" si="270"/>
        <v>-1.3407549898543838</v>
      </c>
      <c r="F638" s="304">
        <f t="shared" ca="1" si="271"/>
        <v>1.5273676289747249</v>
      </c>
      <c r="G638" s="306">
        <f t="shared" ca="1" si="272"/>
        <v>9.2218859555929527</v>
      </c>
      <c r="H638" s="307">
        <f t="shared" ca="1" si="273"/>
        <v>-106.75766102299694</v>
      </c>
      <c r="I638" s="304">
        <f t="shared" ca="1" si="274"/>
        <v>107.1552209072385</v>
      </c>
      <c r="J638" s="306">
        <f t="shared" ca="1" si="275"/>
        <v>746.86410190403069</v>
      </c>
      <c r="K638" s="307">
        <f t="shared" ca="1" si="276"/>
        <v>-4.9371630294088442</v>
      </c>
      <c r="L638" s="304">
        <f t="shared" ca="1" si="261"/>
        <v>746.88042034297109</v>
      </c>
      <c r="M638" s="306">
        <f t="shared" ca="1" si="277"/>
        <v>-1.4846287314999544</v>
      </c>
      <c r="N638" s="304">
        <f t="shared" ca="1" si="278"/>
        <v>-85.06296045880849</v>
      </c>
      <c r="P638" s="310">
        <f t="shared" ca="1" si="279"/>
        <v>23</v>
      </c>
      <c r="Q638" s="304">
        <f t="shared" ca="1" si="280"/>
        <v>0</v>
      </c>
      <c r="R638" s="306">
        <f t="shared" ca="1" si="281"/>
        <v>0</v>
      </c>
      <c r="S638" s="307">
        <f t="shared" ca="1" si="282"/>
        <v>5.083000000000002</v>
      </c>
      <c r="T638" s="304">
        <f t="shared" ca="1" si="262"/>
        <v>49.86423000000002</v>
      </c>
      <c r="U638" s="311">
        <f t="shared" ca="1" si="263"/>
        <v>0</v>
      </c>
      <c r="V638" s="306">
        <f t="shared" ca="1" si="264"/>
        <v>1.2256049518083878</v>
      </c>
      <c r="W638" s="304">
        <f t="shared" ca="1" si="265"/>
        <v>43.209636949413714</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1.2728183425139914</v>
      </c>
      <c r="AH638" s="304">
        <f t="shared" ca="1" si="289"/>
        <v>-8.5007846092638335</v>
      </c>
    </row>
    <row r="639" spans="1:34" x14ac:dyDescent="0.2">
      <c r="A639" s="347">
        <f t="shared" ca="1" si="267"/>
        <v>1E-4</v>
      </c>
      <c r="B639" s="304">
        <f t="shared" ca="1" si="268"/>
        <v>29.22530000000009</v>
      </c>
      <c r="D639" s="306">
        <f t="shared" ca="1" si="269"/>
        <v>-0.73158858208299571</v>
      </c>
      <c r="E639" s="307">
        <f t="shared" ca="1" si="270"/>
        <v>-1.3407252518186681</v>
      </c>
      <c r="F639" s="304">
        <f t="shared" ca="1" si="271"/>
        <v>1.5273395347133651</v>
      </c>
      <c r="G639" s="306">
        <f t="shared" ca="1" si="272"/>
        <v>9.2218127967347439</v>
      </c>
      <c r="H639" s="307">
        <f t="shared" ca="1" si="273"/>
        <v>-106.75779509552213</v>
      </c>
      <c r="I639" s="304">
        <f t="shared" ca="1" si="274"/>
        <v>107.1553481862455</v>
      </c>
      <c r="J639" s="306">
        <f t="shared" ca="1" si="275"/>
        <v>746.86410190403069</v>
      </c>
      <c r="K639" s="307">
        <f t="shared" ca="1" si="276"/>
        <v>-4.9478388022147701</v>
      </c>
      <c r="L639" s="304">
        <f t="shared" ca="1" si="261"/>
        <v>746.88049099017644</v>
      </c>
      <c r="M639" s="306">
        <f t="shared" ca="1" si="277"/>
        <v>-1.4846295193826584</v>
      </c>
      <c r="N639" s="304">
        <f t="shared" ca="1" si="278"/>
        <v>-85.063005601162175</v>
      </c>
      <c r="P639" s="310">
        <f t="shared" ca="1" si="279"/>
        <v>23</v>
      </c>
      <c r="Q639" s="304">
        <f t="shared" ca="1" si="280"/>
        <v>0</v>
      </c>
      <c r="R639" s="306">
        <f t="shared" ca="1" si="281"/>
        <v>0</v>
      </c>
      <c r="S639" s="307">
        <f t="shared" ca="1" si="282"/>
        <v>5.083000000000002</v>
      </c>
      <c r="T639" s="304">
        <f t="shared" ca="1" si="262"/>
        <v>49.86423000000002</v>
      </c>
      <c r="U639" s="311">
        <f t="shared" ca="1" si="263"/>
        <v>0</v>
      </c>
      <c r="V639" s="306">
        <f t="shared" ca="1" si="264"/>
        <v>1.2256062602371678</v>
      </c>
      <c r="W639" s="304">
        <f t="shared" ca="1" si="265"/>
        <v>43.209785728080668</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1.2727897374810322</v>
      </c>
      <c r="AH639" s="304">
        <f t="shared" ca="1" si="289"/>
        <v>-8.5008138794833155</v>
      </c>
    </row>
    <row r="640" spans="1:34" x14ac:dyDescent="0.2">
      <c r="A640" s="347">
        <f t="shared" ca="1" si="267"/>
        <v>1E-4</v>
      </c>
      <c r="B640" s="304">
        <f t="shared" ca="1" si="268"/>
        <v>29.225400000000089</v>
      </c>
      <c r="D640" s="306">
        <f t="shared" ca="1" si="269"/>
        <v>-0.73158442825772685</v>
      </c>
      <c r="E640" s="307">
        <f t="shared" ca="1" si="270"/>
        <v>-1.3406955141544898</v>
      </c>
      <c r="F640" s="304">
        <f t="shared" ca="1" si="271"/>
        <v>1.5273114408473332</v>
      </c>
      <c r="G640" s="306">
        <f t="shared" ca="1" si="272"/>
        <v>9.2217396382919183</v>
      </c>
      <c r="H640" s="307">
        <f t="shared" ca="1" si="273"/>
        <v>-106.75792916507355</v>
      </c>
      <c r="I640" s="304">
        <f t="shared" ca="1" si="274"/>
        <v>107.15547546239205</v>
      </c>
      <c r="J640" s="306">
        <f t="shared" ca="1" si="275"/>
        <v>746.86410190403069</v>
      </c>
      <c r="K640" s="307">
        <f t="shared" ca="1" si="276"/>
        <v>-4.9585145884277999</v>
      </c>
      <c r="L640" s="304">
        <f t="shared" ca="1" si="261"/>
        <v>746.88056179006151</v>
      </c>
      <c r="M640" s="306">
        <f t="shared" ca="1" si="277"/>
        <v>-1.4846303072572404</v>
      </c>
      <c r="N640" s="304">
        <f t="shared" ca="1" si="278"/>
        <v>-85.063050743050511</v>
      </c>
      <c r="P640" s="310">
        <f t="shared" ca="1" si="279"/>
        <v>23</v>
      </c>
      <c r="Q640" s="304">
        <f t="shared" ca="1" si="280"/>
        <v>0</v>
      </c>
      <c r="R640" s="306">
        <f t="shared" ca="1" si="281"/>
        <v>0</v>
      </c>
      <c r="S640" s="307">
        <f t="shared" ca="1" si="282"/>
        <v>5.083000000000002</v>
      </c>
      <c r="T640" s="304">
        <f t="shared" ca="1" si="262"/>
        <v>49.86423000000002</v>
      </c>
      <c r="U640" s="311">
        <f t="shared" ca="1" si="263"/>
        <v>0</v>
      </c>
      <c r="V640" s="306">
        <f t="shared" ca="1" si="264"/>
        <v>1.2256075686689878</v>
      </c>
      <c r="W640" s="304">
        <f t="shared" ca="1" si="265"/>
        <v>43.209934504888963</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1.2727611328008148</v>
      </c>
      <c r="AH640" s="304">
        <f t="shared" ca="1" si="289"/>
        <v>-8.5008431493371344</v>
      </c>
    </row>
    <row r="641" spans="1:34" x14ac:dyDescent="0.2">
      <c r="A641" s="347">
        <f t="shared" ca="1" si="267"/>
        <v>1E-4</v>
      </c>
      <c r="B641" s="304">
        <f t="shared" ca="1" si="268"/>
        <v>29.225500000000089</v>
      </c>
      <c r="D641" s="306">
        <f t="shared" ca="1" si="269"/>
        <v>-0.73158027442337137</v>
      </c>
      <c r="E641" s="307">
        <f t="shared" ca="1" si="270"/>
        <v>-1.3406657768618455</v>
      </c>
      <c r="F641" s="304">
        <f t="shared" ca="1" si="271"/>
        <v>1.5272833473766259</v>
      </c>
      <c r="G641" s="306">
        <f t="shared" ca="1" si="272"/>
        <v>9.2216664802644761</v>
      </c>
      <c r="H641" s="307">
        <f t="shared" ca="1" si="273"/>
        <v>-106.75806323165124</v>
      </c>
      <c r="I641" s="304">
        <f t="shared" ca="1" si="274"/>
        <v>107.15560273567816</v>
      </c>
      <c r="J641" s="306">
        <f t="shared" ca="1" si="275"/>
        <v>746.86410190403069</v>
      </c>
      <c r="K641" s="307">
        <f t="shared" ca="1" si="276"/>
        <v>-4.969190388047636</v>
      </c>
      <c r="L641" s="304">
        <f t="shared" ca="1" si="261"/>
        <v>746.88063274262709</v>
      </c>
      <c r="M641" s="306">
        <f t="shared" ca="1" si="277"/>
        <v>-1.4846310951237003</v>
      </c>
      <c r="N641" s="304">
        <f t="shared" ca="1" si="278"/>
        <v>-85.063095884473483</v>
      </c>
      <c r="P641" s="310">
        <f t="shared" ca="1" si="279"/>
        <v>23</v>
      </c>
      <c r="Q641" s="304">
        <f t="shared" ca="1" si="280"/>
        <v>0</v>
      </c>
      <c r="R641" s="306">
        <f t="shared" ca="1" si="281"/>
        <v>0</v>
      </c>
      <c r="S641" s="307">
        <f t="shared" ca="1" si="282"/>
        <v>5.083000000000002</v>
      </c>
      <c r="T641" s="304">
        <f t="shared" ca="1" si="262"/>
        <v>49.86423000000002</v>
      </c>
      <c r="U641" s="311">
        <f t="shared" ca="1" si="263"/>
        <v>0</v>
      </c>
      <c r="V641" s="306">
        <f t="shared" ca="1" si="264"/>
        <v>1.2256088771038487</v>
      </c>
      <c r="W641" s="304">
        <f t="shared" ca="1" si="265"/>
        <v>43.210083279838649</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1.2727325284733357</v>
      </c>
      <c r="AH641" s="304">
        <f t="shared" ca="1" si="289"/>
        <v>-8.5008724188252902</v>
      </c>
    </row>
    <row r="642" spans="1:34" x14ac:dyDescent="0.2">
      <c r="A642" s="347">
        <f t="shared" ca="1" si="267"/>
        <v>1E-4</v>
      </c>
      <c r="B642" s="304">
        <f t="shared" ca="1" si="268"/>
        <v>29.225600000000089</v>
      </c>
      <c r="D642" s="306">
        <f t="shared" ca="1" si="269"/>
        <v>-0.73157612057993338</v>
      </c>
      <c r="E642" s="307">
        <f t="shared" ca="1" si="270"/>
        <v>-1.3406360399407298</v>
      </c>
      <c r="F642" s="304">
        <f t="shared" ca="1" si="271"/>
        <v>1.5272552543012405</v>
      </c>
      <c r="G642" s="306">
        <f t="shared" ca="1" si="272"/>
        <v>9.2215933226524189</v>
      </c>
      <c r="H642" s="307">
        <f t="shared" ca="1" si="273"/>
        <v>-106.75819729525523</v>
      </c>
      <c r="I642" s="304">
        <f t="shared" ca="1" si="274"/>
        <v>107.15573000610387</v>
      </c>
      <c r="J642" s="306">
        <f t="shared" ca="1" si="275"/>
        <v>746.86410190403069</v>
      </c>
      <c r="K642" s="307">
        <f t="shared" ca="1" si="276"/>
        <v>-4.9798662010739809</v>
      </c>
      <c r="L642" s="304">
        <f t="shared" ca="1" si="261"/>
        <v>746.88070384787352</v>
      </c>
      <c r="M642" s="306">
        <f t="shared" ca="1" si="277"/>
        <v>-1.4846318829820384</v>
      </c>
      <c r="N642" s="304">
        <f t="shared" ca="1" si="278"/>
        <v>-85.063141025431108</v>
      </c>
      <c r="P642" s="310">
        <f t="shared" ca="1" si="279"/>
        <v>23</v>
      </c>
      <c r="Q642" s="304">
        <f t="shared" ca="1" si="280"/>
        <v>0</v>
      </c>
      <c r="R642" s="306">
        <f t="shared" ca="1" si="281"/>
        <v>0</v>
      </c>
      <c r="S642" s="307">
        <f t="shared" ca="1" si="282"/>
        <v>5.083000000000002</v>
      </c>
      <c r="T642" s="304">
        <f t="shared" ca="1" si="262"/>
        <v>49.86423000000002</v>
      </c>
      <c r="U642" s="311">
        <f t="shared" ca="1" si="263"/>
        <v>0</v>
      </c>
      <c r="V642" s="306">
        <f t="shared" ca="1" si="264"/>
        <v>1.2256101855417492</v>
      </c>
      <c r="W642" s="304">
        <f t="shared" ca="1" si="265"/>
        <v>43.210232052929676</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1.272703924498586</v>
      </c>
      <c r="AH642" s="304">
        <f t="shared" ca="1" si="289"/>
        <v>-8.5009016879477937</v>
      </c>
    </row>
    <row r="643" spans="1:34" x14ac:dyDescent="0.2">
      <c r="A643" s="347">
        <f t="shared" ca="1" si="267"/>
        <v>1E-4</v>
      </c>
      <c r="B643" s="304">
        <f t="shared" ca="1" si="268"/>
        <v>29.225700000000089</v>
      </c>
      <c r="D643" s="306">
        <f t="shared" ca="1" si="269"/>
        <v>-0.73157196672741021</v>
      </c>
      <c r="E643" s="307">
        <f t="shared" ca="1" si="270"/>
        <v>-1.3406063033911462</v>
      </c>
      <c r="F643" s="304">
        <f t="shared" ca="1" si="271"/>
        <v>1.5272271616211797</v>
      </c>
      <c r="G643" s="306">
        <f t="shared" ca="1" si="272"/>
        <v>9.2215201654557468</v>
      </c>
      <c r="H643" s="307">
        <f t="shared" ca="1" si="273"/>
        <v>-106.75833135588557</v>
      </c>
      <c r="I643" s="304">
        <f t="shared" ca="1" si="274"/>
        <v>107.15585727366923</v>
      </c>
      <c r="J643" s="306">
        <f t="shared" ca="1" si="275"/>
        <v>746.86410190403069</v>
      </c>
      <c r="K643" s="307">
        <f t="shared" ca="1" si="276"/>
        <v>-4.990542027506538</v>
      </c>
      <c r="L643" s="304">
        <f t="shared" ca="1" si="261"/>
        <v>746.88077510580138</v>
      </c>
      <c r="M643" s="306">
        <f t="shared" ca="1" si="277"/>
        <v>-1.4846326708322548</v>
      </c>
      <c r="N643" s="304">
        <f t="shared" ca="1" si="278"/>
        <v>-85.063186165923398</v>
      </c>
      <c r="P643" s="310">
        <f t="shared" ca="1" si="279"/>
        <v>23</v>
      </c>
      <c r="Q643" s="304">
        <f t="shared" ca="1" si="280"/>
        <v>0</v>
      </c>
      <c r="R643" s="306">
        <f t="shared" ca="1" si="281"/>
        <v>0</v>
      </c>
      <c r="S643" s="307">
        <f t="shared" ca="1" si="282"/>
        <v>5.083000000000002</v>
      </c>
      <c r="T643" s="304">
        <f t="shared" ca="1" si="262"/>
        <v>49.86423000000002</v>
      </c>
      <c r="U643" s="311">
        <f t="shared" ca="1" si="263"/>
        <v>0</v>
      </c>
      <c r="V643" s="306">
        <f t="shared" ca="1" si="264"/>
        <v>1.2256114939826908</v>
      </c>
      <c r="W643" s="304">
        <f t="shared" ca="1" si="265"/>
        <v>43.210380824162144</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1.2726753208765729</v>
      </c>
      <c r="AH643" s="304">
        <f t="shared" ca="1" si="289"/>
        <v>-8.5009309567046358</v>
      </c>
    </row>
    <row r="644" spans="1:34" x14ac:dyDescent="0.2">
      <c r="A644" s="347">
        <f t="shared" ca="1" si="267"/>
        <v>1E-4</v>
      </c>
      <c r="B644" s="304">
        <f t="shared" ca="1" si="268"/>
        <v>29.225800000000088</v>
      </c>
      <c r="D644" s="306">
        <f t="shared" ca="1" si="269"/>
        <v>-0.73156781286580497</v>
      </c>
      <c r="E644" s="307">
        <f t="shared" ca="1" si="270"/>
        <v>-1.3405765672130805</v>
      </c>
      <c r="F644" s="304">
        <f t="shared" ca="1" si="271"/>
        <v>1.5271990693364321</v>
      </c>
      <c r="G644" s="306">
        <f t="shared" ca="1" si="272"/>
        <v>9.2214470086744598</v>
      </c>
      <c r="H644" s="307">
        <f t="shared" ca="1" si="273"/>
        <v>-106.7584654135423</v>
      </c>
      <c r="I644" s="304">
        <f t="shared" ca="1" si="274"/>
        <v>107.15598453837424</v>
      </c>
      <c r="J644" s="306">
        <f t="shared" ca="1" si="275"/>
        <v>746.86410190403069</v>
      </c>
      <c r="K644" s="307">
        <f t="shared" ca="1" si="276"/>
        <v>-5.0012178673450096</v>
      </c>
      <c r="L644" s="304">
        <f t="shared" ref="L644:L707" ca="1" si="290">SQRT(pos_x^2+pos_z^2)</f>
        <v>746.88084651641122</v>
      </c>
      <c r="M644" s="306">
        <f t="shared" ca="1" si="277"/>
        <v>-1.4846334586743497</v>
      </c>
      <c r="N644" s="304">
        <f t="shared" ca="1" si="278"/>
        <v>-85.063231305950353</v>
      </c>
      <c r="P644" s="310">
        <f t="shared" ca="1" si="279"/>
        <v>23</v>
      </c>
      <c r="Q644" s="304">
        <f t="shared" ca="1" si="280"/>
        <v>0</v>
      </c>
      <c r="R644" s="306">
        <f t="shared" ca="1" si="281"/>
        <v>0</v>
      </c>
      <c r="S644" s="307">
        <f t="shared" ca="1" si="282"/>
        <v>5.083000000000002</v>
      </c>
      <c r="T644" s="304">
        <f t="shared" ref="T644:T707" ca="1" si="291">m*g</f>
        <v>49.86423000000002</v>
      </c>
      <c r="U644" s="311">
        <f t="shared" ref="U644:U707" ca="1" si="292">IF(pos_xz&lt;L_rampe,Poids*COS(Beta),0)</f>
        <v>0</v>
      </c>
      <c r="V644" s="306">
        <f t="shared" ref="V644:V707" ca="1" si="293">Rho_moyen*(20000-Alt_rampe-pos_z)/(20000+Alt_rampe+pos_z)</f>
        <v>1.2256128024266724</v>
      </c>
      <c r="W644" s="304">
        <f t="shared" ref="W644:W707" ca="1" si="294">1/2*Rho*Sref*Cx*vit_xz^2</f>
        <v>43.210529593535973</v>
      </c>
      <c r="Y644" s="314" t="str">
        <f t="shared" ca="1" si="283"/>
        <v/>
      </c>
      <c r="Z644" s="315" t="str">
        <f t="shared" ca="1" si="284"/>
        <v/>
      </c>
      <c r="AA644" s="316" t="str">
        <f t="shared" ca="1" si="285"/>
        <v/>
      </c>
      <c r="AC644" s="310" t="e">
        <f t="shared" ca="1" si="286"/>
        <v>#N/A</v>
      </c>
      <c r="AD644" s="323" t="e">
        <f t="shared" ca="1" si="287"/>
        <v>#N/A</v>
      </c>
      <c r="AE644" s="324" t="e">
        <f t="shared" ref="AE644:AE707" ca="1" si="295">IF(t&lt;T_para, pos_z, NA())</f>
        <v>#N/A</v>
      </c>
      <c r="AG644" s="306">
        <f t="shared" ca="1" si="288"/>
        <v>1.2726467176072802</v>
      </c>
      <c r="AH644" s="304">
        <f t="shared" ca="1" si="289"/>
        <v>-8.5009602250958345</v>
      </c>
    </row>
    <row r="645" spans="1:34" x14ac:dyDescent="0.2">
      <c r="A645" s="347">
        <f t="shared" ref="A645:A708" ca="1" si="296">IF(B644+0.01&lt;=T_ini+ROUNDUP(Temps_fin_propu,0), 0.01, IF(K644&gt;0, 0.1, 0.0001))</f>
        <v>1E-4</v>
      </c>
      <c r="B645" s="304">
        <f t="shared" ref="B645:B708" ca="1" si="297">B644+pas</f>
        <v>29.225900000000088</v>
      </c>
      <c r="D645" s="306">
        <f t="shared" ref="D645:D708" ca="1" si="298">IF(AND(L644&lt;L_rampe,Poussee&lt;Poids*SIN(M644)),0,(-W644+Poussee)/m*COS(M644)-U644/m*SIN(M644))</f>
        <v>-0.73156365899511611</v>
      </c>
      <c r="E645" s="307">
        <f t="shared" ref="E645:E708" ca="1" si="299">IF(AND(L644&lt;L_rampe,Poussee&lt;Poids*SIN(M644)),0,(-W644+Poussee)/m*SIN(M644)+U644/m*COS(M644)-Poids/m)</f>
        <v>-1.3405468314065452</v>
      </c>
      <c r="F645" s="304">
        <f t="shared" ref="F645:F708" ca="1" si="300">SQRT(acc_x^2+acc_z^2)</f>
        <v>1.5271709774470084</v>
      </c>
      <c r="G645" s="306">
        <f t="shared" ref="G645:G708" ca="1" si="301">G644+acc_x*pas</f>
        <v>9.2213738523085595</v>
      </c>
      <c r="H645" s="307">
        <f t="shared" ref="H645:H708" ca="1" si="302">H644+acc_z*pas</f>
        <v>-106.75859946822544</v>
      </c>
      <c r="I645" s="304">
        <f t="shared" ref="I645:I708" ca="1" si="303">SQRT(vit_x^2+vit_z^2)</f>
        <v>107.15611180021897</v>
      </c>
      <c r="J645" s="306">
        <f t="shared" ref="J645:J708" ca="1" si="304">J644+0.5*(vit_x+G644)*pas*(K644&gt;=0)</f>
        <v>746.86410190403069</v>
      </c>
      <c r="K645" s="307">
        <f t="shared" ref="K645:K708" ca="1" si="305">K644+0.5*(vit_z+H644)*pas</f>
        <v>-5.0118937205890983</v>
      </c>
      <c r="L645" s="304">
        <f t="shared" ca="1" si="290"/>
        <v>746.88091807970352</v>
      </c>
      <c r="M645" s="306">
        <f t="shared" ref="M645:M708" ca="1" si="306">IF(AND(L644&gt;L_rampe,G645&gt;0),ATAN2(G645,H645),$M$4)</f>
        <v>-1.4846342465083231</v>
      </c>
      <c r="N645" s="304">
        <f t="shared" ref="N645:N708" ca="1" si="307">DEGREES(Beta)</f>
        <v>-85.063276445511988</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5.083000000000002</v>
      </c>
      <c r="T645" s="304">
        <f t="shared" ca="1" si="291"/>
        <v>49.86423000000002</v>
      </c>
      <c r="U645" s="311">
        <f t="shared" ca="1" si="292"/>
        <v>0</v>
      </c>
      <c r="V645" s="306">
        <f t="shared" ca="1" si="293"/>
        <v>1.2256141108736938</v>
      </c>
      <c r="W645" s="304">
        <f t="shared" ca="1" si="294"/>
        <v>43.210678361051208</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1.2726181146907223</v>
      </c>
      <c r="AH645" s="304">
        <f t="shared" ref="AH645:AH708" ca="1" si="318">IF(AND(L644&lt;L_rampe,Poussee&lt;Poids*SIN(M644)), g*SIN(M644), (-W644+Poussee)/m)</f>
        <v>-8.5009894931213772</v>
      </c>
    </row>
    <row r="646" spans="1:34" x14ac:dyDescent="0.2">
      <c r="A646" s="347">
        <f t="shared" ca="1" si="296"/>
        <v>1E-4</v>
      </c>
      <c r="B646" s="304">
        <f t="shared" ca="1" si="297"/>
        <v>29.226000000000088</v>
      </c>
      <c r="D646" s="306">
        <f t="shared" ca="1" si="298"/>
        <v>-0.73155950511534584</v>
      </c>
      <c r="E646" s="307">
        <f t="shared" ca="1" si="299"/>
        <v>-1.3405170959715331</v>
      </c>
      <c r="F646" s="304">
        <f t="shared" ca="1" si="300"/>
        <v>1.5271428859529033</v>
      </c>
      <c r="G646" s="306">
        <f t="shared" ca="1" si="301"/>
        <v>9.2213006963580479</v>
      </c>
      <c r="H646" s="307">
        <f t="shared" ca="1" si="302"/>
        <v>-106.75873351993503</v>
      </c>
      <c r="I646" s="304">
        <f t="shared" ca="1" si="303"/>
        <v>107.15623905920343</v>
      </c>
      <c r="J646" s="306">
        <f t="shared" ca="1" si="304"/>
        <v>746.86410190403069</v>
      </c>
      <c r="K646" s="307">
        <f t="shared" ca="1" si="305"/>
        <v>-5.0225695872385065</v>
      </c>
      <c r="L646" s="304">
        <f t="shared" ca="1" si="290"/>
        <v>746.88098979567883</v>
      </c>
      <c r="M646" s="306">
        <f t="shared" ca="1" si="306"/>
        <v>-1.484635034334175</v>
      </c>
      <c r="N646" s="304">
        <f t="shared" ca="1" si="307"/>
        <v>-85.063321584608289</v>
      </c>
      <c r="P646" s="310">
        <f t="shared" ca="1" si="308"/>
        <v>23</v>
      </c>
      <c r="Q646" s="304">
        <f t="shared" ca="1" si="309"/>
        <v>0</v>
      </c>
      <c r="R646" s="306">
        <f t="shared" ca="1" si="310"/>
        <v>0</v>
      </c>
      <c r="S646" s="307">
        <f t="shared" ca="1" si="311"/>
        <v>5.083000000000002</v>
      </c>
      <c r="T646" s="304">
        <f t="shared" ca="1" si="291"/>
        <v>49.86423000000002</v>
      </c>
      <c r="U646" s="311">
        <f t="shared" ca="1" si="292"/>
        <v>0</v>
      </c>
      <c r="V646" s="306">
        <f t="shared" ca="1" si="293"/>
        <v>1.2256154193237558</v>
      </c>
      <c r="W646" s="304">
        <f t="shared" ca="1" si="294"/>
        <v>43.210827126707876</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1.2725895121268884</v>
      </c>
      <c r="AH646" s="304">
        <f t="shared" ca="1" si="318"/>
        <v>-8.5010187607812693</v>
      </c>
    </row>
    <row r="647" spans="1:34" x14ac:dyDescent="0.2">
      <c r="A647" s="347">
        <f t="shared" ca="1" si="296"/>
        <v>1E-4</v>
      </c>
      <c r="B647" s="304">
        <f t="shared" ca="1" si="297"/>
        <v>29.226100000000088</v>
      </c>
      <c r="D647" s="306">
        <f t="shared" ca="1" si="298"/>
        <v>-0.73155535122649618</v>
      </c>
      <c r="E647" s="307">
        <f t="shared" ca="1" si="299"/>
        <v>-1.3404873609080354</v>
      </c>
      <c r="F647" s="304">
        <f t="shared" ca="1" si="300"/>
        <v>1.5271147948541104</v>
      </c>
      <c r="G647" s="306">
        <f t="shared" ca="1" si="301"/>
        <v>9.221227540822925</v>
      </c>
      <c r="H647" s="307">
        <f t="shared" ca="1" si="302"/>
        <v>-106.75886756867112</v>
      </c>
      <c r="I647" s="304">
        <f t="shared" ca="1" si="303"/>
        <v>107.15636631532766</v>
      </c>
      <c r="J647" s="306">
        <f t="shared" ca="1" si="304"/>
        <v>746.86410190403069</v>
      </c>
      <c r="K647" s="307">
        <f t="shared" ca="1" si="305"/>
        <v>-5.0332454672929368</v>
      </c>
      <c r="L647" s="304">
        <f t="shared" ca="1" si="290"/>
        <v>746.88106166433784</v>
      </c>
      <c r="M647" s="306">
        <f t="shared" ca="1" si="306"/>
        <v>-1.4846358221519056</v>
      </c>
      <c r="N647" s="304">
        <f t="shared" ca="1" si="307"/>
        <v>-85.063366723239284</v>
      </c>
      <c r="P647" s="310">
        <f t="shared" ca="1" si="308"/>
        <v>23</v>
      </c>
      <c r="Q647" s="304">
        <f t="shared" ca="1" si="309"/>
        <v>0</v>
      </c>
      <c r="R647" s="306">
        <f t="shared" ca="1" si="310"/>
        <v>0</v>
      </c>
      <c r="S647" s="307">
        <f t="shared" ca="1" si="311"/>
        <v>5.083000000000002</v>
      </c>
      <c r="T647" s="304">
        <f t="shared" ca="1" si="291"/>
        <v>49.86423000000002</v>
      </c>
      <c r="U647" s="311">
        <f t="shared" ca="1" si="292"/>
        <v>0</v>
      </c>
      <c r="V647" s="306">
        <f t="shared" ca="1" si="293"/>
        <v>1.2256167277768579</v>
      </c>
      <c r="W647" s="304">
        <f t="shared" ca="1" si="294"/>
        <v>43.210975890505978</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1.2725609099157804</v>
      </c>
      <c r="AH647" s="304">
        <f t="shared" ca="1" si="318"/>
        <v>-8.5010480280755178</v>
      </c>
    </row>
    <row r="648" spans="1:34" x14ac:dyDescent="0.2">
      <c r="A648" s="347">
        <f t="shared" ca="1" si="296"/>
        <v>1E-4</v>
      </c>
      <c r="B648" s="304">
        <f t="shared" ca="1" si="297"/>
        <v>29.226200000000087</v>
      </c>
      <c r="D648" s="306">
        <f t="shared" ca="1" si="298"/>
        <v>-0.73155119732856699</v>
      </c>
      <c r="E648" s="307">
        <f t="shared" ca="1" si="299"/>
        <v>-1.3404576262160575</v>
      </c>
      <c r="F648" s="304">
        <f t="shared" ca="1" si="300"/>
        <v>1.5270867041506346</v>
      </c>
      <c r="G648" s="306">
        <f t="shared" ca="1" si="301"/>
        <v>9.2211543857031923</v>
      </c>
      <c r="H648" s="307">
        <f t="shared" ca="1" si="302"/>
        <v>-106.75900161443374</v>
      </c>
      <c r="I648" s="304">
        <f t="shared" ca="1" si="303"/>
        <v>107.15649356859173</v>
      </c>
      <c r="J648" s="306">
        <f t="shared" ca="1" si="304"/>
        <v>746.86410190403069</v>
      </c>
      <c r="K648" s="307">
        <f t="shared" ca="1" si="305"/>
        <v>-5.0439213607520923</v>
      </c>
      <c r="L648" s="304">
        <f t="shared" ca="1" si="290"/>
        <v>746.88113368568077</v>
      </c>
      <c r="M648" s="306">
        <f t="shared" ca="1" si="306"/>
        <v>-1.4846366099615151</v>
      </c>
      <c r="N648" s="304">
        <f t="shared" ca="1" si="307"/>
        <v>-85.063411861404973</v>
      </c>
      <c r="P648" s="310">
        <f t="shared" ca="1" si="308"/>
        <v>23</v>
      </c>
      <c r="Q648" s="304">
        <f t="shared" ca="1" si="309"/>
        <v>0</v>
      </c>
      <c r="R648" s="306">
        <f t="shared" ca="1" si="310"/>
        <v>0</v>
      </c>
      <c r="S648" s="307">
        <f t="shared" ca="1" si="311"/>
        <v>5.083000000000002</v>
      </c>
      <c r="T648" s="304">
        <f t="shared" ca="1" si="291"/>
        <v>49.86423000000002</v>
      </c>
      <c r="U648" s="311">
        <f t="shared" ca="1" si="292"/>
        <v>0</v>
      </c>
      <c r="V648" s="306">
        <f t="shared" ca="1" si="293"/>
        <v>1.2256180362330003</v>
      </c>
      <c r="W648" s="304">
        <f t="shared" ca="1" si="294"/>
        <v>43.211124652445555</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1.2725323080573894</v>
      </c>
      <c r="AH648" s="304">
        <f t="shared" ca="1" si="318"/>
        <v>-8.5010772950041229</v>
      </c>
    </row>
    <row r="649" spans="1:34" x14ac:dyDescent="0.2">
      <c r="A649" s="347">
        <f t="shared" ca="1" si="296"/>
        <v>1E-4</v>
      </c>
      <c r="B649" s="304">
        <f t="shared" ca="1" si="297"/>
        <v>29.226300000000087</v>
      </c>
      <c r="D649" s="306">
        <f t="shared" ca="1" si="298"/>
        <v>-0.73154704342155874</v>
      </c>
      <c r="E649" s="307">
        <f t="shared" ca="1" si="299"/>
        <v>-1.340427891895585</v>
      </c>
      <c r="F649" s="304">
        <f t="shared" ca="1" si="300"/>
        <v>1.5270586138424636</v>
      </c>
      <c r="G649" s="306">
        <f t="shared" ca="1" si="301"/>
        <v>9.2210812309988501</v>
      </c>
      <c r="H649" s="307">
        <f t="shared" ca="1" si="302"/>
        <v>-106.75913565722293</v>
      </c>
      <c r="I649" s="304">
        <f t="shared" ca="1" si="303"/>
        <v>107.15662081899563</v>
      </c>
      <c r="J649" s="306">
        <f t="shared" ca="1" si="304"/>
        <v>746.86410190403069</v>
      </c>
      <c r="K649" s="307">
        <f t="shared" ca="1" si="305"/>
        <v>-5.0545972676156747</v>
      </c>
      <c r="L649" s="304">
        <f t="shared" ca="1" si="290"/>
        <v>746.88120585970842</v>
      </c>
      <c r="M649" s="306">
        <f t="shared" ca="1" si="306"/>
        <v>-1.4846373977630036</v>
      </c>
      <c r="N649" s="304">
        <f t="shared" ca="1" si="307"/>
        <v>-85.063456999105355</v>
      </c>
      <c r="P649" s="310">
        <f t="shared" ca="1" si="308"/>
        <v>23</v>
      </c>
      <c r="Q649" s="304">
        <f t="shared" ca="1" si="309"/>
        <v>0</v>
      </c>
      <c r="R649" s="306">
        <f t="shared" ca="1" si="310"/>
        <v>0</v>
      </c>
      <c r="S649" s="307">
        <f t="shared" ca="1" si="311"/>
        <v>5.083000000000002</v>
      </c>
      <c r="T649" s="304">
        <f t="shared" ca="1" si="291"/>
        <v>49.86423000000002</v>
      </c>
      <c r="U649" s="311">
        <f t="shared" ca="1" si="292"/>
        <v>0</v>
      </c>
      <c r="V649" s="306">
        <f t="shared" ca="1" si="293"/>
        <v>1.2256193446921824</v>
      </c>
      <c r="W649" s="304">
        <f t="shared" ca="1" si="294"/>
        <v>43.211273412526573</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1.2725037065517153</v>
      </c>
      <c r="AH649" s="304">
        <f t="shared" ca="1" si="318"/>
        <v>-8.5011065615670933</v>
      </c>
    </row>
    <row r="650" spans="1:34" x14ac:dyDescent="0.2">
      <c r="A650" s="347">
        <f t="shared" ca="1" si="296"/>
        <v>1E-4</v>
      </c>
      <c r="B650" s="304">
        <f t="shared" ca="1" si="297"/>
        <v>29.226400000000087</v>
      </c>
      <c r="D650" s="306">
        <f t="shared" ca="1" si="298"/>
        <v>-0.7315428895054723</v>
      </c>
      <c r="E650" s="307">
        <f t="shared" ca="1" si="299"/>
        <v>-1.3403981579466286</v>
      </c>
      <c r="F650" s="304">
        <f t="shared" ca="1" si="300"/>
        <v>1.5270305239296071</v>
      </c>
      <c r="G650" s="306">
        <f t="shared" ca="1" si="301"/>
        <v>9.2210080767099001</v>
      </c>
      <c r="H650" s="307">
        <f t="shared" ca="1" si="302"/>
        <v>-106.75926969703872</v>
      </c>
      <c r="I650" s="304">
        <f t="shared" ca="1" si="303"/>
        <v>107.15674806653942</v>
      </c>
      <c r="J650" s="306">
        <f t="shared" ca="1" si="304"/>
        <v>746.86410190403069</v>
      </c>
      <c r="K650" s="307">
        <f t="shared" ca="1" si="305"/>
        <v>-5.0652731878833874</v>
      </c>
      <c r="L650" s="304">
        <f t="shared" ca="1" si="290"/>
        <v>746.88127818642113</v>
      </c>
      <c r="M650" s="306">
        <f t="shared" ca="1" si="306"/>
        <v>-1.4846381855563711</v>
      </c>
      <c r="N650" s="304">
        <f t="shared" ca="1" si="307"/>
        <v>-85.063502136340432</v>
      </c>
      <c r="P650" s="310">
        <f t="shared" ca="1" si="308"/>
        <v>23</v>
      </c>
      <c r="Q650" s="304">
        <f t="shared" ca="1" si="309"/>
        <v>0</v>
      </c>
      <c r="R650" s="306">
        <f t="shared" ca="1" si="310"/>
        <v>0</v>
      </c>
      <c r="S650" s="307">
        <f t="shared" ca="1" si="311"/>
        <v>5.083000000000002</v>
      </c>
      <c r="T650" s="304">
        <f t="shared" ca="1" si="291"/>
        <v>49.86423000000002</v>
      </c>
      <c r="U650" s="311">
        <f t="shared" ca="1" si="292"/>
        <v>0</v>
      </c>
      <c r="V650" s="306">
        <f t="shared" ca="1" si="293"/>
        <v>1.2256206531544049</v>
      </c>
      <c r="W650" s="304">
        <f t="shared" ca="1" si="294"/>
        <v>43.211422170749074</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1.2724751053987582</v>
      </c>
      <c r="AH650" s="304">
        <f t="shared" ca="1" si="318"/>
        <v>-8.501135827764422</v>
      </c>
    </row>
    <row r="651" spans="1:34" x14ac:dyDescent="0.2">
      <c r="A651" s="347">
        <f t="shared" ca="1" si="296"/>
        <v>1E-4</v>
      </c>
      <c r="B651" s="304">
        <f t="shared" ca="1" si="297"/>
        <v>29.226500000000087</v>
      </c>
      <c r="D651" s="306">
        <f t="shared" ca="1" si="298"/>
        <v>-0.73153873558030991</v>
      </c>
      <c r="E651" s="307">
        <f t="shared" ca="1" si="299"/>
        <v>-1.3403684243691796</v>
      </c>
      <c r="F651" s="304">
        <f t="shared" ca="1" si="300"/>
        <v>1.5270024344120594</v>
      </c>
      <c r="G651" s="306">
        <f t="shared" ca="1" si="301"/>
        <v>9.2209349228363422</v>
      </c>
      <c r="H651" s="307">
        <f t="shared" ca="1" si="302"/>
        <v>-106.75940373388116</v>
      </c>
      <c r="I651" s="304">
        <f t="shared" ca="1" si="303"/>
        <v>107.15687531122313</v>
      </c>
      <c r="J651" s="306">
        <f t="shared" ca="1" si="304"/>
        <v>746.86410190403069</v>
      </c>
      <c r="K651" s="307">
        <f t="shared" ca="1" si="305"/>
        <v>-5.0759491215549337</v>
      </c>
      <c r="L651" s="304">
        <f t="shared" ca="1" si="290"/>
        <v>746.88135066581958</v>
      </c>
      <c r="M651" s="306">
        <f t="shared" ca="1" si="306"/>
        <v>-1.4846389733416179</v>
      </c>
      <c r="N651" s="304">
        <f t="shared" ca="1" si="307"/>
        <v>-85.063547273110245</v>
      </c>
      <c r="P651" s="310">
        <f t="shared" ca="1" si="308"/>
        <v>23</v>
      </c>
      <c r="Q651" s="304">
        <f t="shared" ca="1" si="309"/>
        <v>0</v>
      </c>
      <c r="R651" s="306">
        <f t="shared" ca="1" si="310"/>
        <v>0</v>
      </c>
      <c r="S651" s="307">
        <f t="shared" ca="1" si="311"/>
        <v>5.083000000000002</v>
      </c>
      <c r="T651" s="304">
        <f t="shared" ca="1" si="291"/>
        <v>49.86423000000002</v>
      </c>
      <c r="U651" s="311">
        <f t="shared" ca="1" si="292"/>
        <v>0</v>
      </c>
      <c r="V651" s="306">
        <f t="shared" ca="1" si="293"/>
        <v>1.2256219616196673</v>
      </c>
      <c r="W651" s="304">
        <f t="shared" ca="1" si="294"/>
        <v>43.211570927113073</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1.2724465045985163</v>
      </c>
      <c r="AH651" s="304">
        <f t="shared" ca="1" si="318"/>
        <v>-8.5011650935961161</v>
      </c>
    </row>
    <row r="652" spans="1:34" x14ac:dyDescent="0.2">
      <c r="A652" s="347">
        <f t="shared" ca="1" si="296"/>
        <v>1E-4</v>
      </c>
      <c r="B652" s="304">
        <f t="shared" ca="1" si="297"/>
        <v>29.226600000000087</v>
      </c>
      <c r="D652" s="306">
        <f t="shared" ca="1" si="298"/>
        <v>-0.73153458164606977</v>
      </c>
      <c r="E652" s="307">
        <f t="shared" ca="1" si="299"/>
        <v>-1.3403386911632342</v>
      </c>
      <c r="F652" s="304">
        <f t="shared" ca="1" si="300"/>
        <v>1.5269743452898159</v>
      </c>
      <c r="G652" s="306">
        <f t="shared" ca="1" si="301"/>
        <v>9.2208617693781783</v>
      </c>
      <c r="H652" s="307">
        <f t="shared" ca="1" si="302"/>
        <v>-106.75953776775027</v>
      </c>
      <c r="I652" s="304">
        <f t="shared" ca="1" si="303"/>
        <v>107.15700255304679</v>
      </c>
      <c r="J652" s="306">
        <f t="shared" ca="1" si="304"/>
        <v>746.86410190403069</v>
      </c>
      <c r="K652" s="307">
        <f t="shared" ca="1" si="305"/>
        <v>-5.0866250686300152</v>
      </c>
      <c r="L652" s="304">
        <f t="shared" ca="1" si="290"/>
        <v>746.88142329790412</v>
      </c>
      <c r="M652" s="306">
        <f t="shared" ca="1" si="306"/>
        <v>-1.4846397611187439</v>
      </c>
      <c r="N652" s="304">
        <f t="shared" ca="1" si="307"/>
        <v>-85.063592409414753</v>
      </c>
      <c r="P652" s="310">
        <f t="shared" ca="1" si="308"/>
        <v>23</v>
      </c>
      <c r="Q652" s="304">
        <f t="shared" ca="1" si="309"/>
        <v>0</v>
      </c>
      <c r="R652" s="306">
        <f t="shared" ca="1" si="310"/>
        <v>0</v>
      </c>
      <c r="S652" s="307">
        <f t="shared" ca="1" si="311"/>
        <v>5.083000000000002</v>
      </c>
      <c r="T652" s="304">
        <f t="shared" ca="1" si="291"/>
        <v>49.86423000000002</v>
      </c>
      <c r="U652" s="311">
        <f t="shared" ca="1" si="292"/>
        <v>0</v>
      </c>
      <c r="V652" s="306">
        <f t="shared" ca="1" si="293"/>
        <v>1.2256232700879699</v>
      </c>
      <c r="W652" s="304">
        <f t="shared" ca="1" si="294"/>
        <v>43.211719681618582</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1.2724179041509824</v>
      </c>
      <c r="AH652" s="304">
        <f t="shared" ca="1" si="318"/>
        <v>-8.501194359062179</v>
      </c>
    </row>
    <row r="653" spans="1:34" x14ac:dyDescent="0.2">
      <c r="A653" s="347">
        <f t="shared" ca="1" si="296"/>
        <v>1E-4</v>
      </c>
      <c r="B653" s="304">
        <f t="shared" ca="1" si="297"/>
        <v>29.226700000000086</v>
      </c>
      <c r="D653" s="306">
        <f t="shared" ca="1" si="298"/>
        <v>-0.73153042770275556</v>
      </c>
      <c r="E653" s="307">
        <f t="shared" ca="1" si="299"/>
        <v>-1.3403089583287908</v>
      </c>
      <c r="F653" s="304">
        <f t="shared" ca="1" si="300"/>
        <v>1.5269462565628775</v>
      </c>
      <c r="G653" s="306">
        <f t="shared" ca="1" si="301"/>
        <v>9.2207886163354082</v>
      </c>
      <c r="H653" s="307">
        <f t="shared" ca="1" si="302"/>
        <v>-106.75967179864611</v>
      </c>
      <c r="I653" s="304">
        <f t="shared" ca="1" si="303"/>
        <v>107.15712979201045</v>
      </c>
      <c r="J653" s="306">
        <f t="shared" ca="1" si="304"/>
        <v>746.86410190403069</v>
      </c>
      <c r="K653" s="307">
        <f t="shared" ca="1" si="305"/>
        <v>-5.0973010291083352</v>
      </c>
      <c r="L653" s="304">
        <f t="shared" ca="1" si="290"/>
        <v>746.88149608267554</v>
      </c>
      <c r="M653" s="306">
        <f t="shared" ca="1" si="306"/>
        <v>-1.4846405488877492</v>
      </c>
      <c r="N653" s="304">
        <f t="shared" ca="1" si="307"/>
        <v>-85.063637545253997</v>
      </c>
      <c r="P653" s="310">
        <f t="shared" ca="1" si="308"/>
        <v>23</v>
      </c>
      <c r="Q653" s="304">
        <f t="shared" ca="1" si="309"/>
        <v>0</v>
      </c>
      <c r="R653" s="306">
        <f t="shared" ca="1" si="310"/>
        <v>0</v>
      </c>
      <c r="S653" s="307">
        <f t="shared" ca="1" si="311"/>
        <v>5.083000000000002</v>
      </c>
      <c r="T653" s="304">
        <f t="shared" ca="1" si="291"/>
        <v>49.86423000000002</v>
      </c>
      <c r="U653" s="311">
        <f t="shared" ca="1" si="292"/>
        <v>0</v>
      </c>
      <c r="V653" s="306">
        <f t="shared" ca="1" si="293"/>
        <v>1.2256245785593125</v>
      </c>
      <c r="W653" s="304">
        <f t="shared" ca="1" si="294"/>
        <v>43.211868434265597</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1.2723893040561585</v>
      </c>
      <c r="AH653" s="304">
        <f t="shared" ca="1" si="318"/>
        <v>-8.5012236241626145</v>
      </c>
    </row>
    <row r="654" spans="1:34" x14ac:dyDescent="0.2">
      <c r="A654" s="347">
        <f t="shared" ca="1" si="296"/>
        <v>1E-4</v>
      </c>
      <c r="B654" s="304">
        <f t="shared" ca="1" si="297"/>
        <v>29.226800000000086</v>
      </c>
      <c r="D654" s="306">
        <f t="shared" ca="1" si="298"/>
        <v>-0.73152627375036672</v>
      </c>
      <c r="E654" s="307">
        <f t="shared" ca="1" si="299"/>
        <v>-1.3402792258658494</v>
      </c>
      <c r="F654" s="304">
        <f t="shared" ca="1" si="300"/>
        <v>1.5269181682312438</v>
      </c>
      <c r="G654" s="306">
        <f t="shared" ca="1" si="301"/>
        <v>9.220715463708034</v>
      </c>
      <c r="H654" s="307">
        <f t="shared" ca="1" si="302"/>
        <v>-106.75980582656869</v>
      </c>
      <c r="I654" s="304">
        <f t="shared" ca="1" si="303"/>
        <v>107.15725702811413</v>
      </c>
      <c r="J654" s="306">
        <f t="shared" ca="1" si="304"/>
        <v>746.86410190403069</v>
      </c>
      <c r="K654" s="307">
        <f t="shared" ca="1" si="305"/>
        <v>-5.1079770029895961</v>
      </c>
      <c r="L654" s="304">
        <f t="shared" ca="1" si="290"/>
        <v>746.88156902013418</v>
      </c>
      <c r="M654" s="306">
        <f t="shared" ca="1" si="306"/>
        <v>-1.4846413366486342</v>
      </c>
      <c r="N654" s="304">
        <f t="shared" ca="1" si="307"/>
        <v>-85.063682680627977</v>
      </c>
      <c r="P654" s="310">
        <f t="shared" ca="1" si="308"/>
        <v>23</v>
      </c>
      <c r="Q654" s="304">
        <f t="shared" ca="1" si="309"/>
        <v>0</v>
      </c>
      <c r="R654" s="306">
        <f t="shared" ca="1" si="310"/>
        <v>0</v>
      </c>
      <c r="S654" s="307">
        <f t="shared" ca="1" si="311"/>
        <v>5.083000000000002</v>
      </c>
      <c r="T654" s="304">
        <f t="shared" ca="1" si="291"/>
        <v>49.86423000000002</v>
      </c>
      <c r="U654" s="311">
        <f t="shared" ca="1" si="292"/>
        <v>0</v>
      </c>
      <c r="V654" s="306">
        <f t="shared" ca="1" si="293"/>
        <v>1.2256258870336951</v>
      </c>
      <c r="W654" s="304">
        <f t="shared" ca="1" si="294"/>
        <v>43.212017185054151</v>
      </c>
      <c r="Y654" s="314" t="str">
        <f t="shared" ca="1" si="312"/>
        <v/>
      </c>
      <c r="Z654" s="315" t="str">
        <f t="shared" ca="1" si="313"/>
        <v/>
      </c>
      <c r="AA654" s="316" t="str">
        <f t="shared" ca="1" si="314"/>
        <v/>
      </c>
      <c r="AC654" s="310" t="e">
        <f t="shared" ca="1" si="315"/>
        <v>#N/A</v>
      </c>
      <c r="AD654" s="323" t="e">
        <f t="shared" ca="1" si="316"/>
        <v>#N/A</v>
      </c>
      <c r="AE654" s="324" t="e">
        <f t="shared" ca="1" si="295"/>
        <v>#N/A</v>
      </c>
      <c r="AG654" s="306">
        <f t="shared" ca="1" si="317"/>
        <v>1.2723607043140444</v>
      </c>
      <c r="AH654" s="304">
        <f t="shared" ca="1" si="318"/>
        <v>-8.5012528888974188</v>
      </c>
    </row>
    <row r="655" spans="1:34" x14ac:dyDescent="0.2">
      <c r="A655" s="347">
        <f t="shared" ca="1" si="296"/>
        <v>1E-4</v>
      </c>
      <c r="B655" s="304">
        <f t="shared" ca="1" si="297"/>
        <v>29.226900000000086</v>
      </c>
      <c r="D655" s="306">
        <f t="shared" ca="1" si="298"/>
        <v>-0.73152211978890369</v>
      </c>
      <c r="E655" s="307">
        <f t="shared" ca="1" si="299"/>
        <v>-1.3402494937744027</v>
      </c>
      <c r="F655" s="304">
        <f t="shared" ca="1" si="300"/>
        <v>1.526890080294909</v>
      </c>
      <c r="G655" s="306">
        <f t="shared" ca="1" si="301"/>
        <v>9.2206423114960554</v>
      </c>
      <c r="H655" s="307">
        <f t="shared" ca="1" si="302"/>
        <v>-106.75993985151807</v>
      </c>
      <c r="I655" s="304">
        <f t="shared" ca="1" si="303"/>
        <v>107.15738426135788</v>
      </c>
      <c r="J655" s="306">
        <f t="shared" ca="1" si="304"/>
        <v>746.86410190403069</v>
      </c>
      <c r="K655" s="307">
        <f t="shared" ca="1" si="305"/>
        <v>-5.1186529902735005</v>
      </c>
      <c r="L655" s="304">
        <f t="shared" ca="1" si="290"/>
        <v>746.8816421102805</v>
      </c>
      <c r="M655" s="306">
        <f t="shared" ca="1" si="306"/>
        <v>-1.4846421244013988</v>
      </c>
      <c r="N655" s="304">
        <f t="shared" ca="1" si="307"/>
        <v>-85.06372781553668</v>
      </c>
      <c r="P655" s="310">
        <f t="shared" ca="1" si="308"/>
        <v>23</v>
      </c>
      <c r="Q655" s="304">
        <f t="shared" ca="1" si="309"/>
        <v>0</v>
      </c>
      <c r="R655" s="306">
        <f t="shared" ca="1" si="310"/>
        <v>0</v>
      </c>
      <c r="S655" s="307">
        <f t="shared" ca="1" si="311"/>
        <v>5.083000000000002</v>
      </c>
      <c r="T655" s="304">
        <f t="shared" ca="1" si="291"/>
        <v>49.86423000000002</v>
      </c>
      <c r="U655" s="311">
        <f t="shared" ca="1" si="292"/>
        <v>0</v>
      </c>
      <c r="V655" s="306">
        <f t="shared" ca="1" si="293"/>
        <v>1.2256271955111175</v>
      </c>
      <c r="W655" s="304">
        <f t="shared" ca="1" si="294"/>
        <v>43.212165933984252</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1.2723321049246312</v>
      </c>
      <c r="AH655" s="304">
        <f t="shared" ca="1" si="318"/>
        <v>-8.501282153266601</v>
      </c>
    </row>
    <row r="656" spans="1:34" x14ac:dyDescent="0.2">
      <c r="A656" s="347">
        <f t="shared" ca="1" si="296"/>
        <v>1E-4</v>
      </c>
      <c r="B656" s="304">
        <f t="shared" ca="1" si="297"/>
        <v>29.227000000000086</v>
      </c>
      <c r="D656" s="306">
        <f t="shared" ca="1" si="298"/>
        <v>-0.73151796581836825</v>
      </c>
      <c r="E656" s="307">
        <f t="shared" ca="1" si="299"/>
        <v>-1.3402197620544509</v>
      </c>
      <c r="F656" s="304">
        <f t="shared" ca="1" si="300"/>
        <v>1.5268619927538745</v>
      </c>
      <c r="G656" s="306">
        <f t="shared" ca="1" si="301"/>
        <v>9.2205691596994743</v>
      </c>
      <c r="H656" s="307">
        <f t="shared" ca="1" si="302"/>
        <v>-106.76007387349428</v>
      </c>
      <c r="I656" s="304">
        <f t="shared" ca="1" si="303"/>
        <v>107.15751149174172</v>
      </c>
      <c r="J656" s="306">
        <f t="shared" ca="1" si="304"/>
        <v>746.86410190403069</v>
      </c>
      <c r="K656" s="307">
        <f t="shared" ca="1" si="305"/>
        <v>-5.1293289909597508</v>
      </c>
      <c r="L656" s="304">
        <f t="shared" ca="1" si="290"/>
        <v>746.88171535311517</v>
      </c>
      <c r="M656" s="306">
        <f t="shared" ca="1" si="306"/>
        <v>-1.4846429121460432</v>
      </c>
      <c r="N656" s="304">
        <f t="shared" ca="1" si="307"/>
        <v>-85.063772949980134</v>
      </c>
      <c r="P656" s="310">
        <f t="shared" ca="1" si="308"/>
        <v>23</v>
      </c>
      <c r="Q656" s="304">
        <f t="shared" ca="1" si="309"/>
        <v>0</v>
      </c>
      <c r="R656" s="306">
        <f t="shared" ca="1" si="310"/>
        <v>0</v>
      </c>
      <c r="S656" s="307">
        <f t="shared" ca="1" si="311"/>
        <v>5.083000000000002</v>
      </c>
      <c r="T656" s="304">
        <f t="shared" ca="1" si="291"/>
        <v>49.86423000000002</v>
      </c>
      <c r="U656" s="311">
        <f t="shared" ca="1" si="292"/>
        <v>0</v>
      </c>
      <c r="V656" s="306">
        <f t="shared" ca="1" si="293"/>
        <v>1.2256285039915797</v>
      </c>
      <c r="W656" s="304">
        <f t="shared" ca="1" si="294"/>
        <v>43.212314681055901</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1.2723035058879191</v>
      </c>
      <c r="AH656" s="304">
        <f t="shared" ca="1" si="318"/>
        <v>-8.5013114172701627</v>
      </c>
    </row>
    <row r="657" spans="1:34" x14ac:dyDescent="0.2">
      <c r="A657" s="347">
        <f t="shared" ca="1" si="296"/>
        <v>1E-4</v>
      </c>
      <c r="B657" s="304">
        <f t="shared" ca="1" si="297"/>
        <v>29.227100000000085</v>
      </c>
      <c r="D657" s="306">
        <f t="shared" ca="1" si="298"/>
        <v>-0.73151381183875996</v>
      </c>
      <c r="E657" s="307">
        <f t="shared" ca="1" si="299"/>
        <v>-1.3401900307059922</v>
      </c>
      <c r="F657" s="304">
        <f t="shared" ca="1" si="300"/>
        <v>1.5268339056081381</v>
      </c>
      <c r="G657" s="306">
        <f t="shared" ca="1" si="301"/>
        <v>9.2204960083182907</v>
      </c>
      <c r="H657" s="307">
        <f t="shared" ca="1" si="302"/>
        <v>-106.76020789249735</v>
      </c>
      <c r="I657" s="304">
        <f t="shared" ca="1" si="303"/>
        <v>107.15763871926568</v>
      </c>
      <c r="J657" s="306">
        <f t="shared" ca="1" si="304"/>
        <v>746.86410190403069</v>
      </c>
      <c r="K657" s="307">
        <f t="shared" ca="1" si="305"/>
        <v>-5.1400050050480504</v>
      </c>
      <c r="L657" s="304">
        <f t="shared" ca="1" si="290"/>
        <v>746.88178874863866</v>
      </c>
      <c r="M657" s="306">
        <f t="shared" ca="1" si="306"/>
        <v>-1.4846436998825674</v>
      </c>
      <c r="N657" s="304">
        <f t="shared" ca="1" si="307"/>
        <v>-85.063818083958338</v>
      </c>
      <c r="P657" s="310">
        <f t="shared" ca="1" si="308"/>
        <v>23</v>
      </c>
      <c r="Q657" s="304">
        <f t="shared" ca="1" si="309"/>
        <v>0</v>
      </c>
      <c r="R657" s="306">
        <f t="shared" ca="1" si="310"/>
        <v>0</v>
      </c>
      <c r="S657" s="307">
        <f t="shared" ca="1" si="311"/>
        <v>5.083000000000002</v>
      </c>
      <c r="T657" s="304">
        <f t="shared" ca="1" si="291"/>
        <v>49.86423000000002</v>
      </c>
      <c r="U657" s="311">
        <f t="shared" ca="1" si="292"/>
        <v>0</v>
      </c>
      <c r="V657" s="306">
        <f t="shared" ca="1" si="293"/>
        <v>1.225629812475082</v>
      </c>
      <c r="W657" s="304">
        <f t="shared" ca="1" si="294"/>
        <v>43.21246342626911</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1.2722749072039097</v>
      </c>
      <c r="AH657" s="304">
        <f t="shared" ca="1" si="318"/>
        <v>-8.5013406809081022</v>
      </c>
    </row>
    <row r="658" spans="1:34" x14ac:dyDescent="0.2">
      <c r="A658" s="347">
        <f t="shared" ca="1" si="296"/>
        <v>1E-4</v>
      </c>
      <c r="B658" s="304">
        <f t="shared" ca="1" si="297"/>
        <v>29.227200000000085</v>
      </c>
      <c r="D658" s="306">
        <f t="shared" ca="1" si="298"/>
        <v>-0.73150965785008071</v>
      </c>
      <c r="E658" s="307">
        <f t="shared" ca="1" si="299"/>
        <v>-1.3401602997290265</v>
      </c>
      <c r="F658" s="304">
        <f t="shared" ca="1" si="300"/>
        <v>1.5268058188577014</v>
      </c>
      <c r="G658" s="306">
        <f t="shared" ca="1" si="301"/>
        <v>9.2204228573525064</v>
      </c>
      <c r="H658" s="307">
        <f t="shared" ca="1" si="302"/>
        <v>-106.76034190852732</v>
      </c>
      <c r="I658" s="304">
        <f t="shared" ca="1" si="303"/>
        <v>107.15776594392982</v>
      </c>
      <c r="J658" s="306">
        <f t="shared" ca="1" si="304"/>
        <v>746.86410190403069</v>
      </c>
      <c r="K658" s="307">
        <f t="shared" ca="1" si="305"/>
        <v>-5.1506810325381016</v>
      </c>
      <c r="L658" s="304">
        <f t="shared" ca="1" si="290"/>
        <v>746.88186229685164</v>
      </c>
      <c r="M658" s="306">
        <f t="shared" ca="1" si="306"/>
        <v>-1.4846444876109715</v>
      </c>
      <c r="N658" s="304">
        <f t="shared" ca="1" si="307"/>
        <v>-85.063863217471294</v>
      </c>
      <c r="P658" s="310">
        <f t="shared" ca="1" si="308"/>
        <v>23</v>
      </c>
      <c r="Q658" s="304">
        <f t="shared" ca="1" si="309"/>
        <v>0</v>
      </c>
      <c r="R658" s="306">
        <f t="shared" ca="1" si="310"/>
        <v>0</v>
      </c>
      <c r="S658" s="307">
        <f t="shared" ca="1" si="311"/>
        <v>5.083000000000002</v>
      </c>
      <c r="T658" s="304">
        <f t="shared" ca="1" si="291"/>
        <v>49.86423000000002</v>
      </c>
      <c r="U658" s="311">
        <f t="shared" ca="1" si="292"/>
        <v>0</v>
      </c>
      <c r="V658" s="306">
        <f t="shared" ca="1" si="293"/>
        <v>1.2256311209616242</v>
      </c>
      <c r="W658" s="304">
        <f t="shared" ca="1" si="294"/>
        <v>43.212612169623917</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1.2722463088726013</v>
      </c>
      <c r="AH658" s="304">
        <f t="shared" ca="1" si="318"/>
        <v>-8.5013699441804231</v>
      </c>
    </row>
    <row r="659" spans="1:34" x14ac:dyDescent="0.2">
      <c r="A659" s="347">
        <f t="shared" ca="1" si="296"/>
        <v>1E-4</v>
      </c>
      <c r="B659" s="304">
        <f t="shared" ca="1" si="297"/>
        <v>29.227300000000085</v>
      </c>
      <c r="D659" s="306">
        <f t="shared" ca="1" si="298"/>
        <v>-0.73150550385233259</v>
      </c>
      <c r="E659" s="307">
        <f t="shared" ca="1" si="299"/>
        <v>-1.3401305691235414</v>
      </c>
      <c r="F659" s="304">
        <f t="shared" ca="1" si="300"/>
        <v>1.5267777325025547</v>
      </c>
      <c r="G659" s="306">
        <f t="shared" ca="1" si="301"/>
        <v>9.2203497068021214</v>
      </c>
      <c r="H659" s="307">
        <f t="shared" ca="1" si="302"/>
        <v>-106.76047592158423</v>
      </c>
      <c r="I659" s="304">
        <f t="shared" ca="1" si="303"/>
        <v>107.15789316573414</v>
      </c>
      <c r="J659" s="306">
        <f t="shared" ca="1" si="304"/>
        <v>746.86410190403069</v>
      </c>
      <c r="K659" s="307">
        <f t="shared" ca="1" si="305"/>
        <v>-5.161357073429607</v>
      </c>
      <c r="L659" s="304">
        <f t="shared" ca="1" si="290"/>
        <v>746.88193599775445</v>
      </c>
      <c r="M659" s="306">
        <f t="shared" ca="1" si="306"/>
        <v>-1.4846452753312558</v>
      </c>
      <c r="N659" s="304">
        <f t="shared" ca="1" si="307"/>
        <v>-85.063908350519029</v>
      </c>
      <c r="P659" s="310">
        <f t="shared" ca="1" si="308"/>
        <v>23</v>
      </c>
      <c r="Q659" s="304">
        <f t="shared" ca="1" si="309"/>
        <v>0</v>
      </c>
      <c r="R659" s="306">
        <f t="shared" ca="1" si="310"/>
        <v>0</v>
      </c>
      <c r="S659" s="307">
        <f t="shared" ca="1" si="311"/>
        <v>5.083000000000002</v>
      </c>
      <c r="T659" s="304">
        <f t="shared" ca="1" si="291"/>
        <v>49.86423000000002</v>
      </c>
      <c r="U659" s="311">
        <f t="shared" ca="1" si="292"/>
        <v>0</v>
      </c>
      <c r="V659" s="306">
        <f t="shared" ca="1" si="293"/>
        <v>1.2256324294512064</v>
      </c>
      <c r="W659" s="304">
        <f t="shared" ca="1" si="294"/>
        <v>43.212760911120313</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1.2722177108939814</v>
      </c>
      <c r="AH659" s="304">
        <f t="shared" ca="1" si="318"/>
        <v>-8.5013992070871343</v>
      </c>
    </row>
    <row r="660" spans="1:34" x14ac:dyDescent="0.2">
      <c r="A660" s="347">
        <f t="shared" ca="1" si="296"/>
        <v>1E-4</v>
      </c>
      <c r="B660" s="304">
        <f t="shared" ca="1" si="297"/>
        <v>29.227400000000085</v>
      </c>
      <c r="D660" s="306">
        <f t="shared" ca="1" si="298"/>
        <v>-0.7315013498455134</v>
      </c>
      <c r="E660" s="307">
        <f t="shared" ca="1" si="299"/>
        <v>-1.3401008388895459</v>
      </c>
      <c r="F660" s="304">
        <f t="shared" ca="1" si="300"/>
        <v>1.5267496465427044</v>
      </c>
      <c r="G660" s="306">
        <f t="shared" ca="1" si="301"/>
        <v>9.2202765566671374</v>
      </c>
      <c r="H660" s="307">
        <f t="shared" ca="1" si="302"/>
        <v>-106.76060993166811</v>
      </c>
      <c r="I660" s="304">
        <f t="shared" ca="1" si="303"/>
        <v>107.15802038467871</v>
      </c>
      <c r="J660" s="306">
        <f t="shared" ca="1" si="304"/>
        <v>746.86410190403069</v>
      </c>
      <c r="K660" s="307">
        <f t="shared" ca="1" si="305"/>
        <v>-5.17203312772227</v>
      </c>
      <c r="L660" s="304">
        <f t="shared" ca="1" si="290"/>
        <v>746.88200985134768</v>
      </c>
      <c r="M660" s="306">
        <f t="shared" ca="1" si="306"/>
        <v>-1.4846460630434202</v>
      </c>
      <c r="N660" s="304">
        <f t="shared" ca="1" si="307"/>
        <v>-85.063953483101514</v>
      </c>
      <c r="P660" s="310">
        <f t="shared" ca="1" si="308"/>
        <v>23</v>
      </c>
      <c r="Q660" s="304">
        <f t="shared" ca="1" si="309"/>
        <v>0</v>
      </c>
      <c r="R660" s="306">
        <f t="shared" ca="1" si="310"/>
        <v>0</v>
      </c>
      <c r="S660" s="307">
        <f t="shared" ca="1" si="311"/>
        <v>5.083000000000002</v>
      </c>
      <c r="T660" s="304">
        <f t="shared" ca="1" si="291"/>
        <v>49.86423000000002</v>
      </c>
      <c r="U660" s="311">
        <f t="shared" ca="1" si="292"/>
        <v>0</v>
      </c>
      <c r="V660" s="306">
        <f t="shared" ca="1" si="293"/>
        <v>1.225633737943828</v>
      </c>
      <c r="W660" s="304">
        <f t="shared" ca="1" si="294"/>
        <v>43.212909650758313</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1.2721891132680589</v>
      </c>
      <c r="AH660" s="304">
        <f t="shared" ca="1" si="318"/>
        <v>-8.5014284696282303</v>
      </c>
    </row>
    <row r="661" spans="1:34" x14ac:dyDescent="0.2">
      <c r="A661" s="347">
        <f t="shared" ca="1" si="296"/>
        <v>1E-4</v>
      </c>
      <c r="B661" s="304">
        <f t="shared" ca="1" si="297"/>
        <v>29.227500000000084</v>
      </c>
      <c r="D661" s="306">
        <f t="shared" ca="1" si="298"/>
        <v>-0.73149719582962702</v>
      </c>
      <c r="E661" s="307">
        <f t="shared" ca="1" si="299"/>
        <v>-1.3400711090270292</v>
      </c>
      <c r="F661" s="304">
        <f t="shared" ca="1" si="300"/>
        <v>1.5267215609781437</v>
      </c>
      <c r="G661" s="306">
        <f t="shared" ca="1" si="301"/>
        <v>9.2202034069475545</v>
      </c>
      <c r="H661" s="307">
        <f t="shared" ca="1" si="302"/>
        <v>-106.76074393877902</v>
      </c>
      <c r="I661" s="304">
        <f t="shared" ca="1" si="303"/>
        <v>107.15814760076356</v>
      </c>
      <c r="J661" s="306">
        <f t="shared" ca="1" si="304"/>
        <v>746.86410190403069</v>
      </c>
      <c r="K661" s="307">
        <f t="shared" ca="1" si="305"/>
        <v>-5.182709195415792</v>
      </c>
      <c r="L661" s="304">
        <f t="shared" ca="1" si="290"/>
        <v>746.88208385763187</v>
      </c>
      <c r="M661" s="306">
        <f t="shared" ca="1" si="306"/>
        <v>-1.4846468507474651</v>
      </c>
      <c r="N661" s="304">
        <f t="shared" ca="1" si="307"/>
        <v>-85.063998615218793</v>
      </c>
      <c r="P661" s="310">
        <f t="shared" ca="1" si="308"/>
        <v>23</v>
      </c>
      <c r="Q661" s="304">
        <f t="shared" ca="1" si="309"/>
        <v>0</v>
      </c>
      <c r="R661" s="306">
        <f t="shared" ca="1" si="310"/>
        <v>0</v>
      </c>
      <c r="S661" s="307">
        <f t="shared" ca="1" si="311"/>
        <v>5.083000000000002</v>
      </c>
      <c r="T661" s="304">
        <f t="shared" ca="1" si="291"/>
        <v>49.86423000000002</v>
      </c>
      <c r="U661" s="311">
        <f t="shared" ca="1" si="292"/>
        <v>0</v>
      </c>
      <c r="V661" s="306">
        <f t="shared" ca="1" si="293"/>
        <v>1.2256350464394894</v>
      </c>
      <c r="W661" s="304">
        <f t="shared" ca="1" si="294"/>
        <v>43.213058388537945</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1.2721605159948268</v>
      </c>
      <c r="AH661" s="304">
        <f t="shared" ca="1" si="318"/>
        <v>-8.5014577318037183</v>
      </c>
    </row>
    <row r="662" spans="1:34" x14ac:dyDescent="0.2">
      <c r="A662" s="347">
        <f t="shared" ca="1" si="296"/>
        <v>1E-4</v>
      </c>
      <c r="B662" s="304">
        <f t="shared" ca="1" si="297"/>
        <v>29.227600000000084</v>
      </c>
      <c r="D662" s="306">
        <f t="shared" ca="1" si="298"/>
        <v>-0.73149304180467134</v>
      </c>
      <c r="E662" s="307">
        <f t="shared" ca="1" si="299"/>
        <v>-1.3400413795359931</v>
      </c>
      <c r="F662" s="304">
        <f t="shared" ca="1" si="300"/>
        <v>1.526693475808873</v>
      </c>
      <c r="G662" s="306">
        <f t="shared" ca="1" si="301"/>
        <v>9.2201302576433743</v>
      </c>
      <c r="H662" s="307">
        <f t="shared" ca="1" si="302"/>
        <v>-106.76087794291696</v>
      </c>
      <c r="I662" s="304">
        <f t="shared" ca="1" si="303"/>
        <v>107.1582748139887</v>
      </c>
      <c r="J662" s="306">
        <f t="shared" ca="1" si="304"/>
        <v>746.86410190403069</v>
      </c>
      <c r="K662" s="307">
        <f t="shared" ca="1" si="305"/>
        <v>-5.1933852765098765</v>
      </c>
      <c r="L662" s="304">
        <f t="shared" ca="1" si="290"/>
        <v>746.88215801660738</v>
      </c>
      <c r="M662" s="306">
        <f t="shared" ca="1" si="306"/>
        <v>-1.4846476384433904</v>
      </c>
      <c r="N662" s="304">
        <f t="shared" ca="1" si="307"/>
        <v>-85.064043746870865</v>
      </c>
      <c r="P662" s="310">
        <f t="shared" ca="1" si="308"/>
        <v>23</v>
      </c>
      <c r="Q662" s="304">
        <f t="shared" ca="1" si="309"/>
        <v>0</v>
      </c>
      <c r="R662" s="306">
        <f t="shared" ca="1" si="310"/>
        <v>0</v>
      </c>
      <c r="S662" s="307">
        <f t="shared" ca="1" si="311"/>
        <v>5.083000000000002</v>
      </c>
      <c r="T662" s="304">
        <f t="shared" ca="1" si="291"/>
        <v>49.86423000000002</v>
      </c>
      <c r="U662" s="311">
        <f t="shared" ca="1" si="292"/>
        <v>0</v>
      </c>
      <c r="V662" s="306">
        <f t="shared" ca="1" si="293"/>
        <v>1.225636354938191</v>
      </c>
      <c r="W662" s="304">
        <f t="shared" ca="1" si="294"/>
        <v>43.213207124459203</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1.2721319190742815</v>
      </c>
      <c r="AH662" s="304">
        <f t="shared" ca="1" si="318"/>
        <v>-8.5014869936136002</v>
      </c>
    </row>
    <row r="663" spans="1:34" x14ac:dyDescent="0.2">
      <c r="A663" s="347">
        <f t="shared" ca="1" si="296"/>
        <v>1E-4</v>
      </c>
      <c r="B663" s="304">
        <f t="shared" ca="1" si="297"/>
        <v>29.227700000000084</v>
      </c>
      <c r="D663" s="306">
        <f t="shared" ca="1" si="298"/>
        <v>-0.73148888777064802</v>
      </c>
      <c r="E663" s="307">
        <f t="shared" ca="1" si="299"/>
        <v>-1.3400116504164341</v>
      </c>
      <c r="F663" s="304">
        <f t="shared" ca="1" si="300"/>
        <v>1.5266653910348906</v>
      </c>
      <c r="G663" s="306">
        <f t="shared" ca="1" si="301"/>
        <v>9.2200571087545971</v>
      </c>
      <c r="H663" s="307">
        <f t="shared" ca="1" si="302"/>
        <v>-106.761011944082</v>
      </c>
      <c r="I663" s="304">
        <f t="shared" ca="1" si="303"/>
        <v>107.15840202435419</v>
      </c>
      <c r="J663" s="306">
        <f t="shared" ca="1" si="304"/>
        <v>746.86410190403069</v>
      </c>
      <c r="K663" s="307">
        <f t="shared" ca="1" si="305"/>
        <v>-5.2040613710042267</v>
      </c>
      <c r="L663" s="304">
        <f t="shared" ca="1" si="290"/>
        <v>746.88223232827511</v>
      </c>
      <c r="M663" s="306">
        <f t="shared" ca="1" si="306"/>
        <v>-1.4846484261311961</v>
      </c>
      <c r="N663" s="304">
        <f t="shared" ca="1" si="307"/>
        <v>-85.064088878057703</v>
      </c>
      <c r="P663" s="310">
        <f t="shared" ca="1" si="308"/>
        <v>23</v>
      </c>
      <c r="Q663" s="304">
        <f t="shared" ca="1" si="309"/>
        <v>0</v>
      </c>
      <c r="R663" s="306">
        <f t="shared" ca="1" si="310"/>
        <v>0</v>
      </c>
      <c r="S663" s="307">
        <f t="shared" ca="1" si="311"/>
        <v>5.083000000000002</v>
      </c>
      <c r="T663" s="304">
        <f t="shared" ca="1" si="291"/>
        <v>49.86423000000002</v>
      </c>
      <c r="U663" s="311">
        <f t="shared" ca="1" si="292"/>
        <v>0</v>
      </c>
      <c r="V663" s="306">
        <f t="shared" ca="1" si="293"/>
        <v>1.225637663439932</v>
      </c>
      <c r="W663" s="304">
        <f t="shared" ca="1" si="294"/>
        <v>43.213355858522107</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1.2721033225064229</v>
      </c>
      <c r="AH663" s="304">
        <f t="shared" ca="1" si="318"/>
        <v>-8.5015162550578758</v>
      </c>
    </row>
    <row r="664" spans="1:34" x14ac:dyDescent="0.2">
      <c r="A664" s="347">
        <f t="shared" ca="1" si="296"/>
        <v>1E-4</v>
      </c>
      <c r="B664" s="304">
        <f t="shared" ca="1" si="297"/>
        <v>29.227800000000084</v>
      </c>
      <c r="D664" s="306">
        <f t="shared" ca="1" si="298"/>
        <v>-0.73148473372756095</v>
      </c>
      <c r="E664" s="307">
        <f t="shared" ca="1" si="299"/>
        <v>-1.3399819216683486</v>
      </c>
      <c r="F664" s="304">
        <f t="shared" ca="1" si="300"/>
        <v>1.5266373066561949</v>
      </c>
      <c r="G664" s="306">
        <f t="shared" ca="1" si="301"/>
        <v>9.2199839602812244</v>
      </c>
      <c r="H664" s="307">
        <f t="shared" ca="1" si="302"/>
        <v>-106.76114594227417</v>
      </c>
      <c r="I664" s="304">
        <f t="shared" ca="1" si="303"/>
        <v>107.15852923186007</v>
      </c>
      <c r="J664" s="306">
        <f t="shared" ca="1" si="304"/>
        <v>746.86410190403069</v>
      </c>
      <c r="K664" s="307">
        <f t="shared" ca="1" si="305"/>
        <v>-5.2147374788985443</v>
      </c>
      <c r="L664" s="304">
        <f t="shared" ca="1" si="290"/>
        <v>746.88230679263529</v>
      </c>
      <c r="M664" s="306">
        <f t="shared" ca="1" si="306"/>
        <v>-1.4846492138108827</v>
      </c>
      <c r="N664" s="304">
        <f t="shared" ca="1" si="307"/>
        <v>-85.064134008779348</v>
      </c>
      <c r="P664" s="310">
        <f t="shared" ca="1" si="308"/>
        <v>23</v>
      </c>
      <c r="Q664" s="304">
        <f t="shared" ca="1" si="309"/>
        <v>0</v>
      </c>
      <c r="R664" s="306">
        <f t="shared" ca="1" si="310"/>
        <v>0</v>
      </c>
      <c r="S664" s="307">
        <f t="shared" ca="1" si="311"/>
        <v>5.083000000000002</v>
      </c>
      <c r="T664" s="304">
        <f t="shared" ca="1" si="291"/>
        <v>49.86423000000002</v>
      </c>
      <c r="U664" s="311">
        <f t="shared" ca="1" si="292"/>
        <v>0</v>
      </c>
      <c r="V664" s="306">
        <f t="shared" ca="1" si="293"/>
        <v>1.2256389719447125</v>
      </c>
      <c r="W664" s="304">
        <f t="shared" ca="1" si="294"/>
        <v>43.213504590726679</v>
      </c>
      <c r="Y664" s="314" t="str">
        <f t="shared" ca="1" si="312"/>
        <v/>
      </c>
      <c r="Z664" s="315" t="str">
        <f t="shared" ca="1" si="313"/>
        <v/>
      </c>
      <c r="AA664" s="316" t="str">
        <f t="shared" ca="1" si="314"/>
        <v/>
      </c>
      <c r="AC664" s="310" t="e">
        <f t="shared" ca="1" si="315"/>
        <v>#N/A</v>
      </c>
      <c r="AD664" s="323" t="e">
        <f t="shared" ca="1" si="316"/>
        <v>#N/A</v>
      </c>
      <c r="AE664" s="324" t="e">
        <f t="shared" ca="1" si="295"/>
        <v>#N/A</v>
      </c>
      <c r="AG664" s="306">
        <f t="shared" ca="1" si="317"/>
        <v>1.2720747262912511</v>
      </c>
      <c r="AH664" s="304">
        <f t="shared" ca="1" si="318"/>
        <v>-8.5015455161365505</v>
      </c>
    </row>
    <row r="665" spans="1:34" x14ac:dyDescent="0.2">
      <c r="A665" s="347">
        <f t="shared" ca="1" si="296"/>
        <v>1E-4</v>
      </c>
      <c r="B665" s="304">
        <f t="shared" ca="1" si="297"/>
        <v>29.227900000000083</v>
      </c>
      <c r="D665" s="306">
        <f t="shared" ca="1" si="298"/>
        <v>-0.73148057967540647</v>
      </c>
      <c r="E665" s="307">
        <f t="shared" ca="1" si="299"/>
        <v>-1.3399521932917331</v>
      </c>
      <c r="F665" s="304">
        <f t="shared" ca="1" si="300"/>
        <v>1.5266092226727817</v>
      </c>
      <c r="G665" s="306">
        <f t="shared" ca="1" si="301"/>
        <v>9.2199108122232563</v>
      </c>
      <c r="H665" s="307">
        <f t="shared" ca="1" si="302"/>
        <v>-106.7612799374935</v>
      </c>
      <c r="I665" s="304">
        <f t="shared" ca="1" si="303"/>
        <v>107.15865643650635</v>
      </c>
      <c r="J665" s="306">
        <f t="shared" ca="1" si="304"/>
        <v>746.86410190403069</v>
      </c>
      <c r="K665" s="307">
        <f t="shared" ca="1" si="305"/>
        <v>-5.2254136001925326</v>
      </c>
      <c r="L665" s="304">
        <f t="shared" ca="1" si="290"/>
        <v>746.88238140968849</v>
      </c>
      <c r="M665" s="306">
        <f t="shared" ca="1" si="306"/>
        <v>-1.48465000148245</v>
      </c>
      <c r="N665" s="304">
        <f t="shared" ca="1" si="307"/>
        <v>-85.064179139035801</v>
      </c>
      <c r="P665" s="310">
        <f t="shared" ca="1" si="308"/>
        <v>23</v>
      </c>
      <c r="Q665" s="304">
        <f t="shared" ca="1" si="309"/>
        <v>0</v>
      </c>
      <c r="R665" s="306">
        <f t="shared" ca="1" si="310"/>
        <v>0</v>
      </c>
      <c r="S665" s="307">
        <f t="shared" ca="1" si="311"/>
        <v>5.083000000000002</v>
      </c>
      <c r="T665" s="304">
        <f t="shared" ca="1" si="291"/>
        <v>49.86423000000002</v>
      </c>
      <c r="U665" s="311">
        <f t="shared" ca="1" si="292"/>
        <v>0</v>
      </c>
      <c r="V665" s="306">
        <f t="shared" ca="1" si="293"/>
        <v>1.2256402804525333</v>
      </c>
      <c r="W665" s="304">
        <f t="shared" ca="1" si="294"/>
        <v>43.213653321072933</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1.2720461304287589</v>
      </c>
      <c r="AH665" s="304">
        <f t="shared" ca="1" si="318"/>
        <v>-8.5015747768496279</v>
      </c>
    </row>
    <row r="666" spans="1:34" x14ac:dyDescent="0.2">
      <c r="A666" s="347">
        <f t="shared" ca="1" si="296"/>
        <v>1E-4</v>
      </c>
      <c r="B666" s="304">
        <f t="shared" ca="1" si="297"/>
        <v>29.228000000000083</v>
      </c>
      <c r="D666" s="306">
        <f t="shared" ca="1" si="298"/>
        <v>-0.73147642561418824</v>
      </c>
      <c r="E666" s="307">
        <f t="shared" ca="1" si="299"/>
        <v>-1.339922465286584</v>
      </c>
      <c r="F666" s="304">
        <f t="shared" ca="1" si="300"/>
        <v>1.5265811390846495</v>
      </c>
      <c r="G666" s="306">
        <f t="shared" ca="1" si="301"/>
        <v>9.2198376645806945</v>
      </c>
      <c r="H666" s="307">
        <f t="shared" ca="1" si="302"/>
        <v>-106.76141392974003</v>
      </c>
      <c r="I666" s="304">
        <f t="shared" ca="1" si="303"/>
        <v>107.15878363829307</v>
      </c>
      <c r="J666" s="306">
        <f t="shared" ca="1" si="304"/>
        <v>746.86410190403069</v>
      </c>
      <c r="K666" s="307">
        <f t="shared" ca="1" si="305"/>
        <v>-5.2360897348858941</v>
      </c>
      <c r="L666" s="304">
        <f t="shared" ca="1" si="290"/>
        <v>746.88245617943528</v>
      </c>
      <c r="M666" s="306">
        <f t="shared" ca="1" si="306"/>
        <v>-1.484650789145898</v>
      </c>
      <c r="N666" s="304">
        <f t="shared" ca="1" si="307"/>
        <v>-85.064224268827047</v>
      </c>
      <c r="P666" s="310">
        <f t="shared" ca="1" si="308"/>
        <v>23</v>
      </c>
      <c r="Q666" s="304">
        <f t="shared" ca="1" si="309"/>
        <v>0</v>
      </c>
      <c r="R666" s="306">
        <f t="shared" ca="1" si="310"/>
        <v>0</v>
      </c>
      <c r="S666" s="307">
        <f t="shared" ca="1" si="311"/>
        <v>5.083000000000002</v>
      </c>
      <c r="T666" s="304">
        <f t="shared" ca="1" si="291"/>
        <v>49.86423000000002</v>
      </c>
      <c r="U666" s="311">
        <f t="shared" ca="1" si="292"/>
        <v>0</v>
      </c>
      <c r="V666" s="306">
        <f t="shared" ca="1" si="293"/>
        <v>1.2256415889633927</v>
      </c>
      <c r="W666" s="304">
        <f t="shared" ca="1" si="294"/>
        <v>43.213802049560833</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1.2720175349189411</v>
      </c>
      <c r="AH666" s="304">
        <f t="shared" ca="1" si="318"/>
        <v>-8.5016040371971116</v>
      </c>
    </row>
    <row r="667" spans="1:34" x14ac:dyDescent="0.2">
      <c r="A667" s="347">
        <f t="shared" ca="1" si="296"/>
        <v>1E-4</v>
      </c>
      <c r="B667" s="304">
        <f t="shared" ca="1" si="297"/>
        <v>29.228100000000083</v>
      </c>
      <c r="D667" s="306">
        <f t="shared" ca="1" si="298"/>
        <v>-0.73147227154390715</v>
      </c>
      <c r="E667" s="307">
        <f t="shared" ca="1" si="299"/>
        <v>-1.3398927376529084</v>
      </c>
      <c r="F667" s="304">
        <f t="shared" ca="1" si="300"/>
        <v>1.5265530558918052</v>
      </c>
      <c r="G667" s="306">
        <f t="shared" ca="1" si="301"/>
        <v>9.219764517353541</v>
      </c>
      <c r="H667" s="307">
        <f t="shared" ca="1" si="302"/>
        <v>-106.76154791901379</v>
      </c>
      <c r="I667" s="304">
        <f t="shared" ca="1" si="303"/>
        <v>107.1589108372203</v>
      </c>
      <c r="J667" s="306">
        <f t="shared" ca="1" si="304"/>
        <v>746.86410190403069</v>
      </c>
      <c r="K667" s="307">
        <f t="shared" ca="1" si="305"/>
        <v>-5.2467658829783321</v>
      </c>
      <c r="L667" s="304">
        <f t="shared" ca="1" si="290"/>
        <v>746.88253110187622</v>
      </c>
      <c r="M667" s="306">
        <f t="shared" ca="1" si="306"/>
        <v>-1.4846515768012272</v>
      </c>
      <c r="N667" s="304">
        <f t="shared" ca="1" si="307"/>
        <v>-85.064269398153115</v>
      </c>
      <c r="P667" s="310">
        <f t="shared" ca="1" si="308"/>
        <v>23</v>
      </c>
      <c r="Q667" s="304">
        <f t="shared" ca="1" si="309"/>
        <v>0</v>
      </c>
      <c r="R667" s="306">
        <f t="shared" ca="1" si="310"/>
        <v>0</v>
      </c>
      <c r="S667" s="307">
        <f t="shared" ca="1" si="311"/>
        <v>5.083000000000002</v>
      </c>
      <c r="T667" s="304">
        <f t="shared" ca="1" si="291"/>
        <v>49.86423000000002</v>
      </c>
      <c r="U667" s="311">
        <f t="shared" ca="1" si="292"/>
        <v>0</v>
      </c>
      <c r="V667" s="306">
        <f t="shared" ca="1" si="293"/>
        <v>1.2256428974772924</v>
      </c>
      <c r="W667" s="304">
        <f t="shared" ca="1" si="294"/>
        <v>43.21395077619048</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1.2719889397618118</v>
      </c>
      <c r="AH667" s="304">
        <f t="shared" ca="1" si="318"/>
        <v>-8.5016332971789925</v>
      </c>
    </row>
    <row r="668" spans="1:34" x14ac:dyDescent="0.2">
      <c r="A668" s="347">
        <f t="shared" ca="1" si="296"/>
        <v>1E-4</v>
      </c>
      <c r="B668" s="304">
        <f t="shared" ca="1" si="297"/>
        <v>29.228200000000083</v>
      </c>
      <c r="D668" s="306">
        <f t="shared" ca="1" si="298"/>
        <v>-0.73146811746456275</v>
      </c>
      <c r="E668" s="307">
        <f t="shared" ca="1" si="299"/>
        <v>-1.3398630103906886</v>
      </c>
      <c r="F668" s="304">
        <f t="shared" ca="1" si="300"/>
        <v>1.5265249730942334</v>
      </c>
      <c r="G668" s="306">
        <f t="shared" ca="1" si="301"/>
        <v>9.2196913705417938</v>
      </c>
      <c r="H668" s="307">
        <f t="shared" ca="1" si="302"/>
        <v>-106.76168190531483</v>
      </c>
      <c r="I668" s="304">
        <f t="shared" ca="1" si="303"/>
        <v>107.15903803328803</v>
      </c>
      <c r="J668" s="306">
        <f t="shared" ca="1" si="304"/>
        <v>746.86410190403069</v>
      </c>
      <c r="K668" s="307">
        <f t="shared" ca="1" si="305"/>
        <v>-5.2574420444695482</v>
      </c>
      <c r="L668" s="304">
        <f t="shared" ca="1" si="290"/>
        <v>746.88260617701178</v>
      </c>
      <c r="M668" s="306">
        <f t="shared" ca="1" si="306"/>
        <v>-1.4846523644484375</v>
      </c>
      <c r="N668" s="304">
        <f t="shared" ca="1" si="307"/>
        <v>-85.06431452701402</v>
      </c>
      <c r="P668" s="310">
        <f t="shared" ca="1" si="308"/>
        <v>23</v>
      </c>
      <c r="Q668" s="304">
        <f t="shared" ca="1" si="309"/>
        <v>0</v>
      </c>
      <c r="R668" s="306">
        <f t="shared" ca="1" si="310"/>
        <v>0</v>
      </c>
      <c r="S668" s="307">
        <f t="shared" ca="1" si="311"/>
        <v>5.083000000000002</v>
      </c>
      <c r="T668" s="304">
        <f t="shared" ca="1" si="291"/>
        <v>49.86423000000002</v>
      </c>
      <c r="U668" s="311">
        <f t="shared" ca="1" si="292"/>
        <v>0</v>
      </c>
      <c r="V668" s="306">
        <f t="shared" ca="1" si="293"/>
        <v>1.2256442059942316</v>
      </c>
      <c r="W668" s="304">
        <f t="shared" ca="1" si="294"/>
        <v>43.214099500961801</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1.2719603449573498</v>
      </c>
      <c r="AH668" s="304">
        <f t="shared" ca="1" si="318"/>
        <v>-8.5016625567952904</v>
      </c>
    </row>
    <row r="669" spans="1:34" x14ac:dyDescent="0.2">
      <c r="A669" s="347">
        <f t="shared" ca="1" si="296"/>
        <v>1E-4</v>
      </c>
      <c r="B669" s="304">
        <f t="shared" ca="1" si="297"/>
        <v>29.228300000000083</v>
      </c>
      <c r="D669" s="306">
        <f t="shared" ca="1" si="298"/>
        <v>-0.73146396337615538</v>
      </c>
      <c r="E669" s="307">
        <f t="shared" ca="1" si="299"/>
        <v>-1.3398332834999369</v>
      </c>
      <c r="F669" s="304">
        <f t="shared" ca="1" si="300"/>
        <v>1.5264968906919449</v>
      </c>
      <c r="G669" s="306">
        <f t="shared" ca="1" si="301"/>
        <v>9.2196182241454565</v>
      </c>
      <c r="H669" s="307">
        <f t="shared" ca="1" si="302"/>
        <v>-106.76181588864318</v>
      </c>
      <c r="I669" s="304">
        <f t="shared" ca="1" si="303"/>
        <v>107.15916522649633</v>
      </c>
      <c r="J669" s="306">
        <f t="shared" ca="1" si="304"/>
        <v>746.86410190403069</v>
      </c>
      <c r="K669" s="307">
        <f t="shared" ca="1" si="305"/>
        <v>-5.2681182193592457</v>
      </c>
      <c r="L669" s="304">
        <f t="shared" ca="1" si="290"/>
        <v>746.88268140484251</v>
      </c>
      <c r="M669" s="306">
        <f t="shared" ca="1" si="306"/>
        <v>-1.484653152087529</v>
      </c>
      <c r="N669" s="304">
        <f t="shared" ca="1" si="307"/>
        <v>-85.064359655409746</v>
      </c>
      <c r="P669" s="310">
        <f t="shared" ca="1" si="308"/>
        <v>23</v>
      </c>
      <c r="Q669" s="304">
        <f t="shared" ca="1" si="309"/>
        <v>0</v>
      </c>
      <c r="R669" s="306">
        <f t="shared" ca="1" si="310"/>
        <v>0</v>
      </c>
      <c r="S669" s="307">
        <f t="shared" ca="1" si="311"/>
        <v>5.083000000000002</v>
      </c>
      <c r="T669" s="304">
        <f t="shared" ca="1" si="291"/>
        <v>49.86423000000002</v>
      </c>
      <c r="U669" s="311">
        <f t="shared" ca="1" si="292"/>
        <v>0</v>
      </c>
      <c r="V669" s="306">
        <f t="shared" ca="1" si="293"/>
        <v>1.2256455145142102</v>
      </c>
      <c r="W669" s="304">
        <f t="shared" ca="1" si="294"/>
        <v>43.214248223874876</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1.2719317505055656</v>
      </c>
      <c r="AH669" s="304">
        <f t="shared" ca="1" si="318"/>
        <v>-8.5016918160459927</v>
      </c>
    </row>
    <row r="670" spans="1:34" x14ac:dyDescent="0.2">
      <c r="A670" s="347">
        <f t="shared" ca="1" si="296"/>
        <v>1E-4</v>
      </c>
      <c r="B670" s="304">
        <f t="shared" ca="1" si="297"/>
        <v>29.228400000000082</v>
      </c>
      <c r="D670" s="306">
        <f t="shared" ca="1" si="298"/>
        <v>-0.73145980927868814</v>
      </c>
      <c r="E670" s="307">
        <f t="shared" ca="1" si="299"/>
        <v>-1.3398035569806375</v>
      </c>
      <c r="F670" s="304">
        <f t="shared" ca="1" si="300"/>
        <v>1.5264688086849278</v>
      </c>
      <c r="G670" s="306">
        <f t="shared" ca="1" si="301"/>
        <v>9.2195450781645292</v>
      </c>
      <c r="H670" s="307">
        <f t="shared" ca="1" si="302"/>
        <v>-106.76194986899888</v>
      </c>
      <c r="I670" s="304">
        <f t="shared" ca="1" si="303"/>
        <v>107.1592924168452</v>
      </c>
      <c r="J670" s="306">
        <f t="shared" ca="1" si="304"/>
        <v>746.86410190403069</v>
      </c>
      <c r="K670" s="307">
        <f t="shared" ca="1" si="305"/>
        <v>-5.278794407647128</v>
      </c>
      <c r="L670" s="304">
        <f t="shared" ca="1" si="290"/>
        <v>746.88275678536888</v>
      </c>
      <c r="M670" s="306">
        <f t="shared" ca="1" si="306"/>
        <v>-1.4846539397185019</v>
      </c>
      <c r="N670" s="304">
        <f t="shared" ca="1" si="307"/>
        <v>-85.064404783340294</v>
      </c>
      <c r="P670" s="310">
        <f t="shared" ca="1" si="308"/>
        <v>23</v>
      </c>
      <c r="Q670" s="304">
        <f t="shared" ca="1" si="309"/>
        <v>0</v>
      </c>
      <c r="R670" s="306">
        <f t="shared" ca="1" si="310"/>
        <v>0</v>
      </c>
      <c r="S670" s="307">
        <f t="shared" ca="1" si="311"/>
        <v>5.083000000000002</v>
      </c>
      <c r="T670" s="304">
        <f t="shared" ca="1" si="291"/>
        <v>49.86423000000002</v>
      </c>
      <c r="U670" s="311">
        <f t="shared" ca="1" si="292"/>
        <v>0</v>
      </c>
      <c r="V670" s="306">
        <f t="shared" ca="1" si="293"/>
        <v>1.2256468230372286</v>
      </c>
      <c r="W670" s="304">
        <f t="shared" ca="1" si="294"/>
        <v>43.214396944929675</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1.2719031564064451</v>
      </c>
      <c r="AH670" s="304">
        <f t="shared" ca="1" si="318"/>
        <v>-8.5017210749311154</v>
      </c>
    </row>
    <row r="671" spans="1:34" x14ac:dyDescent="0.2">
      <c r="A671" s="347">
        <f t="shared" ca="1" si="296"/>
        <v>1E-4</v>
      </c>
      <c r="B671" s="304">
        <f t="shared" ca="1" si="297"/>
        <v>29.228500000000082</v>
      </c>
      <c r="D671" s="306">
        <f t="shared" ca="1" si="298"/>
        <v>-0.73145565517216016</v>
      </c>
      <c r="E671" s="307">
        <f t="shared" ca="1" si="299"/>
        <v>-1.3397738308327956</v>
      </c>
      <c r="F671" s="304">
        <f t="shared" ca="1" si="300"/>
        <v>1.5264407270731866</v>
      </c>
      <c r="G671" s="306">
        <f t="shared" ca="1" si="301"/>
        <v>9.2194719325990118</v>
      </c>
      <c r="H671" s="307">
        <f t="shared" ca="1" si="302"/>
        <v>-106.76208384638197</v>
      </c>
      <c r="I671" s="304">
        <f t="shared" ca="1" si="303"/>
        <v>107.15941960433472</v>
      </c>
      <c r="J671" s="306">
        <f t="shared" ca="1" si="304"/>
        <v>746.86410190403069</v>
      </c>
      <c r="K671" s="307">
        <f t="shared" ca="1" si="305"/>
        <v>-5.2894706093328967</v>
      </c>
      <c r="L671" s="304">
        <f t="shared" ca="1" si="290"/>
        <v>746.88283231859145</v>
      </c>
      <c r="M671" s="306">
        <f t="shared" ca="1" si="306"/>
        <v>-1.4846547273413562</v>
      </c>
      <c r="N671" s="304">
        <f t="shared" ca="1" si="307"/>
        <v>-85.064449910805692</v>
      </c>
      <c r="P671" s="310">
        <f t="shared" ca="1" si="308"/>
        <v>23</v>
      </c>
      <c r="Q671" s="304">
        <f t="shared" ca="1" si="309"/>
        <v>0</v>
      </c>
      <c r="R671" s="306">
        <f t="shared" ca="1" si="310"/>
        <v>0</v>
      </c>
      <c r="S671" s="307">
        <f t="shared" ca="1" si="311"/>
        <v>5.083000000000002</v>
      </c>
      <c r="T671" s="304">
        <f t="shared" ca="1" si="291"/>
        <v>49.86423000000002</v>
      </c>
      <c r="U671" s="311">
        <f t="shared" ca="1" si="292"/>
        <v>0</v>
      </c>
      <c r="V671" s="306">
        <f t="shared" ca="1" si="293"/>
        <v>1.2256481315632861</v>
      </c>
      <c r="W671" s="304">
        <f t="shared" ca="1" si="294"/>
        <v>43.214545664126234</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1.2718745626599954</v>
      </c>
      <c r="AH671" s="304">
        <f t="shared" ca="1" si="318"/>
        <v>-8.5017503334506515</v>
      </c>
    </row>
    <row r="672" spans="1:34" x14ac:dyDescent="0.2">
      <c r="A672" s="347">
        <f t="shared" ca="1" si="296"/>
        <v>1E-4</v>
      </c>
      <c r="B672" s="304">
        <f t="shared" ca="1" si="297"/>
        <v>29.228600000000082</v>
      </c>
      <c r="D672" s="306">
        <f t="shared" ca="1" si="298"/>
        <v>-0.73145150105657331</v>
      </c>
      <c r="E672" s="307">
        <f t="shared" ca="1" si="299"/>
        <v>-1.3397441050564076</v>
      </c>
      <c r="F672" s="304">
        <f t="shared" ca="1" si="300"/>
        <v>1.5264126458567189</v>
      </c>
      <c r="G672" s="306">
        <f t="shared" ca="1" si="301"/>
        <v>9.2193987874489061</v>
      </c>
      <c r="H672" s="307">
        <f t="shared" ca="1" si="302"/>
        <v>-106.76221782079247</v>
      </c>
      <c r="I672" s="304">
        <f t="shared" ca="1" si="303"/>
        <v>107.15954678896487</v>
      </c>
      <c r="J672" s="306">
        <f t="shared" ca="1" si="304"/>
        <v>746.86410190403069</v>
      </c>
      <c r="K672" s="307">
        <f t="shared" ca="1" si="305"/>
        <v>-5.3001468244162551</v>
      </c>
      <c r="L672" s="304">
        <f t="shared" ca="1" si="290"/>
        <v>746.88290800451091</v>
      </c>
      <c r="M672" s="306">
        <f t="shared" ca="1" si="306"/>
        <v>-1.484655514956092</v>
      </c>
      <c r="N672" s="304">
        <f t="shared" ca="1" si="307"/>
        <v>-85.064495037805941</v>
      </c>
      <c r="P672" s="310">
        <f t="shared" ca="1" si="308"/>
        <v>23</v>
      </c>
      <c r="Q672" s="304">
        <f t="shared" ca="1" si="309"/>
        <v>0</v>
      </c>
      <c r="R672" s="306">
        <f t="shared" ca="1" si="310"/>
        <v>0</v>
      </c>
      <c r="S672" s="307">
        <f t="shared" ca="1" si="311"/>
        <v>5.083000000000002</v>
      </c>
      <c r="T672" s="304">
        <f t="shared" ca="1" si="291"/>
        <v>49.86423000000002</v>
      </c>
      <c r="U672" s="311">
        <f t="shared" ca="1" si="292"/>
        <v>0</v>
      </c>
      <c r="V672" s="306">
        <f t="shared" ca="1" si="293"/>
        <v>1.225649440092383</v>
      </c>
      <c r="W672" s="304">
        <f t="shared" ca="1" si="294"/>
        <v>43.214694381464533</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1.271845969266213</v>
      </c>
      <c r="AH672" s="304">
        <f t="shared" ca="1" si="318"/>
        <v>-8.5017795916046062</v>
      </c>
    </row>
    <row r="673" spans="1:34" x14ac:dyDescent="0.2">
      <c r="A673" s="347">
        <f t="shared" ca="1" si="296"/>
        <v>1E-4</v>
      </c>
      <c r="B673" s="304">
        <f t="shared" ca="1" si="297"/>
        <v>29.228700000000082</v>
      </c>
      <c r="D673" s="306">
        <f t="shared" ca="1" si="298"/>
        <v>-0.73144734693192748</v>
      </c>
      <c r="E673" s="307">
        <f t="shared" ca="1" si="299"/>
        <v>-1.3397143796514737</v>
      </c>
      <c r="F673" s="304">
        <f t="shared" ca="1" si="300"/>
        <v>1.5263845650355248</v>
      </c>
      <c r="G673" s="306">
        <f t="shared" ca="1" si="301"/>
        <v>9.2193256427142121</v>
      </c>
      <c r="H673" s="307">
        <f t="shared" ca="1" si="302"/>
        <v>-106.76235179223043</v>
      </c>
      <c r="I673" s="304">
        <f t="shared" ca="1" si="303"/>
        <v>107.15967397073572</v>
      </c>
      <c r="J673" s="306">
        <f t="shared" ca="1" si="304"/>
        <v>746.86410190403069</v>
      </c>
      <c r="K673" s="307">
        <f t="shared" ca="1" si="305"/>
        <v>-5.3108230528969065</v>
      </c>
      <c r="L673" s="304">
        <f t="shared" ca="1" si="290"/>
        <v>746.88298384312759</v>
      </c>
      <c r="M673" s="306">
        <f t="shared" ca="1" si="306"/>
        <v>-1.4846563025627098</v>
      </c>
      <c r="N673" s="304">
        <f t="shared" ca="1" si="307"/>
        <v>-85.064540164341054</v>
      </c>
      <c r="P673" s="310">
        <f t="shared" ca="1" si="308"/>
        <v>23</v>
      </c>
      <c r="Q673" s="304">
        <f t="shared" ca="1" si="309"/>
        <v>0</v>
      </c>
      <c r="R673" s="306">
        <f t="shared" ca="1" si="310"/>
        <v>0</v>
      </c>
      <c r="S673" s="307">
        <f t="shared" ca="1" si="311"/>
        <v>5.083000000000002</v>
      </c>
      <c r="T673" s="304">
        <f t="shared" ca="1" si="291"/>
        <v>49.86423000000002</v>
      </c>
      <c r="U673" s="311">
        <f t="shared" ca="1" si="292"/>
        <v>0</v>
      </c>
      <c r="V673" s="306">
        <f t="shared" ca="1" si="293"/>
        <v>1.2256507486245198</v>
      </c>
      <c r="W673" s="304">
        <f t="shared" ca="1" si="294"/>
        <v>43.214843096944634</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1.2718173762250942</v>
      </c>
      <c r="AH673" s="304">
        <f t="shared" ca="1" si="318"/>
        <v>-8.5018088493929795</v>
      </c>
    </row>
    <row r="674" spans="1:34" x14ac:dyDescent="0.2">
      <c r="A674" s="347">
        <f t="shared" ca="1" si="296"/>
        <v>1E-4</v>
      </c>
      <c r="B674" s="304">
        <f t="shared" ca="1" si="297"/>
        <v>29.228800000000081</v>
      </c>
      <c r="D674" s="306">
        <f t="shared" ca="1" si="298"/>
        <v>-0.73144319279822312</v>
      </c>
      <c r="E674" s="307">
        <f t="shared" ca="1" si="299"/>
        <v>-1.339684654617983</v>
      </c>
      <c r="F674" s="304">
        <f t="shared" ca="1" si="300"/>
        <v>1.5263564846095958</v>
      </c>
      <c r="G674" s="306">
        <f t="shared" ca="1" si="301"/>
        <v>9.2192524983949315</v>
      </c>
      <c r="H674" s="307">
        <f t="shared" ca="1" si="302"/>
        <v>-106.7624857606959</v>
      </c>
      <c r="I674" s="304">
        <f t="shared" ca="1" si="303"/>
        <v>107.15980114964732</v>
      </c>
      <c r="J674" s="306">
        <f t="shared" ca="1" si="304"/>
        <v>746.86410190403069</v>
      </c>
      <c r="K674" s="307">
        <f t="shared" ca="1" si="305"/>
        <v>-5.3214992947745525</v>
      </c>
      <c r="L674" s="304">
        <f t="shared" ca="1" si="290"/>
        <v>746.88305983444195</v>
      </c>
      <c r="M674" s="306">
        <f t="shared" ca="1" si="306"/>
        <v>-1.4846570901612091</v>
      </c>
      <c r="N674" s="304">
        <f t="shared" ca="1" si="307"/>
        <v>-85.064585290411017</v>
      </c>
      <c r="P674" s="310">
        <f t="shared" ca="1" si="308"/>
        <v>23</v>
      </c>
      <c r="Q674" s="304">
        <f t="shared" ca="1" si="309"/>
        <v>0</v>
      </c>
      <c r="R674" s="306">
        <f t="shared" ca="1" si="310"/>
        <v>0</v>
      </c>
      <c r="S674" s="307">
        <f t="shared" ca="1" si="311"/>
        <v>5.083000000000002</v>
      </c>
      <c r="T674" s="304">
        <f t="shared" ca="1" si="291"/>
        <v>49.86423000000002</v>
      </c>
      <c r="U674" s="311">
        <f t="shared" ca="1" si="292"/>
        <v>0</v>
      </c>
      <c r="V674" s="306">
        <f t="shared" ca="1" si="293"/>
        <v>1.2256520571596961</v>
      </c>
      <c r="W674" s="304">
        <f t="shared" ca="1" si="294"/>
        <v>43.214991810566531</v>
      </c>
      <c r="Y674" s="314" t="str">
        <f t="shared" ca="1" si="312"/>
        <v/>
      </c>
      <c r="Z674" s="315" t="str">
        <f t="shared" ca="1" si="313"/>
        <v/>
      </c>
      <c r="AA674" s="316" t="str">
        <f t="shared" ca="1" si="314"/>
        <v/>
      </c>
      <c r="AC674" s="310" t="e">
        <f t="shared" ca="1" si="315"/>
        <v>#N/A</v>
      </c>
      <c r="AD674" s="323" t="e">
        <f t="shared" ca="1" si="316"/>
        <v>#N/A</v>
      </c>
      <c r="AE674" s="324" t="e">
        <f t="shared" ca="1" si="295"/>
        <v>#N/A</v>
      </c>
      <c r="AG674" s="306">
        <f t="shared" ca="1" si="317"/>
        <v>1.2717887835366337</v>
      </c>
      <c r="AH674" s="304">
        <f t="shared" ca="1" si="318"/>
        <v>-8.5018381068157822</v>
      </c>
    </row>
    <row r="675" spans="1:34" x14ac:dyDescent="0.2">
      <c r="A675" s="347">
        <f t="shared" ca="1" si="296"/>
        <v>1E-4</v>
      </c>
      <c r="B675" s="304">
        <f t="shared" ca="1" si="297"/>
        <v>29.228900000000081</v>
      </c>
      <c r="D675" s="306">
        <f t="shared" ca="1" si="298"/>
        <v>-0.73143903865546356</v>
      </c>
      <c r="E675" s="307">
        <f t="shared" ca="1" si="299"/>
        <v>-1.3396549299559357</v>
      </c>
      <c r="F675" s="304">
        <f t="shared" ca="1" si="300"/>
        <v>1.5263284045789332</v>
      </c>
      <c r="G675" s="306">
        <f t="shared" ca="1" si="301"/>
        <v>9.2191793544910663</v>
      </c>
      <c r="H675" s="307">
        <f t="shared" ca="1" si="302"/>
        <v>-106.76261972618889</v>
      </c>
      <c r="I675" s="304">
        <f t="shared" ca="1" si="303"/>
        <v>107.15992832569967</v>
      </c>
      <c r="J675" s="306">
        <f t="shared" ca="1" si="304"/>
        <v>746.86410190403069</v>
      </c>
      <c r="K675" s="307">
        <f t="shared" ca="1" si="305"/>
        <v>-5.3321755500488965</v>
      </c>
      <c r="L675" s="304">
        <f t="shared" ca="1" si="290"/>
        <v>746.88313597845467</v>
      </c>
      <c r="M675" s="306">
        <f t="shared" ca="1" si="306"/>
        <v>-1.4846578777515904</v>
      </c>
      <c r="N675" s="304">
        <f t="shared" ca="1" si="307"/>
        <v>-85.064630416015859</v>
      </c>
      <c r="P675" s="310">
        <f t="shared" ca="1" si="308"/>
        <v>23</v>
      </c>
      <c r="Q675" s="304">
        <f t="shared" ca="1" si="309"/>
        <v>0</v>
      </c>
      <c r="R675" s="306">
        <f t="shared" ca="1" si="310"/>
        <v>0</v>
      </c>
      <c r="S675" s="307">
        <f t="shared" ca="1" si="311"/>
        <v>5.083000000000002</v>
      </c>
      <c r="T675" s="304">
        <f t="shared" ca="1" si="291"/>
        <v>49.86423000000002</v>
      </c>
      <c r="U675" s="311">
        <f t="shared" ca="1" si="292"/>
        <v>0</v>
      </c>
      <c r="V675" s="306">
        <f t="shared" ca="1" si="293"/>
        <v>1.2256533656979109</v>
      </c>
      <c r="W675" s="304">
        <f t="shared" ca="1" si="294"/>
        <v>43.215140522330195</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1.2717601912008316</v>
      </c>
      <c r="AH675" s="304">
        <f t="shared" ca="1" si="318"/>
        <v>-8.5018673638730107</v>
      </c>
    </row>
    <row r="676" spans="1:34" x14ac:dyDescent="0.2">
      <c r="A676" s="347">
        <f t="shared" ca="1" si="296"/>
        <v>1E-4</v>
      </c>
      <c r="B676" s="304">
        <f t="shared" ca="1" si="297"/>
        <v>29.229000000000081</v>
      </c>
      <c r="D676" s="306">
        <f t="shared" ca="1" si="298"/>
        <v>-0.73143488450364635</v>
      </c>
      <c r="E676" s="307">
        <f t="shared" ca="1" si="299"/>
        <v>-1.339625205665337</v>
      </c>
      <c r="F676" s="304">
        <f t="shared" ca="1" si="300"/>
        <v>1.526300324943541</v>
      </c>
      <c r="G676" s="306">
        <f t="shared" ca="1" si="301"/>
        <v>9.2191062110026163</v>
      </c>
      <c r="H676" s="307">
        <f t="shared" ca="1" si="302"/>
        <v>-106.76275368870945</v>
      </c>
      <c r="I676" s="304">
        <f t="shared" ca="1" si="303"/>
        <v>107.16005549889282</v>
      </c>
      <c r="J676" s="306">
        <f t="shared" ca="1" si="304"/>
        <v>746.86410190403069</v>
      </c>
      <c r="K676" s="307">
        <f t="shared" ca="1" si="305"/>
        <v>-5.3428518187196419</v>
      </c>
      <c r="L676" s="304">
        <f t="shared" ca="1" si="290"/>
        <v>746.88321227516633</v>
      </c>
      <c r="M676" s="306">
        <f t="shared" ca="1" si="306"/>
        <v>-1.4846586653338538</v>
      </c>
      <c r="N676" s="304">
        <f t="shared" ca="1" si="307"/>
        <v>-85.064675541155566</v>
      </c>
      <c r="P676" s="310">
        <f t="shared" ca="1" si="308"/>
        <v>23</v>
      </c>
      <c r="Q676" s="304">
        <f t="shared" ca="1" si="309"/>
        <v>0</v>
      </c>
      <c r="R676" s="306">
        <f t="shared" ca="1" si="310"/>
        <v>0</v>
      </c>
      <c r="S676" s="307">
        <f t="shared" ca="1" si="311"/>
        <v>5.083000000000002</v>
      </c>
      <c r="T676" s="304">
        <f t="shared" ca="1" si="291"/>
        <v>49.86423000000002</v>
      </c>
      <c r="U676" s="311">
        <f t="shared" ca="1" si="292"/>
        <v>0</v>
      </c>
      <c r="V676" s="306">
        <f t="shared" ca="1" si="293"/>
        <v>1.2256546742391659</v>
      </c>
      <c r="W676" s="304">
        <f t="shared" ca="1" si="294"/>
        <v>43.215289232235698</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1.2717315992176932</v>
      </c>
      <c r="AH676" s="304">
        <f t="shared" ca="1" si="318"/>
        <v>-8.5018966205646631</v>
      </c>
    </row>
    <row r="677" spans="1:34" x14ac:dyDescent="0.2">
      <c r="A677" s="347">
        <f t="shared" ca="1" si="296"/>
        <v>1E-4</v>
      </c>
      <c r="B677" s="304">
        <f t="shared" ca="1" si="297"/>
        <v>29.229100000000081</v>
      </c>
      <c r="D677" s="306">
        <f t="shared" ca="1" si="298"/>
        <v>-0.73143073034277406</v>
      </c>
      <c r="E677" s="307">
        <f t="shared" ca="1" si="299"/>
        <v>-1.3395954817461764</v>
      </c>
      <c r="F677" s="304">
        <f t="shared" ca="1" si="300"/>
        <v>1.5262722457034112</v>
      </c>
      <c r="G677" s="306">
        <f t="shared" ca="1" si="301"/>
        <v>9.2190330679295815</v>
      </c>
      <c r="H677" s="307">
        <f t="shared" ca="1" si="302"/>
        <v>-106.76288764825763</v>
      </c>
      <c r="I677" s="304">
        <f t="shared" ca="1" si="303"/>
        <v>107.16018266922683</v>
      </c>
      <c r="J677" s="306">
        <f t="shared" ca="1" si="304"/>
        <v>746.86410190403069</v>
      </c>
      <c r="K677" s="307">
        <f t="shared" ca="1" si="305"/>
        <v>-5.3535281007864901</v>
      </c>
      <c r="L677" s="304">
        <f t="shared" ca="1" si="290"/>
        <v>746.88328872457726</v>
      </c>
      <c r="M677" s="306">
        <f t="shared" ca="1" si="306"/>
        <v>-1.4846594529079993</v>
      </c>
      <c r="N677" s="304">
        <f t="shared" ca="1" si="307"/>
        <v>-85.064720665830151</v>
      </c>
      <c r="P677" s="310">
        <f t="shared" ca="1" si="308"/>
        <v>23</v>
      </c>
      <c r="Q677" s="304">
        <f t="shared" ca="1" si="309"/>
        <v>0</v>
      </c>
      <c r="R677" s="306">
        <f t="shared" ca="1" si="310"/>
        <v>0</v>
      </c>
      <c r="S677" s="307">
        <f t="shared" ca="1" si="311"/>
        <v>5.083000000000002</v>
      </c>
      <c r="T677" s="304">
        <f t="shared" ca="1" si="291"/>
        <v>49.86423000000002</v>
      </c>
      <c r="U677" s="311">
        <f t="shared" ca="1" si="292"/>
        <v>0</v>
      </c>
      <c r="V677" s="306">
        <f t="shared" ca="1" si="293"/>
        <v>1.2256559827834597</v>
      </c>
      <c r="W677" s="304">
        <f t="shared" ca="1" si="294"/>
        <v>43.215437940283046</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1.271703007587206</v>
      </c>
      <c r="AH677" s="304">
        <f t="shared" ca="1" si="318"/>
        <v>-8.5019258768907502</v>
      </c>
    </row>
    <row r="678" spans="1:34" x14ac:dyDescent="0.2">
      <c r="A678" s="347">
        <f t="shared" ca="1" si="296"/>
        <v>1E-4</v>
      </c>
      <c r="B678" s="304">
        <f t="shared" ca="1" si="297"/>
        <v>29.22920000000008</v>
      </c>
      <c r="D678" s="306">
        <f t="shared" ca="1" si="298"/>
        <v>-0.73142657617284845</v>
      </c>
      <c r="E678" s="307">
        <f t="shared" ca="1" si="299"/>
        <v>-1.3395657581984501</v>
      </c>
      <c r="F678" s="304">
        <f t="shared" ca="1" si="300"/>
        <v>1.5262441668585418</v>
      </c>
      <c r="G678" s="306">
        <f t="shared" ca="1" si="301"/>
        <v>9.2189599252719638</v>
      </c>
      <c r="H678" s="307">
        <f t="shared" ca="1" si="302"/>
        <v>-106.76302160483345</v>
      </c>
      <c r="I678" s="304">
        <f t="shared" ca="1" si="303"/>
        <v>107.16030983670169</v>
      </c>
      <c r="J678" s="306">
        <f t="shared" ca="1" si="304"/>
        <v>746.86410190403069</v>
      </c>
      <c r="K678" s="307">
        <f t="shared" ca="1" si="305"/>
        <v>-5.3642043962491446</v>
      </c>
      <c r="L678" s="304">
        <f t="shared" ca="1" si="290"/>
        <v>746.88336532668814</v>
      </c>
      <c r="M678" s="306">
        <f t="shared" ca="1" si="306"/>
        <v>-1.484660240474027</v>
      </c>
      <c r="N678" s="304">
        <f t="shared" ca="1" si="307"/>
        <v>-85.06476579003963</v>
      </c>
      <c r="P678" s="310">
        <f t="shared" ca="1" si="308"/>
        <v>23</v>
      </c>
      <c r="Q678" s="304">
        <f t="shared" ca="1" si="309"/>
        <v>0</v>
      </c>
      <c r="R678" s="306">
        <f t="shared" ca="1" si="310"/>
        <v>0</v>
      </c>
      <c r="S678" s="307">
        <f t="shared" ca="1" si="311"/>
        <v>5.083000000000002</v>
      </c>
      <c r="T678" s="304">
        <f t="shared" ca="1" si="291"/>
        <v>49.86423000000002</v>
      </c>
      <c r="U678" s="311">
        <f t="shared" ca="1" si="292"/>
        <v>0</v>
      </c>
      <c r="V678" s="306">
        <f t="shared" ca="1" si="293"/>
        <v>1.225657291330793</v>
      </c>
      <c r="W678" s="304">
        <f t="shared" ca="1" si="294"/>
        <v>43.215586646472218</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1.2716744163093665</v>
      </c>
      <c r="AH678" s="304">
        <f t="shared" ca="1" si="318"/>
        <v>-8.5019551328512755</v>
      </c>
    </row>
    <row r="679" spans="1:34" x14ac:dyDescent="0.2">
      <c r="A679" s="347">
        <f t="shared" ca="1" si="296"/>
        <v>1E-4</v>
      </c>
      <c r="B679" s="304">
        <f t="shared" ca="1" si="297"/>
        <v>29.22930000000008</v>
      </c>
      <c r="D679" s="306">
        <f t="shared" ca="1" si="298"/>
        <v>-0.73142242199386898</v>
      </c>
      <c r="E679" s="307">
        <f t="shared" ca="1" si="299"/>
        <v>-1.3395360350221601</v>
      </c>
      <c r="F679" s="304">
        <f t="shared" ca="1" si="300"/>
        <v>1.526216088408934</v>
      </c>
      <c r="G679" s="306">
        <f t="shared" ca="1" si="301"/>
        <v>9.2188867830297649</v>
      </c>
      <c r="H679" s="307">
        <f t="shared" ca="1" si="302"/>
        <v>-106.76315555843696</v>
      </c>
      <c r="I679" s="304">
        <f t="shared" ca="1" si="303"/>
        <v>107.16043700131748</v>
      </c>
      <c r="J679" s="306">
        <f t="shared" ca="1" si="304"/>
        <v>746.86410190403069</v>
      </c>
      <c r="K679" s="307">
        <f t="shared" ca="1" si="305"/>
        <v>-5.3748807051073078</v>
      </c>
      <c r="L679" s="304">
        <f t="shared" ca="1" si="290"/>
        <v>746.88344208149931</v>
      </c>
      <c r="M679" s="306">
        <f t="shared" ca="1" si="306"/>
        <v>-1.4846610280319372</v>
      </c>
      <c r="N679" s="304">
        <f t="shared" ca="1" si="307"/>
        <v>-85.064810913784015</v>
      </c>
      <c r="P679" s="310">
        <f t="shared" ca="1" si="308"/>
        <v>23</v>
      </c>
      <c r="Q679" s="304">
        <f t="shared" ca="1" si="309"/>
        <v>0</v>
      </c>
      <c r="R679" s="306">
        <f t="shared" ca="1" si="310"/>
        <v>0</v>
      </c>
      <c r="S679" s="307">
        <f t="shared" ca="1" si="311"/>
        <v>5.083000000000002</v>
      </c>
      <c r="T679" s="304">
        <f t="shared" ca="1" si="291"/>
        <v>49.86423000000002</v>
      </c>
      <c r="U679" s="311">
        <f t="shared" ca="1" si="292"/>
        <v>0</v>
      </c>
      <c r="V679" s="306">
        <f t="shared" ca="1" si="293"/>
        <v>1.2256585998811658</v>
      </c>
      <c r="W679" s="304">
        <f t="shared" ca="1" si="294"/>
        <v>43.215735350803264</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1.2716458253841818</v>
      </c>
      <c r="AH679" s="304">
        <f t="shared" ca="1" si="318"/>
        <v>-8.5019843884462336</v>
      </c>
    </row>
    <row r="680" spans="1:34" x14ac:dyDescent="0.2">
      <c r="A680" s="347">
        <f t="shared" ca="1" si="296"/>
        <v>1E-4</v>
      </c>
      <c r="B680" s="304">
        <f t="shared" ca="1" si="297"/>
        <v>29.22940000000008</v>
      </c>
      <c r="D680" s="306">
        <f t="shared" ca="1" si="298"/>
        <v>-0.73141826780583596</v>
      </c>
      <c r="E680" s="307">
        <f t="shared" ca="1" si="299"/>
        <v>-1.3395063122173028</v>
      </c>
      <c r="F680" s="304">
        <f t="shared" ca="1" si="300"/>
        <v>1.5261880103545853</v>
      </c>
      <c r="G680" s="306">
        <f t="shared" ca="1" si="301"/>
        <v>9.2188136412029849</v>
      </c>
      <c r="H680" s="307">
        <f t="shared" ca="1" si="302"/>
        <v>-106.76328950906819</v>
      </c>
      <c r="I680" s="304">
        <f t="shared" ca="1" si="303"/>
        <v>107.16056416307418</v>
      </c>
      <c r="J680" s="306">
        <f t="shared" ca="1" si="304"/>
        <v>746.86410190403069</v>
      </c>
      <c r="K680" s="307">
        <f t="shared" ca="1" si="305"/>
        <v>-5.385557027360683</v>
      </c>
      <c r="L680" s="304">
        <f t="shared" ca="1" si="290"/>
        <v>746.88351898901158</v>
      </c>
      <c r="M680" s="306">
        <f t="shared" ca="1" si="306"/>
        <v>-1.4846618155817299</v>
      </c>
      <c r="N680" s="304">
        <f t="shared" ca="1" si="307"/>
        <v>-85.064856037063294</v>
      </c>
      <c r="P680" s="310">
        <f t="shared" ca="1" si="308"/>
        <v>23</v>
      </c>
      <c r="Q680" s="304">
        <f t="shared" ca="1" si="309"/>
        <v>0</v>
      </c>
      <c r="R680" s="306">
        <f t="shared" ca="1" si="310"/>
        <v>0</v>
      </c>
      <c r="S680" s="307">
        <f t="shared" ca="1" si="311"/>
        <v>5.083000000000002</v>
      </c>
      <c r="T680" s="304">
        <f t="shared" ca="1" si="291"/>
        <v>49.86423000000002</v>
      </c>
      <c r="U680" s="311">
        <f t="shared" ca="1" si="292"/>
        <v>0</v>
      </c>
      <c r="V680" s="306">
        <f t="shared" ca="1" si="293"/>
        <v>1.225659908434577</v>
      </c>
      <c r="W680" s="304">
        <f t="shared" ca="1" si="294"/>
        <v>43.215884053276135</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1.2716172348116395</v>
      </c>
      <c r="AH680" s="304">
        <f t="shared" ca="1" si="318"/>
        <v>-8.5020136436756335</v>
      </c>
    </row>
    <row r="681" spans="1:34" x14ac:dyDescent="0.2">
      <c r="A681" s="347">
        <f t="shared" ca="1" si="296"/>
        <v>1E-4</v>
      </c>
      <c r="B681" s="304">
        <f t="shared" ca="1" si="297"/>
        <v>29.22950000000008</v>
      </c>
      <c r="D681" s="306">
        <f t="shared" ca="1" si="298"/>
        <v>-0.7314141136087503</v>
      </c>
      <c r="E681" s="307">
        <f t="shared" ca="1" si="299"/>
        <v>-1.3394765897838816</v>
      </c>
      <c r="F681" s="304">
        <f t="shared" ca="1" si="300"/>
        <v>1.5261599326954993</v>
      </c>
      <c r="G681" s="306">
        <f t="shared" ca="1" si="301"/>
        <v>9.2187404997916236</v>
      </c>
      <c r="H681" s="307">
        <f t="shared" ca="1" si="302"/>
        <v>-106.76342345672717</v>
      </c>
      <c r="I681" s="304">
        <f t="shared" ca="1" si="303"/>
        <v>107.16069132197188</v>
      </c>
      <c r="J681" s="306">
        <f t="shared" ca="1" si="304"/>
        <v>746.86410190403069</v>
      </c>
      <c r="K681" s="307">
        <f t="shared" ca="1" si="305"/>
        <v>-5.3962333630089727</v>
      </c>
      <c r="L681" s="304">
        <f t="shared" ca="1" si="290"/>
        <v>746.88359604922528</v>
      </c>
      <c r="M681" s="306">
        <f t="shared" ca="1" si="306"/>
        <v>-1.4846626031234051</v>
      </c>
      <c r="N681" s="304">
        <f t="shared" ca="1" si="307"/>
        <v>-85.064901159877465</v>
      </c>
      <c r="P681" s="310">
        <f t="shared" ca="1" si="308"/>
        <v>23</v>
      </c>
      <c r="Q681" s="304">
        <f t="shared" ca="1" si="309"/>
        <v>0</v>
      </c>
      <c r="R681" s="306">
        <f t="shared" ca="1" si="310"/>
        <v>0</v>
      </c>
      <c r="S681" s="307">
        <f t="shared" ca="1" si="311"/>
        <v>5.083000000000002</v>
      </c>
      <c r="T681" s="304">
        <f t="shared" ca="1" si="291"/>
        <v>49.86423000000002</v>
      </c>
      <c r="U681" s="311">
        <f t="shared" ca="1" si="292"/>
        <v>0</v>
      </c>
      <c r="V681" s="306">
        <f t="shared" ca="1" si="293"/>
        <v>1.2256612169910279</v>
      </c>
      <c r="W681" s="304">
        <f t="shared" ca="1" si="294"/>
        <v>43.216032753890914</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1.2715886445917519</v>
      </c>
      <c r="AH681" s="304">
        <f t="shared" ca="1" si="318"/>
        <v>-8.502042898539468</v>
      </c>
    </row>
    <row r="682" spans="1:34" x14ac:dyDescent="0.2">
      <c r="A682" s="347">
        <f t="shared" ca="1" si="296"/>
        <v>1E-4</v>
      </c>
      <c r="B682" s="304">
        <f t="shared" ca="1" si="297"/>
        <v>29.22960000000008</v>
      </c>
      <c r="D682" s="306">
        <f t="shared" ca="1" si="298"/>
        <v>-0.73140995940261522</v>
      </c>
      <c r="E682" s="307">
        <f t="shared" ca="1" si="299"/>
        <v>-1.3394468677218807</v>
      </c>
      <c r="F682" s="304">
        <f t="shared" ca="1" si="300"/>
        <v>1.5261318554316636</v>
      </c>
      <c r="G682" s="306">
        <f t="shared" ca="1" si="301"/>
        <v>9.2186673587956829</v>
      </c>
      <c r="H682" s="307">
        <f t="shared" ca="1" si="302"/>
        <v>-106.76355740141393</v>
      </c>
      <c r="I682" s="304">
        <f t="shared" ca="1" si="303"/>
        <v>107.16081847801058</v>
      </c>
      <c r="J682" s="306">
        <f t="shared" ca="1" si="304"/>
        <v>746.86410190403069</v>
      </c>
      <c r="K682" s="307">
        <f t="shared" ca="1" si="305"/>
        <v>-5.4069097120518794</v>
      </c>
      <c r="L682" s="304">
        <f t="shared" ca="1" si="290"/>
        <v>746.88367326214097</v>
      </c>
      <c r="M682" s="306">
        <f t="shared" ca="1" si="306"/>
        <v>-1.4846633906569631</v>
      </c>
      <c r="N682" s="304">
        <f t="shared" ca="1" si="307"/>
        <v>-85.064946282226558</v>
      </c>
      <c r="P682" s="310">
        <f t="shared" ca="1" si="308"/>
        <v>23</v>
      </c>
      <c r="Q682" s="304">
        <f t="shared" ca="1" si="309"/>
        <v>0</v>
      </c>
      <c r="R682" s="306">
        <f t="shared" ca="1" si="310"/>
        <v>0</v>
      </c>
      <c r="S682" s="307">
        <f t="shared" ca="1" si="311"/>
        <v>5.083000000000002</v>
      </c>
      <c r="T682" s="304">
        <f t="shared" ca="1" si="291"/>
        <v>49.86423000000002</v>
      </c>
      <c r="U682" s="311">
        <f t="shared" ca="1" si="292"/>
        <v>0</v>
      </c>
      <c r="V682" s="306">
        <f t="shared" ca="1" si="293"/>
        <v>1.225662525550518</v>
      </c>
      <c r="W682" s="304">
        <f t="shared" ca="1" si="294"/>
        <v>43.216181452647589</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1.2715600547245032</v>
      </c>
      <c r="AH682" s="304">
        <f t="shared" ca="1" si="318"/>
        <v>-8.5020721530377532</v>
      </c>
    </row>
    <row r="683" spans="1:34" x14ac:dyDescent="0.2">
      <c r="A683" s="347">
        <f t="shared" ca="1" si="296"/>
        <v>1E-4</v>
      </c>
      <c r="B683" s="304">
        <f t="shared" ca="1" si="297"/>
        <v>29.229700000000079</v>
      </c>
      <c r="D683" s="306">
        <f t="shared" ca="1" si="298"/>
        <v>-0.7314058051874297</v>
      </c>
      <c r="E683" s="307">
        <f t="shared" ca="1" si="299"/>
        <v>-1.3394171460313054</v>
      </c>
      <c r="F683" s="304">
        <f t="shared" ca="1" si="300"/>
        <v>1.5261037785630831</v>
      </c>
      <c r="G683" s="306">
        <f t="shared" ca="1" si="301"/>
        <v>9.2185942182151646</v>
      </c>
      <c r="H683" s="307">
        <f t="shared" ca="1" si="302"/>
        <v>-106.76369134312854</v>
      </c>
      <c r="I683" s="304">
        <f t="shared" ca="1" si="303"/>
        <v>107.16094563119033</v>
      </c>
      <c r="J683" s="306">
        <f t="shared" ca="1" si="304"/>
        <v>746.86410190403069</v>
      </c>
      <c r="K683" s="307">
        <f t="shared" ca="1" si="305"/>
        <v>-5.4175860744891065</v>
      </c>
      <c r="L683" s="304">
        <f t="shared" ca="1" si="290"/>
        <v>746.88375062775924</v>
      </c>
      <c r="M683" s="306">
        <f t="shared" ca="1" si="306"/>
        <v>-1.4846641781824037</v>
      </c>
      <c r="N683" s="304">
        <f t="shared" ca="1" si="307"/>
        <v>-85.064991404110572</v>
      </c>
      <c r="P683" s="310">
        <f t="shared" ca="1" si="308"/>
        <v>23</v>
      </c>
      <c r="Q683" s="304">
        <f t="shared" ca="1" si="309"/>
        <v>0</v>
      </c>
      <c r="R683" s="306">
        <f t="shared" ca="1" si="310"/>
        <v>0</v>
      </c>
      <c r="S683" s="307">
        <f t="shared" ca="1" si="311"/>
        <v>5.083000000000002</v>
      </c>
      <c r="T683" s="304">
        <f t="shared" ca="1" si="291"/>
        <v>49.86423000000002</v>
      </c>
      <c r="U683" s="311">
        <f t="shared" ca="1" si="292"/>
        <v>0</v>
      </c>
      <c r="V683" s="306">
        <f t="shared" ca="1" si="293"/>
        <v>1.2256638341130477</v>
      </c>
      <c r="W683" s="304">
        <f t="shared" ca="1" si="294"/>
        <v>43.216330149546181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1.2715314652098932</v>
      </c>
      <c r="AH683" s="304">
        <f t="shared" ca="1" si="318"/>
        <v>-8.5021014071704837</v>
      </c>
    </row>
    <row r="684" spans="1:34" x14ac:dyDescent="0.2">
      <c r="A684" s="347">
        <f t="shared" ca="1" si="296"/>
        <v>1E-4</v>
      </c>
      <c r="B684" s="304">
        <f t="shared" ca="1" si="297"/>
        <v>29.229800000000079</v>
      </c>
      <c r="D684" s="306">
        <f t="shared" ca="1" si="298"/>
        <v>-0.73140165096319609</v>
      </c>
      <c r="E684" s="307">
        <f t="shared" ca="1" si="299"/>
        <v>-1.3393874247121484</v>
      </c>
      <c r="F684" s="304">
        <f t="shared" ca="1" si="300"/>
        <v>1.5260757020897522</v>
      </c>
      <c r="G684" s="306">
        <f t="shared" ca="1" si="301"/>
        <v>9.2185210780500686</v>
      </c>
      <c r="H684" s="307">
        <f t="shared" ca="1" si="302"/>
        <v>-106.76382528187101</v>
      </c>
      <c r="I684" s="304">
        <f t="shared" ca="1" si="303"/>
        <v>107.16107278151117</v>
      </c>
      <c r="J684" s="306">
        <f t="shared" ca="1" si="304"/>
        <v>746.86410190403069</v>
      </c>
      <c r="K684" s="307">
        <f t="shared" ca="1" si="305"/>
        <v>-5.4282624503203563</v>
      </c>
      <c r="L684" s="304">
        <f t="shared" ca="1" si="290"/>
        <v>746.88382814608053</v>
      </c>
      <c r="M684" s="306">
        <f t="shared" ca="1" si="306"/>
        <v>-1.4846649656997275</v>
      </c>
      <c r="N684" s="304">
        <f t="shared" ca="1" si="307"/>
        <v>-85.065036525529521</v>
      </c>
      <c r="P684" s="310">
        <f t="shared" ca="1" si="308"/>
        <v>23</v>
      </c>
      <c r="Q684" s="304">
        <f t="shared" ca="1" si="309"/>
        <v>0</v>
      </c>
      <c r="R684" s="306">
        <f t="shared" ca="1" si="310"/>
        <v>0</v>
      </c>
      <c r="S684" s="307">
        <f t="shared" ca="1" si="311"/>
        <v>5.083000000000002</v>
      </c>
      <c r="T684" s="304">
        <f t="shared" ca="1" si="291"/>
        <v>49.86423000000002</v>
      </c>
      <c r="U684" s="311">
        <f t="shared" ca="1" si="292"/>
        <v>0</v>
      </c>
      <c r="V684" s="306">
        <f t="shared" ca="1" si="293"/>
        <v>1.2256651426786158</v>
      </c>
      <c r="W684" s="304">
        <f t="shared" ca="1" si="294"/>
        <v>43.216478844586668</v>
      </c>
      <c r="Y684" s="314" t="str">
        <f t="shared" ca="1" si="312"/>
        <v/>
      </c>
      <c r="Z684" s="315" t="str">
        <f t="shared" ca="1" si="313"/>
        <v/>
      </c>
      <c r="AA684" s="316" t="str">
        <f t="shared" ca="1" si="314"/>
        <v/>
      </c>
      <c r="AC684" s="310" t="e">
        <f t="shared" ca="1" si="315"/>
        <v>#N/A</v>
      </c>
      <c r="AD684" s="323" t="e">
        <f t="shared" ca="1" si="316"/>
        <v>#N/A</v>
      </c>
      <c r="AE684" s="324" t="e">
        <f t="shared" ca="1" si="295"/>
        <v>#N/A</v>
      </c>
      <c r="AG684" s="306">
        <f t="shared" ca="1" si="317"/>
        <v>1.2715028760479186</v>
      </c>
      <c r="AH684" s="304">
        <f t="shared" ca="1" si="318"/>
        <v>-8.5021306609376683</v>
      </c>
    </row>
    <row r="685" spans="1:34" x14ac:dyDescent="0.2">
      <c r="A685" s="347">
        <f t="shared" ca="1" si="296"/>
        <v>1E-4</v>
      </c>
      <c r="B685" s="304">
        <f t="shared" ca="1" si="297"/>
        <v>29.229900000000079</v>
      </c>
      <c r="D685" s="306">
        <f t="shared" ca="1" si="298"/>
        <v>-0.73139749672991172</v>
      </c>
      <c r="E685" s="307">
        <f t="shared" ca="1" si="299"/>
        <v>-1.3393577037644171</v>
      </c>
      <c r="F685" s="304">
        <f t="shared" ca="1" si="300"/>
        <v>1.5260476260116764</v>
      </c>
      <c r="G685" s="306">
        <f t="shared" ca="1" si="301"/>
        <v>9.218447938300395</v>
      </c>
      <c r="H685" s="307">
        <f t="shared" ca="1" si="302"/>
        <v>-106.76395921764139</v>
      </c>
      <c r="I685" s="304">
        <f t="shared" ca="1" si="303"/>
        <v>107.16119992897312</v>
      </c>
      <c r="J685" s="306">
        <f t="shared" ca="1" si="304"/>
        <v>746.86410190403069</v>
      </c>
      <c r="K685" s="307">
        <f t="shared" ca="1" si="305"/>
        <v>-5.4389388395453322</v>
      </c>
      <c r="L685" s="304">
        <f t="shared" ca="1" si="290"/>
        <v>746.8839058171053</v>
      </c>
      <c r="M685" s="306">
        <f t="shared" ca="1" si="306"/>
        <v>-1.4846657532089342</v>
      </c>
      <c r="N685" s="304">
        <f t="shared" ca="1" si="307"/>
        <v>-85.065081646483392</v>
      </c>
      <c r="P685" s="310">
        <f t="shared" ca="1" si="308"/>
        <v>23</v>
      </c>
      <c r="Q685" s="304">
        <f t="shared" ca="1" si="309"/>
        <v>0</v>
      </c>
      <c r="R685" s="306">
        <f t="shared" ca="1" si="310"/>
        <v>0</v>
      </c>
      <c r="S685" s="307">
        <f t="shared" ca="1" si="311"/>
        <v>5.083000000000002</v>
      </c>
      <c r="T685" s="304">
        <f t="shared" ca="1" si="291"/>
        <v>49.86423000000002</v>
      </c>
      <c r="U685" s="311">
        <f t="shared" ca="1" si="292"/>
        <v>0</v>
      </c>
      <c r="V685" s="306">
        <f t="shared" ca="1" si="293"/>
        <v>1.2256664512472233</v>
      </c>
      <c r="W685" s="304">
        <f t="shared" ca="1" si="294"/>
        <v>43.216627537769106</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1.271474287238588</v>
      </c>
      <c r="AH685" s="304">
        <f t="shared" ca="1" si="318"/>
        <v>-8.5021599143392983</v>
      </c>
    </row>
    <row r="686" spans="1:34" x14ac:dyDescent="0.2">
      <c r="A686" s="347">
        <f t="shared" ca="1" si="296"/>
        <v>1E-4</v>
      </c>
      <c r="B686" s="304">
        <f t="shared" ca="1" si="297"/>
        <v>29.230000000000079</v>
      </c>
      <c r="D686" s="306">
        <f t="shared" ca="1" si="298"/>
        <v>-0.73139334248758092</v>
      </c>
      <c r="E686" s="307">
        <f t="shared" ca="1" si="299"/>
        <v>-1.3393279831880989</v>
      </c>
      <c r="F686" s="304">
        <f t="shared" ca="1" si="300"/>
        <v>1.526019550328847</v>
      </c>
      <c r="G686" s="306">
        <f t="shared" ca="1" si="301"/>
        <v>9.2183747989661455</v>
      </c>
      <c r="H686" s="307">
        <f t="shared" ca="1" si="302"/>
        <v>-106.76409315043971</v>
      </c>
      <c r="I686" s="304">
        <f t="shared" ca="1" si="303"/>
        <v>107.16132707357623</v>
      </c>
      <c r="J686" s="306">
        <f t="shared" ca="1" si="304"/>
        <v>746.86410190403069</v>
      </c>
      <c r="K686" s="307">
        <f t="shared" ca="1" si="305"/>
        <v>-5.4496152421637358</v>
      </c>
      <c r="L686" s="304">
        <f t="shared" ca="1" si="290"/>
        <v>746.88398364083423</v>
      </c>
      <c r="M686" s="306">
        <f t="shared" ca="1" si="306"/>
        <v>-1.4846665407100241</v>
      </c>
      <c r="N686" s="304">
        <f t="shared" ca="1" si="307"/>
        <v>-85.065126766972199</v>
      </c>
      <c r="P686" s="310">
        <f t="shared" ca="1" si="308"/>
        <v>23</v>
      </c>
      <c r="Q686" s="304">
        <f t="shared" ca="1" si="309"/>
        <v>0</v>
      </c>
      <c r="R686" s="306">
        <f t="shared" ca="1" si="310"/>
        <v>0</v>
      </c>
      <c r="S686" s="307">
        <f t="shared" ca="1" si="311"/>
        <v>5.083000000000002</v>
      </c>
      <c r="T686" s="304">
        <f t="shared" ca="1" si="291"/>
        <v>49.86423000000002</v>
      </c>
      <c r="U686" s="311">
        <f t="shared" ca="1" si="292"/>
        <v>0</v>
      </c>
      <c r="V686" s="306">
        <f t="shared" ca="1" si="293"/>
        <v>1.2256677598188694</v>
      </c>
      <c r="W686" s="304">
        <f t="shared" ca="1" si="294"/>
        <v>43.216776229093469</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1.2714456987818874</v>
      </c>
      <c r="AH686" s="304">
        <f t="shared" ca="1" si="318"/>
        <v>-8.502189167375386</v>
      </c>
    </row>
    <row r="687" spans="1:34" x14ac:dyDescent="0.2">
      <c r="A687" s="347">
        <f t="shared" ca="1" si="296"/>
        <v>1E-4</v>
      </c>
      <c r="B687" s="304">
        <f t="shared" ca="1" si="297"/>
        <v>29.230100000000078</v>
      </c>
      <c r="D687" s="306">
        <f t="shared" ca="1" si="298"/>
        <v>-0.73138918823620314</v>
      </c>
      <c r="E687" s="307">
        <f t="shared" ca="1" si="299"/>
        <v>-1.3392982629831991</v>
      </c>
      <c r="F687" s="304">
        <f t="shared" ca="1" si="300"/>
        <v>1.5259914750412686</v>
      </c>
      <c r="G687" s="306">
        <f t="shared" ca="1" si="301"/>
        <v>9.218301660047322</v>
      </c>
      <c r="H687" s="307">
        <f t="shared" ca="1" si="302"/>
        <v>-106.76422708026601</v>
      </c>
      <c r="I687" s="304">
        <f t="shared" ca="1" si="303"/>
        <v>107.16145421532053</v>
      </c>
      <c r="J687" s="306">
        <f t="shared" ca="1" si="304"/>
        <v>746.86410190403069</v>
      </c>
      <c r="K687" s="307">
        <f t="shared" ca="1" si="305"/>
        <v>-5.4602916581752714</v>
      </c>
      <c r="L687" s="304">
        <f t="shared" ca="1" si="290"/>
        <v>746.88406161726778</v>
      </c>
      <c r="M687" s="306">
        <f t="shared" ca="1" si="306"/>
        <v>-1.4846673282029974</v>
      </c>
      <c r="N687" s="304">
        <f t="shared" ca="1" si="307"/>
        <v>-85.065171886995969</v>
      </c>
      <c r="P687" s="310">
        <f t="shared" ca="1" si="308"/>
        <v>23</v>
      </c>
      <c r="Q687" s="304">
        <f t="shared" ca="1" si="309"/>
        <v>0</v>
      </c>
      <c r="R687" s="306">
        <f t="shared" ca="1" si="310"/>
        <v>0</v>
      </c>
      <c r="S687" s="307">
        <f t="shared" ca="1" si="311"/>
        <v>5.083000000000002</v>
      </c>
      <c r="T687" s="304">
        <f t="shared" ca="1" si="291"/>
        <v>49.86423000000002</v>
      </c>
      <c r="U687" s="311">
        <f t="shared" ca="1" si="292"/>
        <v>0</v>
      </c>
      <c r="V687" s="306">
        <f t="shared" ca="1" si="293"/>
        <v>1.2256690683935549</v>
      </c>
      <c r="W687" s="304">
        <f t="shared" ca="1" si="294"/>
        <v>43.216924918559805</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1.271417110677822</v>
      </c>
      <c r="AH687" s="304">
        <f t="shared" ca="1" si="318"/>
        <v>-8.5022184200459279</v>
      </c>
    </row>
    <row r="688" spans="1:34" x14ac:dyDescent="0.2">
      <c r="A688" s="347">
        <f t="shared" ca="1" si="296"/>
        <v>1E-4</v>
      </c>
      <c r="B688" s="304">
        <f t="shared" ca="1" si="297"/>
        <v>29.230200000000078</v>
      </c>
      <c r="D688" s="306">
        <f t="shared" ca="1" si="298"/>
        <v>-0.7313850339757787</v>
      </c>
      <c r="E688" s="307">
        <f t="shared" ca="1" si="299"/>
        <v>-1.3392685431497053</v>
      </c>
      <c r="F688" s="304">
        <f t="shared" ca="1" si="300"/>
        <v>1.5259634001489306</v>
      </c>
      <c r="G688" s="306">
        <f t="shared" ca="1" si="301"/>
        <v>9.2182285215439244</v>
      </c>
      <c r="H688" s="307">
        <f t="shared" ca="1" si="302"/>
        <v>-106.76436100712033</v>
      </c>
      <c r="I688" s="304">
        <f t="shared" ca="1" si="303"/>
        <v>107.16158135420605</v>
      </c>
      <c r="J688" s="306">
        <f t="shared" ca="1" si="304"/>
        <v>746.86410190403069</v>
      </c>
      <c r="K688" s="307">
        <f t="shared" ca="1" si="305"/>
        <v>-5.4709680875796405</v>
      </c>
      <c r="L688" s="304">
        <f t="shared" ca="1" si="290"/>
        <v>746.8841397464065</v>
      </c>
      <c r="M688" s="306">
        <f t="shared" ca="1" si="306"/>
        <v>-1.4846681156878541</v>
      </c>
      <c r="N688" s="304">
        <f t="shared" ca="1" si="307"/>
        <v>-85.06521700655469</v>
      </c>
      <c r="P688" s="310">
        <f t="shared" ca="1" si="308"/>
        <v>23</v>
      </c>
      <c r="Q688" s="304">
        <f t="shared" ca="1" si="309"/>
        <v>0</v>
      </c>
      <c r="R688" s="306">
        <f t="shared" ca="1" si="310"/>
        <v>0</v>
      </c>
      <c r="S688" s="307">
        <f t="shared" ca="1" si="311"/>
        <v>5.083000000000002</v>
      </c>
      <c r="T688" s="304">
        <f t="shared" ca="1" si="291"/>
        <v>49.86423000000002</v>
      </c>
      <c r="U688" s="311">
        <f t="shared" ca="1" si="292"/>
        <v>0</v>
      </c>
      <c r="V688" s="306">
        <f t="shared" ca="1" si="293"/>
        <v>1.2256703769712791</v>
      </c>
      <c r="W688" s="304">
        <f t="shared" ca="1" si="294"/>
        <v>43.2170736061681</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1.271388522926383</v>
      </c>
      <c r="AH688" s="304">
        <f t="shared" ca="1" si="318"/>
        <v>-8.5022476723509328</v>
      </c>
    </row>
    <row r="689" spans="1:34" x14ac:dyDescent="0.2">
      <c r="A689" s="347">
        <f t="shared" ca="1" si="296"/>
        <v>1E-4</v>
      </c>
      <c r="B689" s="304">
        <f t="shared" ca="1" si="297"/>
        <v>29.230300000000078</v>
      </c>
      <c r="D689" s="306">
        <f t="shared" ca="1" si="298"/>
        <v>-0.73138087970630894</v>
      </c>
      <c r="E689" s="307">
        <f t="shared" ca="1" si="299"/>
        <v>-1.3392388236876283</v>
      </c>
      <c r="F689" s="304">
        <f t="shared" ca="1" si="300"/>
        <v>1.5259353256518431</v>
      </c>
      <c r="G689" s="306">
        <f t="shared" ca="1" si="301"/>
        <v>9.2181553834559544</v>
      </c>
      <c r="H689" s="307">
        <f t="shared" ca="1" si="302"/>
        <v>-106.7644949310027</v>
      </c>
      <c r="I689" s="304">
        <f t="shared" ca="1" si="303"/>
        <v>107.16170849023283</v>
      </c>
      <c r="J689" s="306">
        <f t="shared" ca="1" si="304"/>
        <v>746.86410190403069</v>
      </c>
      <c r="K689" s="307">
        <f t="shared" ca="1" si="305"/>
        <v>-5.4816445303765464</v>
      </c>
      <c r="L689" s="304">
        <f t="shared" ca="1" si="290"/>
        <v>746.88421802825087</v>
      </c>
      <c r="M689" s="306">
        <f t="shared" ca="1" si="306"/>
        <v>-1.4846689031645941</v>
      </c>
      <c r="N689" s="304">
        <f t="shared" ca="1" si="307"/>
        <v>-85.06526212564836</v>
      </c>
      <c r="P689" s="310">
        <f t="shared" ca="1" si="308"/>
        <v>23</v>
      </c>
      <c r="Q689" s="304">
        <f t="shared" ca="1" si="309"/>
        <v>0</v>
      </c>
      <c r="R689" s="306">
        <f t="shared" ca="1" si="310"/>
        <v>0</v>
      </c>
      <c r="S689" s="307">
        <f t="shared" ca="1" si="311"/>
        <v>5.083000000000002</v>
      </c>
      <c r="T689" s="304">
        <f t="shared" ca="1" si="291"/>
        <v>49.86423000000002</v>
      </c>
      <c r="U689" s="311">
        <f t="shared" ca="1" si="292"/>
        <v>0</v>
      </c>
      <c r="V689" s="306">
        <f t="shared" ca="1" si="293"/>
        <v>1.2256716855520429</v>
      </c>
      <c r="W689" s="304">
        <f t="shared" ca="1" si="294"/>
        <v>43.217222291918397</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1.2713599355275758</v>
      </c>
      <c r="AH689" s="304">
        <f t="shared" ca="1" si="318"/>
        <v>-8.5022769242903955</v>
      </c>
    </row>
    <row r="690" spans="1:34" x14ac:dyDescent="0.2">
      <c r="A690" s="347">
        <f t="shared" ca="1" si="296"/>
        <v>1E-4</v>
      </c>
      <c r="B690" s="304">
        <f t="shared" ca="1" si="297"/>
        <v>29.230400000000078</v>
      </c>
      <c r="D690" s="306">
        <f t="shared" ca="1" si="298"/>
        <v>-0.73137672542779641</v>
      </c>
      <c r="E690" s="307">
        <f t="shared" ca="1" si="299"/>
        <v>-1.3392091045969501</v>
      </c>
      <c r="F690" s="304">
        <f t="shared" ca="1" si="300"/>
        <v>1.5259072515499923</v>
      </c>
      <c r="G690" s="306">
        <f t="shared" ca="1" si="301"/>
        <v>9.2180822457834122</v>
      </c>
      <c r="H690" s="307">
        <f t="shared" ca="1" si="302"/>
        <v>-106.76462885191316</v>
      </c>
      <c r="I690" s="304">
        <f t="shared" ca="1" si="303"/>
        <v>107.1618356234009</v>
      </c>
      <c r="J690" s="306">
        <f t="shared" ca="1" si="304"/>
        <v>746.86410190403069</v>
      </c>
      <c r="K690" s="307">
        <f t="shared" ca="1" si="305"/>
        <v>-5.4923209865656926</v>
      </c>
      <c r="L690" s="304">
        <f t="shared" ca="1" si="290"/>
        <v>746.88429646280133</v>
      </c>
      <c r="M690" s="306">
        <f t="shared" ca="1" si="306"/>
        <v>-1.484669690633218</v>
      </c>
      <c r="N690" s="304">
        <f t="shared" ca="1" si="307"/>
        <v>-85.065307244276994</v>
      </c>
      <c r="P690" s="310">
        <f t="shared" ca="1" si="308"/>
        <v>23</v>
      </c>
      <c r="Q690" s="304">
        <f t="shared" ca="1" si="309"/>
        <v>0</v>
      </c>
      <c r="R690" s="306">
        <f t="shared" ca="1" si="310"/>
        <v>0</v>
      </c>
      <c r="S690" s="307">
        <f t="shared" ca="1" si="311"/>
        <v>5.083000000000002</v>
      </c>
      <c r="T690" s="304">
        <f t="shared" ca="1" si="291"/>
        <v>49.86423000000002</v>
      </c>
      <c r="U690" s="311">
        <f t="shared" ca="1" si="292"/>
        <v>0</v>
      </c>
      <c r="V690" s="306">
        <f t="shared" ca="1" si="293"/>
        <v>1.2256729941358453</v>
      </c>
      <c r="W690" s="304">
        <f t="shared" ca="1" si="294"/>
        <v>43.217370975810695</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1.2713313484813877</v>
      </c>
      <c r="AH690" s="304">
        <f t="shared" ca="1" si="318"/>
        <v>-8.5023061758643284</v>
      </c>
    </row>
    <row r="691" spans="1:34" x14ac:dyDescent="0.2">
      <c r="A691" s="347">
        <f t="shared" ca="1" si="296"/>
        <v>1E-4</v>
      </c>
      <c r="B691" s="304">
        <f t="shared" ca="1" si="297"/>
        <v>29.230500000000077</v>
      </c>
      <c r="D691" s="306">
        <f t="shared" ca="1" si="298"/>
        <v>-0.73137257114023868</v>
      </c>
      <c r="E691" s="307">
        <f t="shared" ca="1" si="299"/>
        <v>-1.3391793858776762</v>
      </c>
      <c r="F691" s="304">
        <f t="shared" ca="1" si="300"/>
        <v>1.5258791778433813</v>
      </c>
      <c r="G691" s="306">
        <f t="shared" ca="1" si="301"/>
        <v>9.2180091085262976</v>
      </c>
      <c r="H691" s="307">
        <f t="shared" ca="1" si="302"/>
        <v>-106.76476276985174</v>
      </c>
      <c r="I691" s="304">
        <f t="shared" ca="1" si="303"/>
        <v>107.1619627537103</v>
      </c>
      <c r="J691" s="306">
        <f t="shared" ca="1" si="304"/>
        <v>746.86410190403069</v>
      </c>
      <c r="K691" s="307">
        <f t="shared" ca="1" si="305"/>
        <v>-5.5029974561467805</v>
      </c>
      <c r="L691" s="304">
        <f t="shared" ca="1" si="290"/>
        <v>746.88437505005868</v>
      </c>
      <c r="M691" s="306">
        <f t="shared" ca="1" si="306"/>
        <v>-1.4846704780937254</v>
      </c>
      <c r="N691" s="304">
        <f t="shared" ca="1" si="307"/>
        <v>-85.065352362440606</v>
      </c>
      <c r="P691" s="310">
        <f t="shared" ca="1" si="308"/>
        <v>23</v>
      </c>
      <c r="Q691" s="304">
        <f t="shared" ca="1" si="309"/>
        <v>0</v>
      </c>
      <c r="R691" s="306">
        <f t="shared" ca="1" si="310"/>
        <v>0</v>
      </c>
      <c r="S691" s="307">
        <f t="shared" ca="1" si="311"/>
        <v>5.083000000000002</v>
      </c>
      <c r="T691" s="304">
        <f t="shared" ca="1" si="291"/>
        <v>49.86423000000002</v>
      </c>
      <c r="U691" s="311">
        <f t="shared" ca="1" si="292"/>
        <v>0</v>
      </c>
      <c r="V691" s="306">
        <f t="shared" ca="1" si="293"/>
        <v>1.2256743027226866</v>
      </c>
      <c r="W691" s="304">
        <f t="shared" ca="1" si="294"/>
        <v>43.217519657844989</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1.2713027617878243</v>
      </c>
      <c r="AH691" s="304">
        <f t="shared" ca="1" si="318"/>
        <v>-8.5023354270727278</v>
      </c>
    </row>
    <row r="692" spans="1:34" x14ac:dyDescent="0.2">
      <c r="A692" s="347">
        <f t="shared" ca="1" si="296"/>
        <v>1E-4</v>
      </c>
      <c r="B692" s="304">
        <f t="shared" ca="1" si="297"/>
        <v>29.230600000000077</v>
      </c>
      <c r="D692" s="306">
        <f t="shared" ca="1" si="298"/>
        <v>-0.73136841684363929</v>
      </c>
      <c r="E692" s="307">
        <f t="shared" ca="1" si="299"/>
        <v>-1.3391496675298065</v>
      </c>
      <c r="F692" s="304">
        <f t="shared" ca="1" si="300"/>
        <v>1.5258511045320124</v>
      </c>
      <c r="G692" s="306">
        <f t="shared" ca="1" si="301"/>
        <v>9.2179359716846125</v>
      </c>
      <c r="H692" s="307">
        <f t="shared" ca="1" si="302"/>
        <v>-106.7648966848185</v>
      </c>
      <c r="I692" s="304">
        <f t="shared" ca="1" si="303"/>
        <v>107.16208988116108</v>
      </c>
      <c r="J692" s="306">
        <f t="shared" ca="1" si="304"/>
        <v>746.86410190403069</v>
      </c>
      <c r="K692" s="307">
        <f t="shared" ca="1" si="305"/>
        <v>-5.5136739391195144</v>
      </c>
      <c r="L692" s="304">
        <f t="shared" ca="1" si="290"/>
        <v>746.88445379002314</v>
      </c>
      <c r="M692" s="306">
        <f t="shared" ca="1" si="306"/>
        <v>-1.4846712655461167</v>
      </c>
      <c r="N692" s="304">
        <f t="shared" ca="1" si="307"/>
        <v>-85.065397480139197</v>
      </c>
      <c r="P692" s="310">
        <f t="shared" ca="1" si="308"/>
        <v>23</v>
      </c>
      <c r="Q692" s="304">
        <f t="shared" ca="1" si="309"/>
        <v>0</v>
      </c>
      <c r="R692" s="306">
        <f t="shared" ca="1" si="310"/>
        <v>0</v>
      </c>
      <c r="S692" s="307">
        <f t="shared" ca="1" si="311"/>
        <v>5.083000000000002</v>
      </c>
      <c r="T692" s="304">
        <f t="shared" ca="1" si="291"/>
        <v>49.86423000000002</v>
      </c>
      <c r="U692" s="311">
        <f t="shared" ca="1" si="292"/>
        <v>0</v>
      </c>
      <c r="V692" s="306">
        <f t="shared" ca="1" si="293"/>
        <v>1.2256756113125666</v>
      </c>
      <c r="W692" s="304">
        <f t="shared" ca="1" si="294"/>
        <v>43.217668338021319</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1.2712741754468802</v>
      </c>
      <c r="AH692" s="304">
        <f t="shared" ca="1" si="318"/>
        <v>-8.5023646779155957</v>
      </c>
    </row>
    <row r="693" spans="1:34" x14ac:dyDescent="0.2">
      <c r="A693" s="347">
        <f t="shared" ca="1" si="296"/>
        <v>1E-4</v>
      </c>
      <c r="B693" s="304">
        <f t="shared" ca="1" si="297"/>
        <v>29.230700000000077</v>
      </c>
      <c r="D693" s="306">
        <f t="shared" ca="1" si="298"/>
        <v>-0.73136426253799847</v>
      </c>
      <c r="E693" s="307">
        <f t="shared" ca="1" si="299"/>
        <v>-1.3391199495533321</v>
      </c>
      <c r="F693" s="304">
        <f t="shared" ca="1" si="300"/>
        <v>1.5258230316158783</v>
      </c>
      <c r="G693" s="306">
        <f t="shared" ca="1" si="301"/>
        <v>9.2178628352583587</v>
      </c>
      <c r="H693" s="307">
        <f t="shared" ca="1" si="302"/>
        <v>-106.76503059681345</v>
      </c>
      <c r="I693" s="304">
        <f t="shared" ca="1" si="303"/>
        <v>107.16221700575323</v>
      </c>
      <c r="J693" s="306">
        <f t="shared" ca="1" si="304"/>
        <v>746.86410190403069</v>
      </c>
      <c r="K693" s="307">
        <f t="shared" ca="1" si="305"/>
        <v>-5.5243504354835959</v>
      </c>
      <c r="L693" s="304">
        <f t="shared" ca="1" si="290"/>
        <v>746.88453268269541</v>
      </c>
      <c r="M693" s="306">
        <f t="shared" ca="1" si="306"/>
        <v>-1.4846720529903921</v>
      </c>
      <c r="N693" s="304">
        <f t="shared" ca="1" si="307"/>
        <v>-85.06544259737278</v>
      </c>
      <c r="P693" s="310">
        <f t="shared" ca="1" si="308"/>
        <v>23</v>
      </c>
      <c r="Q693" s="304">
        <f t="shared" ca="1" si="309"/>
        <v>0</v>
      </c>
      <c r="R693" s="306">
        <f t="shared" ca="1" si="310"/>
        <v>0</v>
      </c>
      <c r="S693" s="307">
        <f t="shared" ca="1" si="311"/>
        <v>5.083000000000002</v>
      </c>
      <c r="T693" s="304">
        <f t="shared" ca="1" si="291"/>
        <v>49.86423000000002</v>
      </c>
      <c r="U693" s="311">
        <f t="shared" ca="1" si="292"/>
        <v>0</v>
      </c>
      <c r="V693" s="306">
        <f t="shared" ca="1" si="293"/>
        <v>1.2256769199054856</v>
      </c>
      <c r="W693" s="304">
        <f t="shared" ca="1" si="294"/>
        <v>43.217817016339666</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1.2712455894585553</v>
      </c>
      <c r="AH693" s="304">
        <f t="shared" ca="1" si="318"/>
        <v>-8.5023939283929373</v>
      </c>
    </row>
    <row r="694" spans="1:34" x14ac:dyDescent="0.2">
      <c r="A694" s="347">
        <f t="shared" ca="1" si="296"/>
        <v>1E-4</v>
      </c>
      <c r="B694" s="304">
        <f t="shared" ca="1" si="297"/>
        <v>29.230800000000077</v>
      </c>
      <c r="D694" s="306">
        <f t="shared" ca="1" si="298"/>
        <v>-0.73136010822331576</v>
      </c>
      <c r="E694" s="307">
        <f t="shared" ca="1" si="299"/>
        <v>-1.3390902319482585</v>
      </c>
      <c r="F694" s="304">
        <f t="shared" ca="1" si="300"/>
        <v>1.5257949590949831</v>
      </c>
      <c r="G694" s="306">
        <f t="shared" ca="1" si="301"/>
        <v>9.2177896992475361</v>
      </c>
      <c r="H694" s="307">
        <f t="shared" ca="1" si="302"/>
        <v>-106.76516450583664</v>
      </c>
      <c r="I694" s="304">
        <f t="shared" ca="1" si="303"/>
        <v>107.16234412748685</v>
      </c>
      <c r="J694" s="306">
        <f t="shared" ca="1" si="304"/>
        <v>746.86410190403069</v>
      </c>
      <c r="K694" s="307">
        <f t="shared" ca="1" si="305"/>
        <v>-5.5350269452387284</v>
      </c>
      <c r="L694" s="304">
        <f t="shared" ca="1" si="290"/>
        <v>746.88461172807592</v>
      </c>
      <c r="M694" s="306">
        <f t="shared" ca="1" si="306"/>
        <v>-1.4846728404265515</v>
      </c>
      <c r="N694" s="304">
        <f t="shared" ca="1" si="307"/>
        <v>-85.065487714141341</v>
      </c>
      <c r="P694" s="310">
        <f t="shared" ca="1" si="308"/>
        <v>23</v>
      </c>
      <c r="Q694" s="304">
        <f t="shared" ca="1" si="309"/>
        <v>0</v>
      </c>
      <c r="R694" s="306">
        <f t="shared" ca="1" si="310"/>
        <v>0</v>
      </c>
      <c r="S694" s="307">
        <f t="shared" ca="1" si="311"/>
        <v>5.083000000000002</v>
      </c>
      <c r="T694" s="304">
        <f t="shared" ca="1" si="291"/>
        <v>49.86423000000002</v>
      </c>
      <c r="U694" s="311">
        <f t="shared" ca="1" si="292"/>
        <v>0</v>
      </c>
      <c r="V694" s="306">
        <f t="shared" ca="1" si="293"/>
        <v>1.2256782285014434</v>
      </c>
      <c r="W694" s="304">
        <f t="shared" ca="1" si="294"/>
        <v>43.217965692800071</v>
      </c>
      <c r="Y694" s="314" t="str">
        <f t="shared" ca="1" si="312"/>
        <v/>
      </c>
      <c r="Z694" s="315" t="str">
        <f t="shared" ca="1" si="313"/>
        <v/>
      </c>
      <c r="AA694" s="316" t="str">
        <f t="shared" ca="1" si="314"/>
        <v/>
      </c>
      <c r="AC694" s="310" t="e">
        <f t="shared" ca="1" si="315"/>
        <v>#N/A</v>
      </c>
      <c r="AD694" s="323" t="e">
        <f t="shared" ca="1" si="316"/>
        <v>#N/A</v>
      </c>
      <c r="AE694" s="324" t="e">
        <f t="shared" ca="1" si="295"/>
        <v>#N/A</v>
      </c>
      <c r="AG694" s="306">
        <f t="shared" ca="1" si="317"/>
        <v>1.2712170038228496</v>
      </c>
      <c r="AH694" s="304">
        <f t="shared" ca="1" si="318"/>
        <v>-8.5024231785047508</v>
      </c>
    </row>
    <row r="695" spans="1:34" x14ac:dyDescent="0.2">
      <c r="A695" s="347">
        <f t="shared" ca="1" si="296"/>
        <v>1E-4</v>
      </c>
      <c r="B695" s="304">
        <f t="shared" ca="1" si="297"/>
        <v>29.230900000000076</v>
      </c>
      <c r="D695" s="306">
        <f t="shared" ca="1" si="298"/>
        <v>-0.73135595389959329</v>
      </c>
      <c r="E695" s="307">
        <f t="shared" ca="1" si="299"/>
        <v>-1.3390605147145767</v>
      </c>
      <c r="F695" s="304">
        <f t="shared" ca="1" si="300"/>
        <v>1.5257668869693204</v>
      </c>
      <c r="G695" s="306">
        <f t="shared" ca="1" si="301"/>
        <v>9.2177165636521465</v>
      </c>
      <c r="H695" s="307">
        <f t="shared" ca="1" si="302"/>
        <v>-106.76529841188811</v>
      </c>
      <c r="I695" s="304">
        <f t="shared" ca="1" si="303"/>
        <v>107.16247124636192</v>
      </c>
      <c r="J695" s="306">
        <f t="shared" ca="1" si="304"/>
        <v>746.86410190403069</v>
      </c>
      <c r="K695" s="307">
        <f t="shared" ca="1" si="305"/>
        <v>-5.5457034683846143</v>
      </c>
      <c r="L695" s="304">
        <f t="shared" ca="1" si="290"/>
        <v>746.88469092616538</v>
      </c>
      <c r="M695" s="306">
        <f t="shared" ca="1" si="306"/>
        <v>-1.4846736278545949</v>
      </c>
      <c r="N695" s="304">
        <f t="shared" ca="1" si="307"/>
        <v>-85.065532830444909</v>
      </c>
      <c r="P695" s="310">
        <f t="shared" ca="1" si="308"/>
        <v>23</v>
      </c>
      <c r="Q695" s="304">
        <f t="shared" ca="1" si="309"/>
        <v>0</v>
      </c>
      <c r="R695" s="306">
        <f t="shared" ca="1" si="310"/>
        <v>0</v>
      </c>
      <c r="S695" s="307">
        <f t="shared" ca="1" si="311"/>
        <v>5.083000000000002</v>
      </c>
      <c r="T695" s="304">
        <f t="shared" ca="1" si="291"/>
        <v>49.86423000000002</v>
      </c>
      <c r="U695" s="311">
        <f t="shared" ca="1" si="292"/>
        <v>0</v>
      </c>
      <c r="V695" s="306">
        <f t="shared" ca="1" si="293"/>
        <v>1.2256795371004401</v>
      </c>
      <c r="W695" s="304">
        <f t="shared" ca="1" si="294"/>
        <v>43.218114367402549</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1.2711884185397544</v>
      </c>
      <c r="AH695" s="304">
        <f t="shared" ca="1" si="318"/>
        <v>-8.5024524282510434</v>
      </c>
    </row>
    <row r="696" spans="1:34" x14ac:dyDescent="0.2">
      <c r="A696" s="347">
        <f t="shared" ca="1" si="296"/>
        <v>1E-4</v>
      </c>
      <c r="B696" s="304">
        <f t="shared" ca="1" si="297"/>
        <v>29.231000000000076</v>
      </c>
      <c r="D696" s="306">
        <f t="shared" ca="1" si="298"/>
        <v>-0.73135179956683294</v>
      </c>
      <c r="E696" s="307">
        <f t="shared" ca="1" si="299"/>
        <v>-1.3390307978522831</v>
      </c>
      <c r="F696" s="304">
        <f t="shared" ca="1" si="300"/>
        <v>1.5257388152388884</v>
      </c>
      <c r="G696" s="306">
        <f t="shared" ca="1" si="301"/>
        <v>9.21764342847219</v>
      </c>
      <c r="H696" s="307">
        <f t="shared" ca="1" si="302"/>
        <v>-106.7654323149679</v>
      </c>
      <c r="I696" s="304">
        <f t="shared" ca="1" si="303"/>
        <v>107.1625983623785</v>
      </c>
      <c r="J696" s="306">
        <f t="shared" ca="1" si="304"/>
        <v>746.86410190403069</v>
      </c>
      <c r="K696" s="307">
        <f t="shared" ca="1" si="305"/>
        <v>-5.5563800049209568</v>
      </c>
      <c r="L696" s="304">
        <f t="shared" ca="1" si="290"/>
        <v>746.8847702769641</v>
      </c>
      <c r="M696" s="306">
        <f t="shared" ca="1" si="306"/>
        <v>-1.4846744152745228</v>
      </c>
      <c r="N696" s="304">
        <f t="shared" ca="1" si="307"/>
        <v>-85.065577946283483</v>
      </c>
      <c r="P696" s="310">
        <f t="shared" ca="1" si="308"/>
        <v>23</v>
      </c>
      <c r="Q696" s="304">
        <f t="shared" ca="1" si="309"/>
        <v>0</v>
      </c>
      <c r="R696" s="306">
        <f t="shared" ca="1" si="310"/>
        <v>0</v>
      </c>
      <c r="S696" s="307">
        <f t="shared" ca="1" si="311"/>
        <v>5.083000000000002</v>
      </c>
      <c r="T696" s="304">
        <f t="shared" ca="1" si="291"/>
        <v>49.86423000000002</v>
      </c>
      <c r="U696" s="311">
        <f t="shared" ca="1" si="292"/>
        <v>0</v>
      </c>
      <c r="V696" s="306">
        <f t="shared" ca="1" si="293"/>
        <v>1.2256808457024753</v>
      </c>
      <c r="W696" s="304">
        <f t="shared" ca="1" si="294"/>
        <v>43.218263040147086</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1.2711598336092695</v>
      </c>
      <c r="AH696" s="304">
        <f t="shared" ca="1" si="318"/>
        <v>-8.5024816776318186</v>
      </c>
    </row>
    <row r="697" spans="1:34" x14ac:dyDescent="0.2">
      <c r="A697" s="347">
        <f t="shared" ca="1" si="296"/>
        <v>1E-4</v>
      </c>
      <c r="B697" s="304">
        <f t="shared" ca="1" si="297"/>
        <v>29.231100000000076</v>
      </c>
      <c r="D697" s="306">
        <f t="shared" ca="1" si="298"/>
        <v>-0.73134764522503226</v>
      </c>
      <c r="E697" s="307">
        <f t="shared" ca="1" si="299"/>
        <v>-1.3390010813613813</v>
      </c>
      <c r="F697" s="304">
        <f t="shared" ca="1" si="300"/>
        <v>1.525710743903689</v>
      </c>
      <c r="G697" s="306">
        <f t="shared" ca="1" si="301"/>
        <v>9.2175702937076682</v>
      </c>
      <c r="H697" s="307">
        <f t="shared" ca="1" si="302"/>
        <v>-106.76556621507603</v>
      </c>
      <c r="I697" s="304">
        <f t="shared" ca="1" si="303"/>
        <v>107.16272547553663</v>
      </c>
      <c r="J697" s="306">
        <f t="shared" ca="1" si="304"/>
        <v>746.86410190403069</v>
      </c>
      <c r="K697" s="307">
        <f t="shared" ca="1" si="305"/>
        <v>-5.5670565548474586</v>
      </c>
      <c r="L697" s="304">
        <f t="shared" ca="1" si="290"/>
        <v>746.88484978047268</v>
      </c>
      <c r="M697" s="306">
        <f t="shared" ca="1" si="306"/>
        <v>-1.4846752026863352</v>
      </c>
      <c r="N697" s="304">
        <f t="shared" ca="1" si="307"/>
        <v>-85.065623061657078</v>
      </c>
      <c r="P697" s="310">
        <f t="shared" ca="1" si="308"/>
        <v>23</v>
      </c>
      <c r="Q697" s="304">
        <f t="shared" ca="1" si="309"/>
        <v>0</v>
      </c>
      <c r="R697" s="306">
        <f t="shared" ca="1" si="310"/>
        <v>0</v>
      </c>
      <c r="S697" s="307">
        <f t="shared" ca="1" si="311"/>
        <v>5.083000000000002</v>
      </c>
      <c r="T697" s="304">
        <f t="shared" ca="1" si="291"/>
        <v>49.86423000000002</v>
      </c>
      <c r="U697" s="311">
        <f t="shared" ca="1" si="292"/>
        <v>0</v>
      </c>
      <c r="V697" s="306">
        <f t="shared" ca="1" si="293"/>
        <v>1.2256821543075491</v>
      </c>
      <c r="W697" s="304">
        <f t="shared" ca="1" si="294"/>
        <v>43.218411711033717</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1.2711312490313986</v>
      </c>
      <c r="AH697" s="304">
        <f t="shared" ca="1" si="318"/>
        <v>-8.5025109266470729</v>
      </c>
    </row>
    <row r="698" spans="1:34" x14ac:dyDescent="0.2">
      <c r="A698" s="347">
        <f t="shared" ca="1" si="296"/>
        <v>1E-4</v>
      </c>
      <c r="B698" s="304">
        <f t="shared" ca="1" si="297"/>
        <v>29.231200000000076</v>
      </c>
      <c r="D698" s="306">
        <f t="shared" ca="1" si="298"/>
        <v>-0.73134349087419359</v>
      </c>
      <c r="E698" s="307">
        <f t="shared" ca="1" si="299"/>
        <v>-1.3389713652418624</v>
      </c>
      <c r="F698" s="304">
        <f t="shared" ca="1" si="300"/>
        <v>1.5256826729637158</v>
      </c>
      <c r="G698" s="306">
        <f t="shared" ca="1" si="301"/>
        <v>9.2174971593585813</v>
      </c>
      <c r="H698" s="307">
        <f t="shared" ca="1" si="302"/>
        <v>-106.76570011221256</v>
      </c>
      <c r="I698" s="304">
        <f t="shared" ca="1" si="303"/>
        <v>107.16285258583633</v>
      </c>
      <c r="J698" s="306">
        <f t="shared" ca="1" si="304"/>
        <v>746.86410190403069</v>
      </c>
      <c r="K698" s="307">
        <f t="shared" ca="1" si="305"/>
        <v>-5.577733118163823</v>
      </c>
      <c r="L698" s="304">
        <f t="shared" ca="1" si="290"/>
        <v>746.88492943669166</v>
      </c>
      <c r="M698" s="306">
        <f t="shared" ca="1" si="306"/>
        <v>-1.4846759900900319</v>
      </c>
      <c r="N698" s="304">
        <f t="shared" ca="1" si="307"/>
        <v>-85.065668176565666</v>
      </c>
      <c r="P698" s="310">
        <f t="shared" ca="1" si="308"/>
        <v>23</v>
      </c>
      <c r="Q698" s="304">
        <f t="shared" ca="1" si="309"/>
        <v>0</v>
      </c>
      <c r="R698" s="306">
        <f t="shared" ca="1" si="310"/>
        <v>0</v>
      </c>
      <c r="S698" s="307">
        <f t="shared" ca="1" si="311"/>
        <v>5.083000000000002</v>
      </c>
      <c r="T698" s="304">
        <f t="shared" ca="1" si="291"/>
        <v>49.86423000000002</v>
      </c>
      <c r="U698" s="311">
        <f t="shared" ca="1" si="292"/>
        <v>0</v>
      </c>
      <c r="V698" s="306">
        <f t="shared" ca="1" si="293"/>
        <v>1.2256834629156621</v>
      </c>
      <c r="W698" s="304">
        <f t="shared" ca="1" si="294"/>
        <v>43.218560380062463</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1.271102664806131</v>
      </c>
      <c r="AH698" s="304">
        <f t="shared" ca="1" si="318"/>
        <v>-8.5025401752968133</v>
      </c>
    </row>
    <row r="699" spans="1:34" x14ac:dyDescent="0.2">
      <c r="A699" s="347">
        <f t="shared" ca="1" si="296"/>
        <v>1E-4</v>
      </c>
      <c r="B699" s="304">
        <f t="shared" ca="1" si="297"/>
        <v>29.231300000000076</v>
      </c>
      <c r="D699" s="306">
        <f t="shared" ca="1" si="298"/>
        <v>-0.73133933651432048</v>
      </c>
      <c r="E699" s="307">
        <f t="shared" ca="1" si="299"/>
        <v>-1.3389416494937265</v>
      </c>
      <c r="F699" s="304">
        <f t="shared" ca="1" si="300"/>
        <v>1.5256546024189708</v>
      </c>
      <c r="G699" s="306">
        <f t="shared" ca="1" si="301"/>
        <v>9.2174240254249291</v>
      </c>
      <c r="H699" s="307">
        <f t="shared" ca="1" si="302"/>
        <v>-106.7658340063775</v>
      </c>
      <c r="I699" s="304">
        <f t="shared" ca="1" si="303"/>
        <v>107.16297969327763</v>
      </c>
      <c r="J699" s="306">
        <f t="shared" ca="1" si="304"/>
        <v>746.86410190403069</v>
      </c>
      <c r="K699" s="307">
        <f t="shared" ca="1" si="305"/>
        <v>-5.5884096948697524</v>
      </c>
      <c r="L699" s="304">
        <f t="shared" ca="1" si="290"/>
        <v>746.8850092456214</v>
      </c>
      <c r="M699" s="306">
        <f t="shared" ca="1" si="306"/>
        <v>-1.4846767774856136</v>
      </c>
      <c r="N699" s="304">
        <f t="shared" ca="1" si="307"/>
        <v>-85.065713291009303</v>
      </c>
      <c r="P699" s="310">
        <f t="shared" ca="1" si="308"/>
        <v>23</v>
      </c>
      <c r="Q699" s="304">
        <f t="shared" ca="1" si="309"/>
        <v>0</v>
      </c>
      <c r="R699" s="306">
        <f t="shared" ca="1" si="310"/>
        <v>0</v>
      </c>
      <c r="S699" s="307">
        <f t="shared" ca="1" si="311"/>
        <v>5.083000000000002</v>
      </c>
      <c r="T699" s="304">
        <f t="shared" ca="1" si="291"/>
        <v>49.86423000000002</v>
      </c>
      <c r="U699" s="311">
        <f t="shared" ca="1" si="292"/>
        <v>0</v>
      </c>
      <c r="V699" s="306">
        <f t="shared" ca="1" si="293"/>
        <v>1.2256847715268133</v>
      </c>
      <c r="W699" s="304">
        <f t="shared" ca="1" si="294"/>
        <v>43.21870904723329</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1.2710740809334666</v>
      </c>
      <c r="AH699" s="304">
        <f t="shared" ca="1" si="318"/>
        <v>-8.5025694235810434</v>
      </c>
    </row>
    <row r="700" spans="1:34" x14ac:dyDescent="0.2">
      <c r="A700" s="347">
        <f t="shared" ca="1" si="296"/>
        <v>1E-4</v>
      </c>
      <c r="B700" s="304">
        <f t="shared" ca="1" si="297"/>
        <v>29.231400000000075</v>
      </c>
      <c r="D700" s="306">
        <f t="shared" ca="1" si="298"/>
        <v>-0.7313351821454086</v>
      </c>
      <c r="E700" s="307">
        <f t="shared" ca="1" si="299"/>
        <v>-1.3389119341169771</v>
      </c>
      <c r="F700" s="304">
        <f t="shared" ca="1" si="300"/>
        <v>1.5256265322694549</v>
      </c>
      <c r="G700" s="306">
        <f t="shared" ca="1" si="301"/>
        <v>9.2173508919067153</v>
      </c>
      <c r="H700" s="307">
        <f t="shared" ca="1" si="302"/>
        <v>-106.76596789757092</v>
      </c>
      <c r="I700" s="304">
        <f t="shared" ca="1" si="303"/>
        <v>107.16310679786061</v>
      </c>
      <c r="J700" s="306">
        <f t="shared" ca="1" si="304"/>
        <v>746.86410190403069</v>
      </c>
      <c r="K700" s="307">
        <f t="shared" ca="1" si="305"/>
        <v>-5.5990862849649501</v>
      </c>
      <c r="L700" s="304">
        <f t="shared" ca="1" si="290"/>
        <v>746.88508920726269</v>
      </c>
      <c r="M700" s="306">
        <f t="shared" ca="1" si="306"/>
        <v>-1.4846775648730797</v>
      </c>
      <c r="N700" s="304">
        <f t="shared" ca="1" si="307"/>
        <v>-85.065758404987946</v>
      </c>
      <c r="P700" s="310">
        <f t="shared" ca="1" si="308"/>
        <v>23</v>
      </c>
      <c r="Q700" s="304">
        <f t="shared" ca="1" si="309"/>
        <v>0</v>
      </c>
      <c r="R700" s="306">
        <f t="shared" ca="1" si="310"/>
        <v>0</v>
      </c>
      <c r="S700" s="307">
        <f t="shared" ca="1" si="311"/>
        <v>5.083000000000002</v>
      </c>
      <c r="T700" s="304">
        <f t="shared" ca="1" si="291"/>
        <v>49.86423000000002</v>
      </c>
      <c r="U700" s="311">
        <f t="shared" ca="1" si="292"/>
        <v>0</v>
      </c>
      <c r="V700" s="306">
        <f t="shared" ca="1" si="293"/>
        <v>1.2256860801410037</v>
      </c>
      <c r="W700" s="304">
        <f t="shared" ca="1" si="294"/>
        <v>43.218857712546281</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1.2710454974134109</v>
      </c>
      <c r="AH700" s="304">
        <f t="shared" ca="1" si="318"/>
        <v>-8.5025986714997579</v>
      </c>
    </row>
    <row r="701" spans="1:34" x14ac:dyDescent="0.2">
      <c r="A701" s="347">
        <f t="shared" ca="1" si="296"/>
        <v>1E-4</v>
      </c>
      <c r="B701" s="304">
        <f t="shared" ca="1" si="297"/>
        <v>29.231500000000075</v>
      </c>
      <c r="D701" s="306">
        <f t="shared" ca="1" si="298"/>
        <v>-0.73133102776746439</v>
      </c>
      <c r="E701" s="307">
        <f t="shared" ca="1" si="299"/>
        <v>-1.3388822191115963</v>
      </c>
      <c r="F701" s="304">
        <f t="shared" ca="1" si="300"/>
        <v>1.5255984625151562</v>
      </c>
      <c r="G701" s="306">
        <f t="shared" ca="1" si="301"/>
        <v>9.2172777588039381</v>
      </c>
      <c r="H701" s="307">
        <f t="shared" ca="1" si="302"/>
        <v>-106.76610178579283</v>
      </c>
      <c r="I701" s="304">
        <f t="shared" ca="1" si="303"/>
        <v>107.16323389958525</v>
      </c>
      <c r="J701" s="306">
        <f t="shared" ca="1" si="304"/>
        <v>746.86410190403069</v>
      </c>
      <c r="K701" s="307">
        <f t="shared" ca="1" si="305"/>
        <v>-5.6097628884491186</v>
      </c>
      <c r="L701" s="304">
        <f t="shared" ca="1" si="290"/>
        <v>746.88516932161599</v>
      </c>
      <c r="M701" s="306">
        <f t="shared" ca="1" si="306"/>
        <v>-1.4846783522524309</v>
      </c>
      <c r="N701" s="304">
        <f t="shared" ca="1" si="307"/>
        <v>-85.065803518501653</v>
      </c>
      <c r="P701" s="310">
        <f t="shared" ca="1" si="308"/>
        <v>23</v>
      </c>
      <c r="Q701" s="304">
        <f t="shared" ca="1" si="309"/>
        <v>0</v>
      </c>
      <c r="R701" s="306">
        <f t="shared" ca="1" si="310"/>
        <v>0</v>
      </c>
      <c r="S701" s="307">
        <f t="shared" ca="1" si="311"/>
        <v>5.083000000000002</v>
      </c>
      <c r="T701" s="304">
        <f t="shared" ca="1" si="291"/>
        <v>49.86423000000002</v>
      </c>
      <c r="U701" s="311">
        <f t="shared" ca="1" si="292"/>
        <v>0</v>
      </c>
      <c r="V701" s="306">
        <f t="shared" ca="1" si="293"/>
        <v>1.2256873887582325</v>
      </c>
      <c r="W701" s="304">
        <f t="shared" ca="1" si="294"/>
        <v>43.21900637600141</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1.2710169142459478</v>
      </c>
      <c r="AH701" s="304">
        <f t="shared" ca="1" si="318"/>
        <v>-8.5026279190529728</v>
      </c>
    </row>
    <row r="702" spans="1:34" x14ac:dyDescent="0.2">
      <c r="A702" s="347">
        <f t="shared" ca="1" si="296"/>
        <v>1E-4</v>
      </c>
      <c r="B702" s="304">
        <f t="shared" ca="1" si="297"/>
        <v>29.231600000000075</v>
      </c>
      <c r="D702" s="306">
        <f t="shared" ca="1" si="298"/>
        <v>-0.73132687338048363</v>
      </c>
      <c r="E702" s="307">
        <f t="shared" ca="1" si="299"/>
        <v>-1.3388525044775932</v>
      </c>
      <c r="F702" s="304">
        <f t="shared" ca="1" si="300"/>
        <v>1.5255703931560802</v>
      </c>
      <c r="G702" s="306">
        <f t="shared" ca="1" si="301"/>
        <v>9.2172046261165992</v>
      </c>
      <c r="H702" s="307">
        <f t="shared" ca="1" si="302"/>
        <v>-106.76623567104328</v>
      </c>
      <c r="I702" s="304">
        <f t="shared" ca="1" si="303"/>
        <v>107.16336099845159</v>
      </c>
      <c r="J702" s="306">
        <f t="shared" ca="1" si="304"/>
        <v>746.86410190403069</v>
      </c>
      <c r="K702" s="307">
        <f t="shared" ca="1" si="305"/>
        <v>-5.6204395053219605</v>
      </c>
      <c r="L702" s="304">
        <f t="shared" ca="1" si="290"/>
        <v>746.88524958868163</v>
      </c>
      <c r="M702" s="306">
        <f t="shared" ca="1" si="306"/>
        <v>-1.4846791396236672</v>
      </c>
      <c r="N702" s="304">
        <f t="shared" ca="1" si="307"/>
        <v>-85.065848631550395</v>
      </c>
      <c r="P702" s="310">
        <f t="shared" ca="1" si="308"/>
        <v>23</v>
      </c>
      <c r="Q702" s="304">
        <f t="shared" ca="1" si="309"/>
        <v>0</v>
      </c>
      <c r="R702" s="306">
        <f t="shared" ca="1" si="310"/>
        <v>0</v>
      </c>
      <c r="S702" s="307">
        <f t="shared" ca="1" si="311"/>
        <v>5.083000000000002</v>
      </c>
      <c r="T702" s="304">
        <f t="shared" ca="1" si="291"/>
        <v>49.86423000000002</v>
      </c>
      <c r="U702" s="311">
        <f t="shared" ca="1" si="292"/>
        <v>0</v>
      </c>
      <c r="V702" s="306">
        <f t="shared" ca="1" si="293"/>
        <v>1.2256886973784995</v>
      </c>
      <c r="W702" s="304">
        <f t="shared" ca="1" si="294"/>
        <v>43.219155037598654</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1.2709883314310826</v>
      </c>
      <c r="AH702" s="304">
        <f t="shared" ca="1" si="318"/>
        <v>-8.5026571662406827</v>
      </c>
    </row>
    <row r="703" spans="1:34" x14ac:dyDescent="0.2">
      <c r="A703" s="347">
        <f t="shared" ca="1" si="296"/>
        <v>1E-4</v>
      </c>
      <c r="B703" s="304">
        <f t="shared" ca="1" si="297"/>
        <v>29.231700000000075</v>
      </c>
      <c r="D703" s="306">
        <f t="shared" ca="1" si="298"/>
        <v>-0.73132271898446943</v>
      </c>
      <c r="E703" s="307">
        <f t="shared" ca="1" si="299"/>
        <v>-1.3388227902149676</v>
      </c>
      <c r="F703" s="304">
        <f t="shared" ca="1" si="300"/>
        <v>1.5255423241922292</v>
      </c>
      <c r="G703" s="306">
        <f t="shared" ca="1" si="301"/>
        <v>9.2171314938447004</v>
      </c>
      <c r="H703" s="307">
        <f t="shared" ca="1" si="302"/>
        <v>-106.76636955332229</v>
      </c>
      <c r="I703" s="304">
        <f t="shared" ca="1" si="303"/>
        <v>107.16348809445972</v>
      </c>
      <c r="J703" s="306">
        <f t="shared" ca="1" si="304"/>
        <v>746.86410190403069</v>
      </c>
      <c r="K703" s="307">
        <f t="shared" ca="1" si="305"/>
        <v>-5.6311161355831789</v>
      </c>
      <c r="L703" s="304">
        <f t="shared" ca="1" si="290"/>
        <v>746.88533000846041</v>
      </c>
      <c r="M703" s="306">
        <f t="shared" ca="1" si="306"/>
        <v>-1.4846799269867883</v>
      </c>
      <c r="N703" s="304">
        <f t="shared" ca="1" si="307"/>
        <v>-85.065893744134186</v>
      </c>
      <c r="P703" s="310">
        <f t="shared" ca="1" si="308"/>
        <v>23</v>
      </c>
      <c r="Q703" s="304">
        <f t="shared" ca="1" si="309"/>
        <v>0</v>
      </c>
      <c r="R703" s="306">
        <f t="shared" ca="1" si="310"/>
        <v>0</v>
      </c>
      <c r="S703" s="307">
        <f t="shared" ca="1" si="311"/>
        <v>5.083000000000002</v>
      </c>
      <c r="T703" s="304">
        <f t="shared" ca="1" si="291"/>
        <v>49.86423000000002</v>
      </c>
      <c r="U703" s="311">
        <f t="shared" ca="1" si="292"/>
        <v>0</v>
      </c>
      <c r="V703" s="306">
        <f t="shared" ca="1" si="293"/>
        <v>1.2256900060018057</v>
      </c>
      <c r="W703" s="304">
        <f t="shared" ca="1" si="294"/>
        <v>43.219303697338113</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1.2709597489688189</v>
      </c>
      <c r="AH703" s="304">
        <f t="shared" ca="1" si="318"/>
        <v>-8.5026864130628841</v>
      </c>
    </row>
    <row r="704" spans="1:34" x14ac:dyDescent="0.2">
      <c r="A704" s="347">
        <f t="shared" ca="1" si="296"/>
        <v>1E-4</v>
      </c>
      <c r="B704" s="304">
        <f t="shared" ca="1" si="297"/>
        <v>29.231800000000074</v>
      </c>
      <c r="D704" s="306">
        <f t="shared" ca="1" si="298"/>
        <v>-0.73131856457942479</v>
      </c>
      <c r="E704" s="307">
        <f t="shared" ca="1" si="299"/>
        <v>-1.3387930763237037</v>
      </c>
      <c r="F704" s="304">
        <f t="shared" ca="1" si="300"/>
        <v>1.5255142556235901</v>
      </c>
      <c r="G704" s="306">
        <f t="shared" ca="1" si="301"/>
        <v>9.2170583619882418</v>
      </c>
      <c r="H704" s="307">
        <f t="shared" ca="1" si="302"/>
        <v>-106.76650343262992</v>
      </c>
      <c r="I704" s="304">
        <f t="shared" ca="1" si="303"/>
        <v>107.16361518760961</v>
      </c>
      <c r="J704" s="306">
        <f t="shared" ca="1" si="304"/>
        <v>746.86410190403069</v>
      </c>
      <c r="K704" s="307">
        <f t="shared" ca="1" si="305"/>
        <v>-5.6417927792324765</v>
      </c>
      <c r="L704" s="304">
        <f t="shared" ca="1" si="290"/>
        <v>746.88541058095257</v>
      </c>
      <c r="M704" s="306">
        <f t="shared" ca="1" si="306"/>
        <v>-1.4846807143417948</v>
      </c>
      <c r="N704" s="304">
        <f t="shared" ca="1" si="307"/>
        <v>-85.065938856253041</v>
      </c>
      <c r="P704" s="310">
        <f t="shared" ca="1" si="308"/>
        <v>23</v>
      </c>
      <c r="Q704" s="304">
        <f t="shared" ca="1" si="309"/>
        <v>0</v>
      </c>
      <c r="R704" s="306">
        <f t="shared" ca="1" si="310"/>
        <v>0</v>
      </c>
      <c r="S704" s="307">
        <f t="shared" ca="1" si="311"/>
        <v>5.083000000000002</v>
      </c>
      <c r="T704" s="304">
        <f t="shared" ca="1" si="291"/>
        <v>49.86423000000002</v>
      </c>
      <c r="U704" s="311">
        <f t="shared" ca="1" si="292"/>
        <v>0</v>
      </c>
      <c r="V704" s="306">
        <f t="shared" ca="1" si="293"/>
        <v>1.2256913146281498</v>
      </c>
      <c r="W704" s="304">
        <f t="shared" ca="1" si="294"/>
        <v>43.219452355219715</v>
      </c>
      <c r="Y704" s="314" t="str">
        <f t="shared" ca="1" si="312"/>
        <v/>
      </c>
      <c r="Z704" s="315" t="str">
        <f t="shared" ca="1" si="313"/>
        <v/>
      </c>
      <c r="AA704" s="316" t="str">
        <f t="shared" ca="1" si="314"/>
        <v/>
      </c>
      <c r="AC704" s="310" t="e">
        <f t="shared" ca="1" si="315"/>
        <v>#N/A</v>
      </c>
      <c r="AD704" s="323" t="e">
        <f t="shared" ca="1" si="316"/>
        <v>#N/A</v>
      </c>
      <c r="AE704" s="324" t="e">
        <f t="shared" ca="1" si="295"/>
        <v>#N/A</v>
      </c>
      <c r="AG704" s="306">
        <f t="shared" ca="1" si="317"/>
        <v>1.2709311668591408</v>
      </c>
      <c r="AH704" s="304">
        <f t="shared" ca="1" si="318"/>
        <v>-8.5027156595195947</v>
      </c>
    </row>
    <row r="705" spans="1:34" x14ac:dyDescent="0.2">
      <c r="A705" s="347">
        <f t="shared" ca="1" si="296"/>
        <v>1E-4</v>
      </c>
      <c r="B705" s="304">
        <f t="shared" ca="1" si="297"/>
        <v>29.231900000000074</v>
      </c>
      <c r="D705" s="306">
        <f t="shared" ca="1" si="298"/>
        <v>-0.73131441016534626</v>
      </c>
      <c r="E705" s="307">
        <f t="shared" ca="1" si="299"/>
        <v>-1.3387633628038156</v>
      </c>
      <c r="F705" s="304">
        <f t="shared" ca="1" si="300"/>
        <v>1.5254861874501746</v>
      </c>
      <c r="G705" s="306">
        <f t="shared" ca="1" si="301"/>
        <v>9.2169852305472251</v>
      </c>
      <c r="H705" s="307">
        <f t="shared" ca="1" si="302"/>
        <v>-106.7666373089662</v>
      </c>
      <c r="I705" s="304">
        <f t="shared" ca="1" si="303"/>
        <v>107.16374227790133</v>
      </c>
      <c r="J705" s="306">
        <f t="shared" ca="1" si="304"/>
        <v>746.86410190403069</v>
      </c>
      <c r="K705" s="307">
        <f t="shared" ca="1" si="305"/>
        <v>-5.6524694362695564</v>
      </c>
      <c r="L705" s="304">
        <f t="shared" ca="1" si="290"/>
        <v>746.88549130615888</v>
      </c>
      <c r="M705" s="306">
        <f t="shared" ca="1" si="306"/>
        <v>-1.4846815016886865</v>
      </c>
      <c r="N705" s="304">
        <f t="shared" ca="1" si="307"/>
        <v>-85.065983967906945</v>
      </c>
      <c r="P705" s="310">
        <f t="shared" ca="1" si="308"/>
        <v>23</v>
      </c>
      <c r="Q705" s="304">
        <f t="shared" ca="1" si="309"/>
        <v>0</v>
      </c>
      <c r="R705" s="306">
        <f t="shared" ca="1" si="310"/>
        <v>0</v>
      </c>
      <c r="S705" s="307">
        <f t="shared" ca="1" si="311"/>
        <v>5.083000000000002</v>
      </c>
      <c r="T705" s="304">
        <f t="shared" ca="1" si="291"/>
        <v>49.86423000000002</v>
      </c>
      <c r="U705" s="311">
        <f t="shared" ca="1" si="292"/>
        <v>0</v>
      </c>
      <c r="V705" s="306">
        <f t="shared" ca="1" si="293"/>
        <v>1.2256926232575329</v>
      </c>
      <c r="W705" s="304">
        <f t="shared" ca="1" si="294"/>
        <v>43.219601011243526</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1.2709025851020623</v>
      </c>
      <c r="AH705" s="304">
        <f t="shared" ca="1" si="318"/>
        <v>-8.5027449056108004</v>
      </c>
    </row>
    <row r="706" spans="1:34" x14ac:dyDescent="0.2">
      <c r="A706" s="347">
        <f t="shared" ca="1" si="296"/>
        <v>1E-4</v>
      </c>
      <c r="B706" s="304">
        <f t="shared" ca="1" si="297"/>
        <v>29.232000000000074</v>
      </c>
      <c r="D706" s="306">
        <f t="shared" ca="1" si="298"/>
        <v>-0.73131025574223874</v>
      </c>
      <c r="E706" s="307">
        <f t="shared" ca="1" si="299"/>
        <v>-1.3387336496552891</v>
      </c>
      <c r="F706" s="304">
        <f t="shared" ca="1" si="300"/>
        <v>1.5254581196719721</v>
      </c>
      <c r="G706" s="306">
        <f t="shared" ca="1" si="301"/>
        <v>9.2169120995216502</v>
      </c>
      <c r="H706" s="307">
        <f t="shared" ca="1" si="302"/>
        <v>-106.76677118233115</v>
      </c>
      <c r="I706" s="304">
        <f t="shared" ca="1" si="303"/>
        <v>107.1638693653349</v>
      </c>
      <c r="J706" s="306">
        <f t="shared" ca="1" si="304"/>
        <v>746.86410190403069</v>
      </c>
      <c r="K706" s="307">
        <f t="shared" ca="1" si="305"/>
        <v>-5.6631461066941213</v>
      </c>
      <c r="L706" s="304">
        <f t="shared" ca="1" si="290"/>
        <v>746.88557218407971</v>
      </c>
      <c r="M706" s="306">
        <f t="shared" ca="1" si="306"/>
        <v>-1.4846822890274638</v>
      </c>
      <c r="N706" s="304">
        <f t="shared" ca="1" si="307"/>
        <v>-85.066029079095927</v>
      </c>
      <c r="P706" s="310">
        <f t="shared" ca="1" si="308"/>
        <v>23</v>
      </c>
      <c r="Q706" s="304">
        <f t="shared" ca="1" si="309"/>
        <v>0</v>
      </c>
      <c r="R706" s="306">
        <f t="shared" ca="1" si="310"/>
        <v>0</v>
      </c>
      <c r="S706" s="307">
        <f t="shared" ca="1" si="311"/>
        <v>5.083000000000002</v>
      </c>
      <c r="T706" s="304">
        <f t="shared" ca="1" si="291"/>
        <v>49.86423000000002</v>
      </c>
      <c r="U706" s="311">
        <f t="shared" ca="1" si="292"/>
        <v>0</v>
      </c>
      <c r="V706" s="306">
        <f t="shared" ca="1" si="293"/>
        <v>1.2256939318899542</v>
      </c>
      <c r="W706" s="304">
        <f t="shared" ca="1" si="294"/>
        <v>43.21974966540953</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1.2708740036975676</v>
      </c>
      <c r="AH706" s="304">
        <f t="shared" ca="1" si="318"/>
        <v>-8.5027741513365154</v>
      </c>
    </row>
    <row r="707" spans="1:34" x14ac:dyDescent="0.2">
      <c r="A707" s="347">
        <f t="shared" ca="1" si="296"/>
        <v>1E-4</v>
      </c>
      <c r="B707" s="304">
        <f t="shared" ca="1" si="297"/>
        <v>29.232100000000074</v>
      </c>
      <c r="D707" s="306">
        <f t="shared" ca="1" si="298"/>
        <v>-0.73130610131009965</v>
      </c>
      <c r="E707" s="307">
        <f t="shared" ca="1" si="299"/>
        <v>-1.3387039368781259</v>
      </c>
      <c r="F707" s="304">
        <f t="shared" ca="1" si="300"/>
        <v>1.5254300522889834</v>
      </c>
      <c r="G707" s="306">
        <f t="shared" ca="1" si="301"/>
        <v>9.2168389689115191</v>
      </c>
      <c r="H707" s="307">
        <f t="shared" ca="1" si="302"/>
        <v>-106.76690505272484</v>
      </c>
      <c r="I707" s="304">
        <f t="shared" ca="1" si="303"/>
        <v>107.16399644991039</v>
      </c>
      <c r="J707" s="306">
        <f t="shared" ca="1" si="304"/>
        <v>746.86410190403069</v>
      </c>
      <c r="K707" s="307">
        <f t="shared" ca="1" si="305"/>
        <v>-5.6738227905058745</v>
      </c>
      <c r="L707" s="304">
        <f t="shared" ca="1" si="290"/>
        <v>746.8856532147156</v>
      </c>
      <c r="M707" s="306">
        <f t="shared" ca="1" si="306"/>
        <v>-1.4846830763581265</v>
      </c>
      <c r="N707" s="304">
        <f t="shared" ca="1" si="307"/>
        <v>-85.066074189819986</v>
      </c>
      <c r="P707" s="310">
        <f t="shared" ca="1" si="308"/>
        <v>23</v>
      </c>
      <c r="Q707" s="304">
        <f t="shared" ca="1" si="309"/>
        <v>0</v>
      </c>
      <c r="R707" s="306">
        <f t="shared" ca="1" si="310"/>
        <v>0</v>
      </c>
      <c r="S707" s="307">
        <f t="shared" ca="1" si="311"/>
        <v>5.083000000000002</v>
      </c>
      <c r="T707" s="304">
        <f t="shared" ca="1" si="291"/>
        <v>49.86423000000002</v>
      </c>
      <c r="U707" s="311">
        <f t="shared" ca="1" si="292"/>
        <v>0</v>
      </c>
      <c r="V707" s="306">
        <f t="shared" ca="1" si="293"/>
        <v>1.2256952405254138</v>
      </c>
      <c r="W707" s="304">
        <f t="shared" ca="1" si="294"/>
        <v>43.219898317717764</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1.2708454226456638</v>
      </c>
      <c r="AH707" s="304">
        <f t="shared" ca="1" si="318"/>
        <v>-8.502803396696736</v>
      </c>
    </row>
    <row r="708" spans="1:34" x14ac:dyDescent="0.2">
      <c r="A708" s="347">
        <f t="shared" ca="1" si="296"/>
        <v>1E-4</v>
      </c>
      <c r="B708" s="304">
        <f t="shared" ca="1" si="297"/>
        <v>29.232200000000073</v>
      </c>
      <c r="D708" s="306">
        <f t="shared" ca="1" si="298"/>
        <v>-0.73130194686893302</v>
      </c>
      <c r="E708" s="307">
        <f t="shared" ca="1" si="299"/>
        <v>-1.3386742244723191</v>
      </c>
      <c r="F708" s="304">
        <f t="shared" ca="1" si="300"/>
        <v>1.5254019853012046</v>
      </c>
      <c r="G708" s="306">
        <f t="shared" ca="1" si="301"/>
        <v>9.2167658387168316</v>
      </c>
      <c r="H708" s="307">
        <f t="shared" ca="1" si="302"/>
        <v>-106.76703892014729</v>
      </c>
      <c r="I708" s="304">
        <f t="shared" ca="1" si="303"/>
        <v>107.16412353162779</v>
      </c>
      <c r="J708" s="306">
        <f t="shared" ca="1" si="304"/>
        <v>746.86410190403069</v>
      </c>
      <c r="K708" s="307">
        <f t="shared" ca="1" si="305"/>
        <v>-5.6844994877045183</v>
      </c>
      <c r="L708" s="304">
        <f t="shared" ref="L708:L771" ca="1" si="319">SQRT(pos_x^2+pos_z^2)</f>
        <v>746.88573439806703</v>
      </c>
      <c r="M708" s="306">
        <f t="shared" ca="1" si="306"/>
        <v>-1.484683863680675</v>
      </c>
      <c r="N708" s="304">
        <f t="shared" ca="1" si="307"/>
        <v>-85.066119300079123</v>
      </c>
      <c r="P708" s="310">
        <f t="shared" ca="1" si="308"/>
        <v>23</v>
      </c>
      <c r="Q708" s="304">
        <f t="shared" ca="1" si="309"/>
        <v>0</v>
      </c>
      <c r="R708" s="306">
        <f t="shared" ca="1" si="310"/>
        <v>0</v>
      </c>
      <c r="S708" s="307">
        <f t="shared" ca="1" si="311"/>
        <v>5.083000000000002</v>
      </c>
      <c r="T708" s="304">
        <f t="shared" ref="T708:T771" ca="1" si="320">m*g</f>
        <v>49.86423000000002</v>
      </c>
      <c r="U708" s="311">
        <f t="shared" ref="U708:U771" ca="1" si="321">IF(pos_xz&lt;L_rampe,Poids*COS(Beta),0)</f>
        <v>0</v>
      </c>
      <c r="V708" s="306">
        <f t="shared" ref="V708:V771" ca="1" si="322">Rho_moyen*(20000-Alt_rampe-pos_z)/(20000+Alt_rampe+pos_z)</f>
        <v>1.2256965491639118</v>
      </c>
      <c r="W708" s="304">
        <f t="shared" ref="W708:W771" ca="1" si="323">1/2*Rho*Sref*Cx*vit_xz^2</f>
        <v>43.220046968168212</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1.2708168419463366</v>
      </c>
      <c r="AH708" s="304">
        <f t="shared" ca="1" si="318"/>
        <v>-8.5028326416914712</v>
      </c>
    </row>
    <row r="709" spans="1:34" x14ac:dyDescent="0.2">
      <c r="A709" s="347">
        <f t="shared" ref="A709:A772" ca="1" si="325">IF(B708+0.01&lt;=T_ini+ROUNDUP(Temps_fin_propu,0), 0.01, IF(K708&gt;0, 0.1, 0.0001))</f>
        <v>1E-4</v>
      </c>
      <c r="B709" s="304">
        <f t="shared" ref="B709:B772" ca="1" si="326">B708+pas</f>
        <v>29.232300000000073</v>
      </c>
      <c r="D709" s="306">
        <f t="shared" ref="D709:D772" ca="1" si="327">IF(AND(L708&lt;L_rampe,Poussee&lt;Poids*SIN(M708)),0,(-W708+Poussee)/m*COS(M708)-U708/m*SIN(M708))</f>
        <v>-0.7312977924187366</v>
      </c>
      <c r="E709" s="307">
        <f t="shared" ref="E709:E772" ca="1" si="328">IF(AND(L708&lt;L_rampe,Poussee&lt;Poids*SIN(M708)),0,(-W708+Poussee)/m*SIN(M708)+U708/m*COS(M708)-Poids/m)</f>
        <v>-1.3386445124378739</v>
      </c>
      <c r="F709" s="304">
        <f t="shared" ref="F709:F772" ca="1" si="329">SQRT(acc_x^2+acc_z^2)</f>
        <v>1.5253739187086393</v>
      </c>
      <c r="G709" s="306">
        <f t="shared" ref="G709:G772" ca="1" si="330">G708+acc_x*pas</f>
        <v>9.2166927089375896</v>
      </c>
      <c r="H709" s="307">
        <f t="shared" ref="H709:H772" ca="1" si="331">H708+acc_z*pas</f>
        <v>-106.76717278459853</v>
      </c>
      <c r="I709" s="304">
        <f t="shared" ref="I709:I772" ca="1" si="332">SQRT(vit_x^2+vit_z^2)</f>
        <v>107.16425061048717</v>
      </c>
      <c r="J709" s="306">
        <f t="shared" ref="J709:J772" ca="1" si="333">J708+0.5*(vit_x+G708)*pas*(K708&gt;=0)</f>
        <v>746.86410190403069</v>
      </c>
      <c r="K709" s="307">
        <f t="shared" ref="K709:K772" ca="1" si="334">K708+0.5*(vit_z+H708)*pas</f>
        <v>-5.6951761982897553</v>
      </c>
      <c r="L709" s="304">
        <f t="shared" ca="1" si="319"/>
        <v>746.88581573413467</v>
      </c>
      <c r="M709" s="306">
        <f t="shared" ref="M709:M772" ca="1" si="335">IF(AND(L708&gt;L_rampe,G709&gt;0),ATAN2(G709,H709),$M$4)</f>
        <v>-1.4846846509951093</v>
      </c>
      <c r="N709" s="304">
        <f t="shared" ref="N709:N772" ca="1" si="336">DEGREES(Beta)</f>
        <v>-85.066164409873366</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5.083000000000002</v>
      </c>
      <c r="T709" s="304">
        <f t="shared" ca="1" si="320"/>
        <v>49.86423000000002</v>
      </c>
      <c r="U709" s="311">
        <f t="shared" ca="1" si="321"/>
        <v>0</v>
      </c>
      <c r="V709" s="306">
        <f t="shared" ca="1" si="322"/>
        <v>1.2256978578054487</v>
      </c>
      <c r="W709" s="304">
        <f t="shared" ca="1" si="323"/>
        <v>43.22019561676094</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1.2707882615995985</v>
      </c>
      <c r="AH709" s="304">
        <f t="shared" ref="AH709:AH772" ca="1" si="347">IF(AND(L708&lt;L_rampe,Poussee&lt;Poids*SIN(M708)), g*SIN(M708), (-W708+Poussee)/m)</f>
        <v>-8.5028618863207157</v>
      </c>
    </row>
    <row r="710" spans="1:34" x14ac:dyDescent="0.2">
      <c r="A710" s="347">
        <f t="shared" ca="1" si="325"/>
        <v>1E-4</v>
      </c>
      <c r="B710" s="304">
        <f t="shared" ca="1" si="326"/>
        <v>29.232400000000073</v>
      </c>
      <c r="D710" s="306">
        <f t="shared" ca="1" si="327"/>
        <v>-0.73129363795951263</v>
      </c>
      <c r="E710" s="307">
        <f t="shared" ca="1" si="328"/>
        <v>-1.338614800774776</v>
      </c>
      <c r="F710" s="304">
        <f t="shared" ca="1" si="329"/>
        <v>1.5253458525112762</v>
      </c>
      <c r="G710" s="306">
        <f t="shared" ca="1" si="330"/>
        <v>9.2166195795737931</v>
      </c>
      <c r="H710" s="307">
        <f t="shared" ca="1" si="331"/>
        <v>-106.76730664607861</v>
      </c>
      <c r="I710" s="304">
        <f t="shared" ca="1" si="332"/>
        <v>107.16437768648855</v>
      </c>
      <c r="J710" s="306">
        <f t="shared" ca="1" si="333"/>
        <v>746.86410190403069</v>
      </c>
      <c r="K710" s="307">
        <f t="shared" ca="1" si="334"/>
        <v>-5.7058529222612888</v>
      </c>
      <c r="L710" s="304">
        <f t="shared" ca="1" si="319"/>
        <v>746.88589722291908</v>
      </c>
      <c r="M710" s="306">
        <f t="shared" ca="1" si="335"/>
        <v>-1.4846854383014294</v>
      </c>
      <c r="N710" s="304">
        <f t="shared" ca="1" si="336"/>
        <v>-85.066209519202687</v>
      </c>
      <c r="P710" s="310">
        <f t="shared" ca="1" si="337"/>
        <v>23</v>
      </c>
      <c r="Q710" s="304">
        <f t="shared" ca="1" si="338"/>
        <v>0</v>
      </c>
      <c r="R710" s="306">
        <f t="shared" ca="1" si="339"/>
        <v>0</v>
      </c>
      <c r="S710" s="307">
        <f t="shared" ca="1" si="340"/>
        <v>5.083000000000002</v>
      </c>
      <c r="T710" s="304">
        <f t="shared" ca="1" si="320"/>
        <v>49.86423000000002</v>
      </c>
      <c r="U710" s="311">
        <f t="shared" ca="1" si="321"/>
        <v>0</v>
      </c>
      <c r="V710" s="306">
        <f t="shared" ca="1" si="322"/>
        <v>1.2256991664500236</v>
      </c>
      <c r="W710" s="304">
        <f t="shared" ca="1" si="323"/>
        <v>43.220344263495903</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1.2707596816054334</v>
      </c>
      <c r="AH710" s="304">
        <f t="shared" ca="1" si="347"/>
        <v>-8.5028911305844819</v>
      </c>
    </row>
    <row r="711" spans="1:34" x14ac:dyDescent="0.2">
      <c r="A711" s="347">
        <f t="shared" ca="1" si="325"/>
        <v>1E-4</v>
      </c>
      <c r="B711" s="304">
        <f t="shared" ca="1" si="326"/>
        <v>29.232500000000073</v>
      </c>
      <c r="D711" s="306">
        <f t="shared" ca="1" si="327"/>
        <v>-0.73128948349126233</v>
      </c>
      <c r="E711" s="307">
        <f t="shared" ca="1" si="328"/>
        <v>-1.3385850894830345</v>
      </c>
      <c r="F711" s="304">
        <f t="shared" ca="1" si="329"/>
        <v>1.5253177867091239</v>
      </c>
      <c r="G711" s="306">
        <f t="shared" ca="1" si="330"/>
        <v>9.2165464506254438</v>
      </c>
      <c r="H711" s="307">
        <f t="shared" ca="1" si="331"/>
        <v>-106.76744050458755</v>
      </c>
      <c r="I711" s="304">
        <f t="shared" ca="1" si="332"/>
        <v>107.16450475963194</v>
      </c>
      <c r="J711" s="306">
        <f t="shared" ca="1" si="333"/>
        <v>746.86410190403069</v>
      </c>
      <c r="K711" s="307">
        <f t="shared" ca="1" si="334"/>
        <v>-5.7165296596188222</v>
      </c>
      <c r="L711" s="304">
        <f t="shared" ca="1" si="319"/>
        <v>746.88597886442051</v>
      </c>
      <c r="M711" s="306">
        <f t="shared" ca="1" si="335"/>
        <v>-1.4846862255996356</v>
      </c>
      <c r="N711" s="304">
        <f t="shared" ca="1" si="336"/>
        <v>-85.066254628067114</v>
      </c>
      <c r="P711" s="310">
        <f t="shared" ca="1" si="337"/>
        <v>23</v>
      </c>
      <c r="Q711" s="304">
        <f t="shared" ca="1" si="338"/>
        <v>0</v>
      </c>
      <c r="R711" s="306">
        <f t="shared" ca="1" si="339"/>
        <v>0</v>
      </c>
      <c r="S711" s="307">
        <f t="shared" ca="1" si="340"/>
        <v>5.083000000000002</v>
      </c>
      <c r="T711" s="304">
        <f t="shared" ca="1" si="320"/>
        <v>49.86423000000002</v>
      </c>
      <c r="U711" s="311">
        <f t="shared" ca="1" si="321"/>
        <v>0</v>
      </c>
      <c r="V711" s="306">
        <f t="shared" ca="1" si="322"/>
        <v>1.2257004750976368</v>
      </c>
      <c r="W711" s="304">
        <f t="shared" ca="1" si="323"/>
        <v>43.220492908373124</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1.2707311019638485</v>
      </c>
      <c r="AH711" s="304">
        <f t="shared" ca="1" si="347"/>
        <v>-8.5029203744827626</v>
      </c>
    </row>
    <row r="712" spans="1:34" x14ac:dyDescent="0.2">
      <c r="A712" s="347">
        <f t="shared" ca="1" si="325"/>
        <v>1E-4</v>
      </c>
      <c r="B712" s="304">
        <f t="shared" ca="1" si="326"/>
        <v>29.232600000000073</v>
      </c>
      <c r="D712" s="306">
        <f t="shared" ca="1" si="327"/>
        <v>-0.73128532901398591</v>
      </c>
      <c r="E712" s="307">
        <f t="shared" ca="1" si="328"/>
        <v>-1.3385553785626438</v>
      </c>
      <c r="F712" s="304">
        <f t="shared" ca="1" si="329"/>
        <v>1.5252897213021781</v>
      </c>
      <c r="G712" s="306">
        <f t="shared" ca="1" si="330"/>
        <v>9.2164733220925417</v>
      </c>
      <c r="H712" s="307">
        <f t="shared" ca="1" si="331"/>
        <v>-106.76757436012541</v>
      </c>
      <c r="I712" s="304">
        <f t="shared" ca="1" si="332"/>
        <v>107.16463182991743</v>
      </c>
      <c r="J712" s="306">
        <f t="shared" ca="1" si="333"/>
        <v>746.86410190403069</v>
      </c>
      <c r="K712" s="307">
        <f t="shared" ca="1" si="334"/>
        <v>-5.7272064103620579</v>
      </c>
      <c r="L712" s="304">
        <f t="shared" ca="1" si="319"/>
        <v>746.88606065863974</v>
      </c>
      <c r="M712" s="306">
        <f t="shared" ca="1" si="335"/>
        <v>-1.4846870128897278</v>
      </c>
      <c r="N712" s="304">
        <f t="shared" ca="1" si="336"/>
        <v>-85.066299736466661</v>
      </c>
      <c r="P712" s="310">
        <f t="shared" ca="1" si="337"/>
        <v>23</v>
      </c>
      <c r="Q712" s="304">
        <f t="shared" ca="1" si="338"/>
        <v>0</v>
      </c>
      <c r="R712" s="306">
        <f t="shared" ca="1" si="339"/>
        <v>0</v>
      </c>
      <c r="S712" s="307">
        <f t="shared" ca="1" si="340"/>
        <v>5.083000000000002</v>
      </c>
      <c r="T712" s="304">
        <f t="shared" ca="1" si="320"/>
        <v>49.86423000000002</v>
      </c>
      <c r="U712" s="311">
        <f t="shared" ca="1" si="321"/>
        <v>0</v>
      </c>
      <c r="V712" s="306">
        <f t="shared" ca="1" si="322"/>
        <v>1.2257017837482889</v>
      </c>
      <c r="W712" s="304">
        <f t="shared" ca="1" si="323"/>
        <v>43.220641551392667</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1.2707025226748421</v>
      </c>
      <c r="AH712" s="304">
        <f t="shared" ca="1" si="347"/>
        <v>-8.5029496180155633</v>
      </c>
    </row>
    <row r="713" spans="1:34" x14ac:dyDescent="0.2">
      <c r="A713" s="347">
        <f t="shared" ca="1" si="325"/>
        <v>1E-4</v>
      </c>
      <c r="B713" s="304">
        <f t="shared" ca="1" si="326"/>
        <v>29.232700000000072</v>
      </c>
      <c r="D713" s="306">
        <f t="shared" ca="1" si="327"/>
        <v>-0.73128117452768571</v>
      </c>
      <c r="E713" s="307">
        <f t="shared" ca="1" si="328"/>
        <v>-1.3385256680135917</v>
      </c>
      <c r="F713" s="304">
        <f t="shared" ca="1" si="329"/>
        <v>1.5252616562904293</v>
      </c>
      <c r="G713" s="306">
        <f t="shared" ca="1" si="330"/>
        <v>9.2164001939750886</v>
      </c>
      <c r="H713" s="307">
        <f t="shared" ca="1" si="331"/>
        <v>-106.76770821269221</v>
      </c>
      <c r="I713" s="304">
        <f t="shared" ca="1" si="332"/>
        <v>107.16475889734502</v>
      </c>
      <c r="J713" s="306">
        <f t="shared" ca="1" si="333"/>
        <v>746.86410190403069</v>
      </c>
      <c r="K713" s="307">
        <f t="shared" ca="1" si="334"/>
        <v>-5.7378831744906984</v>
      </c>
      <c r="L713" s="304">
        <f t="shared" ca="1" si="319"/>
        <v>746.88614260557711</v>
      </c>
      <c r="M713" s="306">
        <f t="shared" ca="1" si="335"/>
        <v>-1.4846878001717065</v>
      </c>
      <c r="N713" s="304">
        <f t="shared" ca="1" si="336"/>
        <v>-85.066344844401328</v>
      </c>
      <c r="P713" s="310">
        <f t="shared" ca="1" si="337"/>
        <v>23</v>
      </c>
      <c r="Q713" s="304">
        <f t="shared" ca="1" si="338"/>
        <v>0</v>
      </c>
      <c r="R713" s="306">
        <f t="shared" ca="1" si="339"/>
        <v>0</v>
      </c>
      <c r="S713" s="307">
        <f t="shared" ca="1" si="340"/>
        <v>5.083000000000002</v>
      </c>
      <c r="T713" s="304">
        <f t="shared" ca="1" si="320"/>
        <v>49.86423000000002</v>
      </c>
      <c r="U713" s="311">
        <f t="shared" ca="1" si="321"/>
        <v>0</v>
      </c>
      <c r="V713" s="306">
        <f t="shared" ca="1" si="322"/>
        <v>1.2257030924019783</v>
      </c>
      <c r="W713" s="304">
        <f t="shared" ca="1" si="323"/>
        <v>43.220790192554482</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1.2706739437383998</v>
      </c>
      <c r="AH713" s="304">
        <f t="shared" ca="1" si="347"/>
        <v>-8.5029788611828945</v>
      </c>
    </row>
    <row r="714" spans="1:34" x14ac:dyDescent="0.2">
      <c r="A714" s="347">
        <f t="shared" ca="1" si="325"/>
        <v>1E-4</v>
      </c>
      <c r="B714" s="304">
        <f t="shared" ca="1" si="326"/>
        <v>29.232800000000072</v>
      </c>
      <c r="D714" s="306">
        <f t="shared" ca="1" si="327"/>
        <v>-0.73127702003235873</v>
      </c>
      <c r="E714" s="307">
        <f t="shared" ca="1" si="328"/>
        <v>-1.3384959578358906</v>
      </c>
      <c r="F714" s="304">
        <f t="shared" ca="1" si="329"/>
        <v>1.5252335916738868</v>
      </c>
      <c r="G714" s="306">
        <f t="shared" ca="1" si="330"/>
        <v>9.2163270662730845</v>
      </c>
      <c r="H714" s="307">
        <f t="shared" ca="1" si="331"/>
        <v>-106.767842062288</v>
      </c>
      <c r="I714" s="304">
        <f t="shared" ca="1" si="332"/>
        <v>107.16488596191475</v>
      </c>
      <c r="J714" s="306">
        <f t="shared" ca="1" si="333"/>
        <v>746.86410190403069</v>
      </c>
      <c r="K714" s="307">
        <f t="shared" ca="1" si="334"/>
        <v>-5.748559952004447</v>
      </c>
      <c r="L714" s="304">
        <f t="shared" ca="1" si="319"/>
        <v>746.88622470523319</v>
      </c>
      <c r="M714" s="306">
        <f t="shared" ca="1" si="335"/>
        <v>-1.4846885874455713</v>
      </c>
      <c r="N714" s="304">
        <f t="shared" ca="1" si="336"/>
        <v>-85.066389951871102</v>
      </c>
      <c r="P714" s="310">
        <f t="shared" ca="1" si="337"/>
        <v>23</v>
      </c>
      <c r="Q714" s="304">
        <f t="shared" ca="1" si="338"/>
        <v>0</v>
      </c>
      <c r="R714" s="306">
        <f t="shared" ca="1" si="339"/>
        <v>0</v>
      </c>
      <c r="S714" s="307">
        <f t="shared" ca="1" si="340"/>
        <v>5.083000000000002</v>
      </c>
      <c r="T714" s="304">
        <f t="shared" ca="1" si="320"/>
        <v>49.86423000000002</v>
      </c>
      <c r="U714" s="311">
        <f t="shared" ca="1" si="321"/>
        <v>0</v>
      </c>
      <c r="V714" s="306">
        <f t="shared" ca="1" si="322"/>
        <v>1.2257044010587064</v>
      </c>
      <c r="W714" s="304">
        <f t="shared" ca="1" si="323"/>
        <v>43.220938831858604</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1.270645365154536</v>
      </c>
      <c r="AH714" s="304">
        <f t="shared" ca="1" si="347"/>
        <v>-8.5030081039847456</v>
      </c>
    </row>
    <row r="715" spans="1:34" x14ac:dyDescent="0.2">
      <c r="A715" s="347">
        <f t="shared" ca="1" si="325"/>
        <v>1E-4</v>
      </c>
      <c r="B715" s="304">
        <f t="shared" ca="1" si="326"/>
        <v>29.232900000000072</v>
      </c>
      <c r="D715" s="306">
        <f t="shared" ca="1" si="327"/>
        <v>-0.73127286552801107</v>
      </c>
      <c r="E715" s="307">
        <f t="shared" ca="1" si="328"/>
        <v>-1.3384662480295297</v>
      </c>
      <c r="F715" s="304">
        <f t="shared" ca="1" si="329"/>
        <v>1.5252055274525447</v>
      </c>
      <c r="G715" s="306">
        <f t="shared" ca="1" si="330"/>
        <v>9.2162539389865312</v>
      </c>
      <c r="H715" s="307">
        <f t="shared" ca="1" si="331"/>
        <v>-106.7679759089128</v>
      </c>
      <c r="I715" s="304">
        <f t="shared" ca="1" si="332"/>
        <v>107.16501302362666</v>
      </c>
      <c r="J715" s="306">
        <f t="shared" ca="1" si="333"/>
        <v>746.86410190403069</v>
      </c>
      <c r="K715" s="307">
        <f t="shared" ca="1" si="334"/>
        <v>-5.7592367429030071</v>
      </c>
      <c r="L715" s="304">
        <f t="shared" ca="1" si="319"/>
        <v>746.88630695760855</v>
      </c>
      <c r="M715" s="306">
        <f t="shared" ca="1" si="335"/>
        <v>-1.4846893747113228</v>
      </c>
      <c r="N715" s="304">
        <f t="shared" ca="1" si="336"/>
        <v>-85.06643505887601</v>
      </c>
      <c r="P715" s="310">
        <f t="shared" ca="1" si="337"/>
        <v>23</v>
      </c>
      <c r="Q715" s="304">
        <f t="shared" ca="1" si="338"/>
        <v>0</v>
      </c>
      <c r="R715" s="306">
        <f t="shared" ca="1" si="339"/>
        <v>0</v>
      </c>
      <c r="S715" s="307">
        <f t="shared" ca="1" si="340"/>
        <v>5.083000000000002</v>
      </c>
      <c r="T715" s="304">
        <f t="shared" ca="1" si="320"/>
        <v>49.86423000000002</v>
      </c>
      <c r="U715" s="311">
        <f t="shared" ca="1" si="321"/>
        <v>0</v>
      </c>
      <c r="V715" s="306">
        <f t="shared" ca="1" si="322"/>
        <v>1.2257057097184725</v>
      </c>
      <c r="W715" s="304">
        <f t="shared" ca="1" si="323"/>
        <v>43.221087469305047</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1.2706167869232363</v>
      </c>
      <c r="AH715" s="304">
        <f t="shared" ca="1" si="347"/>
        <v>-8.5030373464211273</v>
      </c>
    </row>
    <row r="716" spans="1:34" x14ac:dyDescent="0.2">
      <c r="A716" s="347">
        <f t="shared" ca="1" si="325"/>
        <v>1E-4</v>
      </c>
      <c r="B716" s="304">
        <f t="shared" ca="1" si="326"/>
        <v>29.233000000000072</v>
      </c>
      <c r="D716" s="306">
        <f t="shared" ca="1" si="327"/>
        <v>-0.73126871101463875</v>
      </c>
      <c r="E716" s="307">
        <f t="shared" ca="1" si="328"/>
        <v>-1.3384365385945074</v>
      </c>
      <c r="F716" s="304">
        <f t="shared" ca="1" si="329"/>
        <v>1.5251774636263997</v>
      </c>
      <c r="G716" s="306">
        <f t="shared" ca="1" si="330"/>
        <v>9.2161808121154305</v>
      </c>
      <c r="H716" s="307">
        <f t="shared" ca="1" si="331"/>
        <v>-106.76810975256666</v>
      </c>
      <c r="I716" s="304">
        <f t="shared" ca="1" si="332"/>
        <v>107.16514008248076</v>
      </c>
      <c r="J716" s="306">
        <f t="shared" ca="1" si="333"/>
        <v>746.86410190403069</v>
      </c>
      <c r="K716" s="307">
        <f t="shared" ca="1" si="334"/>
        <v>-5.7699135471860812</v>
      </c>
      <c r="L716" s="304">
        <f t="shared" ca="1" si="319"/>
        <v>746.88638936270377</v>
      </c>
      <c r="M716" s="306">
        <f t="shared" ca="1" si="335"/>
        <v>-1.4846901619689605</v>
      </c>
      <c r="N716" s="304">
        <f t="shared" ca="1" si="336"/>
        <v>-85.066480165416039</v>
      </c>
      <c r="P716" s="310">
        <f t="shared" ca="1" si="337"/>
        <v>23</v>
      </c>
      <c r="Q716" s="304">
        <f t="shared" ca="1" si="338"/>
        <v>0</v>
      </c>
      <c r="R716" s="306">
        <f t="shared" ca="1" si="339"/>
        <v>0</v>
      </c>
      <c r="S716" s="307">
        <f t="shared" ca="1" si="340"/>
        <v>5.083000000000002</v>
      </c>
      <c r="T716" s="304">
        <f t="shared" ca="1" si="320"/>
        <v>49.86423000000002</v>
      </c>
      <c r="U716" s="311">
        <f t="shared" ca="1" si="321"/>
        <v>0</v>
      </c>
      <c r="V716" s="306">
        <f t="shared" ca="1" si="322"/>
        <v>1.225707018381277</v>
      </c>
      <c r="W716" s="304">
        <f t="shared" ca="1" si="323"/>
        <v>43.221236104893826</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1.2705882090445044</v>
      </c>
      <c r="AH716" s="304">
        <f t="shared" ca="1" si="347"/>
        <v>-8.5030665884920378</v>
      </c>
    </row>
    <row r="717" spans="1:34" x14ac:dyDescent="0.2">
      <c r="A717" s="347">
        <f t="shared" ca="1" si="325"/>
        <v>1E-4</v>
      </c>
      <c r="B717" s="304">
        <f t="shared" ca="1" si="326"/>
        <v>29.233100000000071</v>
      </c>
      <c r="D717" s="306">
        <f t="shared" ca="1" si="327"/>
        <v>-0.73126455649224753</v>
      </c>
      <c r="E717" s="307">
        <f t="shared" ca="1" si="328"/>
        <v>-1.3384068295308218</v>
      </c>
      <c r="F717" s="304">
        <f t="shared" ca="1" si="329"/>
        <v>1.5251494001954529</v>
      </c>
      <c r="G717" s="306">
        <f t="shared" ca="1" si="330"/>
        <v>9.2161076856597806</v>
      </c>
      <c r="H717" s="307">
        <f t="shared" ca="1" si="331"/>
        <v>-106.76824359324961</v>
      </c>
      <c r="I717" s="304">
        <f t="shared" ca="1" si="332"/>
        <v>107.16526713847712</v>
      </c>
      <c r="J717" s="306">
        <f t="shared" ca="1" si="333"/>
        <v>746.86410190403069</v>
      </c>
      <c r="K717" s="307">
        <f t="shared" ca="1" si="334"/>
        <v>-5.7805903648533716</v>
      </c>
      <c r="L717" s="304">
        <f t="shared" ca="1" si="319"/>
        <v>746.88647192051917</v>
      </c>
      <c r="M717" s="306">
        <f t="shared" ca="1" si="335"/>
        <v>-1.4846909492184852</v>
      </c>
      <c r="N717" s="304">
        <f t="shared" ca="1" si="336"/>
        <v>-85.06652527149123</v>
      </c>
      <c r="P717" s="310">
        <f t="shared" ca="1" si="337"/>
        <v>23</v>
      </c>
      <c r="Q717" s="304">
        <f t="shared" ca="1" si="338"/>
        <v>0</v>
      </c>
      <c r="R717" s="306">
        <f t="shared" ca="1" si="339"/>
        <v>0</v>
      </c>
      <c r="S717" s="307">
        <f t="shared" ca="1" si="340"/>
        <v>5.083000000000002</v>
      </c>
      <c r="T717" s="304">
        <f t="shared" ca="1" si="320"/>
        <v>49.86423000000002</v>
      </c>
      <c r="U717" s="311">
        <f t="shared" ca="1" si="321"/>
        <v>0</v>
      </c>
      <c r="V717" s="306">
        <f t="shared" ca="1" si="322"/>
        <v>1.2257083270471201</v>
      </c>
      <c r="W717" s="304">
        <f t="shared" ca="1" si="323"/>
        <v>43.22138473862497</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1.270559631518335</v>
      </c>
      <c r="AH717" s="304">
        <f t="shared" ca="1" si="347"/>
        <v>-8.5030958301974842</v>
      </c>
    </row>
    <row r="718" spans="1:34" x14ac:dyDescent="0.2">
      <c r="A718" s="347">
        <f t="shared" ca="1" si="325"/>
        <v>1E-4</v>
      </c>
      <c r="B718" s="304">
        <f t="shared" ca="1" si="326"/>
        <v>29.233200000000071</v>
      </c>
      <c r="D718" s="306">
        <f t="shared" ca="1" si="327"/>
        <v>-0.73126040196083364</v>
      </c>
      <c r="E718" s="307">
        <f t="shared" ca="1" si="328"/>
        <v>-1.3383771208384676</v>
      </c>
      <c r="F718" s="304">
        <f t="shared" ca="1" si="329"/>
        <v>1.5251213371596983</v>
      </c>
      <c r="G718" s="306">
        <f t="shared" ca="1" si="330"/>
        <v>9.216034559619585</v>
      </c>
      <c r="H718" s="307">
        <f t="shared" ca="1" si="331"/>
        <v>-106.76837743096169</v>
      </c>
      <c r="I718" s="304">
        <f t="shared" ca="1" si="332"/>
        <v>107.16539419161576</v>
      </c>
      <c r="J718" s="306">
        <f t="shared" ca="1" si="333"/>
        <v>746.86410190403069</v>
      </c>
      <c r="K718" s="307">
        <f t="shared" ca="1" si="334"/>
        <v>-5.7912671959045818</v>
      </c>
      <c r="L718" s="304">
        <f t="shared" ca="1" si="319"/>
        <v>746.88655463105556</v>
      </c>
      <c r="M718" s="306">
        <f t="shared" ca="1" si="335"/>
        <v>-1.4846917364598968</v>
      </c>
      <c r="N718" s="304">
        <f t="shared" ca="1" si="336"/>
        <v>-85.06657037710157</v>
      </c>
      <c r="P718" s="310">
        <f t="shared" ca="1" si="337"/>
        <v>23</v>
      </c>
      <c r="Q718" s="304">
        <f t="shared" ca="1" si="338"/>
        <v>0</v>
      </c>
      <c r="R718" s="306">
        <f t="shared" ca="1" si="339"/>
        <v>0</v>
      </c>
      <c r="S718" s="307">
        <f t="shared" ca="1" si="340"/>
        <v>5.083000000000002</v>
      </c>
      <c r="T718" s="304">
        <f t="shared" ca="1" si="320"/>
        <v>49.86423000000002</v>
      </c>
      <c r="U718" s="311">
        <f t="shared" ca="1" si="321"/>
        <v>0</v>
      </c>
      <c r="V718" s="306">
        <f t="shared" ca="1" si="322"/>
        <v>1.2257096357160007</v>
      </c>
      <c r="W718" s="304">
        <f t="shared" ca="1" si="323"/>
        <v>43.221533370498463</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1.2705310543447261</v>
      </c>
      <c r="AH718" s="304">
        <f t="shared" ca="1" si="347"/>
        <v>-8.5031250715374682</v>
      </c>
    </row>
    <row r="719" spans="1:34" x14ac:dyDescent="0.2">
      <c r="A719" s="347">
        <f t="shared" ca="1" si="325"/>
        <v>1E-4</v>
      </c>
      <c r="B719" s="304">
        <f t="shared" ca="1" si="326"/>
        <v>29.233300000000071</v>
      </c>
      <c r="D719" s="306">
        <f t="shared" ca="1" si="327"/>
        <v>-0.73125624742039863</v>
      </c>
      <c r="E719" s="307">
        <f t="shared" ca="1" si="328"/>
        <v>-1.3383474125174448</v>
      </c>
      <c r="F719" s="304">
        <f t="shared" ca="1" si="329"/>
        <v>1.5250932745191368</v>
      </c>
      <c r="G719" s="306">
        <f t="shared" ca="1" si="330"/>
        <v>9.2159614339948437</v>
      </c>
      <c r="H719" s="307">
        <f t="shared" ca="1" si="331"/>
        <v>-106.76851126570294</v>
      </c>
      <c r="I719" s="304">
        <f t="shared" ca="1" si="332"/>
        <v>107.16552124189671</v>
      </c>
      <c r="J719" s="306">
        <f t="shared" ca="1" si="333"/>
        <v>746.86410190403069</v>
      </c>
      <c r="K719" s="307">
        <f t="shared" ca="1" si="334"/>
        <v>-5.8019440403394151</v>
      </c>
      <c r="L719" s="304">
        <f t="shared" ca="1" si="319"/>
        <v>746.88663749431316</v>
      </c>
      <c r="M719" s="306">
        <f t="shared" ca="1" si="335"/>
        <v>-1.4846925236931952</v>
      </c>
      <c r="N719" s="304">
        <f t="shared" ca="1" si="336"/>
        <v>-85.066615482247059</v>
      </c>
      <c r="P719" s="310">
        <f t="shared" ca="1" si="337"/>
        <v>23</v>
      </c>
      <c r="Q719" s="304">
        <f t="shared" ca="1" si="338"/>
        <v>0</v>
      </c>
      <c r="R719" s="306">
        <f t="shared" ca="1" si="339"/>
        <v>0</v>
      </c>
      <c r="S719" s="307">
        <f t="shared" ca="1" si="340"/>
        <v>5.083000000000002</v>
      </c>
      <c r="T719" s="304">
        <f t="shared" ca="1" si="320"/>
        <v>49.86423000000002</v>
      </c>
      <c r="U719" s="311">
        <f t="shared" ca="1" si="321"/>
        <v>0</v>
      </c>
      <c r="V719" s="306">
        <f t="shared" ca="1" si="322"/>
        <v>1.2257109443879195</v>
      </c>
      <c r="W719" s="304">
        <f t="shared" ca="1" si="323"/>
        <v>43.221682000514313</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1.270502477523678</v>
      </c>
      <c r="AH719" s="304">
        <f t="shared" ca="1" si="347"/>
        <v>-8.5031543125119899</v>
      </c>
    </row>
    <row r="720" spans="1:34" x14ac:dyDescent="0.2">
      <c r="A720" s="347">
        <f t="shared" ca="1" si="325"/>
        <v>1E-4</v>
      </c>
      <c r="B720" s="304">
        <f t="shared" ca="1" si="326"/>
        <v>29.233400000000071</v>
      </c>
      <c r="D720" s="306">
        <f t="shared" ca="1" si="327"/>
        <v>-0.73125209287094595</v>
      </c>
      <c r="E720" s="307">
        <f t="shared" ca="1" si="328"/>
        <v>-1.3383177045677535</v>
      </c>
      <c r="F720" s="304">
        <f t="shared" ca="1" si="329"/>
        <v>1.52506521227377</v>
      </c>
      <c r="G720" s="306">
        <f t="shared" ca="1" si="330"/>
        <v>9.2158883087855568</v>
      </c>
      <c r="H720" s="307">
        <f t="shared" ca="1" si="331"/>
        <v>-106.7686450974734</v>
      </c>
      <c r="I720" s="304">
        <f t="shared" ca="1" si="332"/>
        <v>107.16564828932003</v>
      </c>
      <c r="J720" s="306">
        <f t="shared" ca="1" si="333"/>
        <v>746.86410190403069</v>
      </c>
      <c r="K720" s="307">
        <f t="shared" ca="1" si="334"/>
        <v>-5.812620898157574</v>
      </c>
      <c r="L720" s="304">
        <f t="shared" ca="1" si="319"/>
        <v>746.88672051029266</v>
      </c>
      <c r="M720" s="306">
        <f t="shared" ca="1" si="335"/>
        <v>-1.4846933109183804</v>
      </c>
      <c r="N720" s="304">
        <f t="shared" ca="1" si="336"/>
        <v>-85.066660586927711</v>
      </c>
      <c r="P720" s="310">
        <f t="shared" ca="1" si="337"/>
        <v>23</v>
      </c>
      <c r="Q720" s="304">
        <f t="shared" ca="1" si="338"/>
        <v>0</v>
      </c>
      <c r="R720" s="306">
        <f t="shared" ca="1" si="339"/>
        <v>0</v>
      </c>
      <c r="S720" s="307">
        <f t="shared" ca="1" si="340"/>
        <v>5.083000000000002</v>
      </c>
      <c r="T720" s="304">
        <f t="shared" ca="1" si="320"/>
        <v>49.86423000000002</v>
      </c>
      <c r="U720" s="311">
        <f t="shared" ca="1" si="321"/>
        <v>0</v>
      </c>
      <c r="V720" s="306">
        <f t="shared" ca="1" si="322"/>
        <v>1.2257122530628766</v>
      </c>
      <c r="W720" s="304">
        <f t="shared" ca="1" si="323"/>
        <v>43.221830628672578</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1.2704739010551886</v>
      </c>
      <c r="AH720" s="304">
        <f t="shared" ca="1" si="347"/>
        <v>-8.5031835531210493</v>
      </c>
    </row>
    <row r="721" spans="1:34" x14ac:dyDescent="0.2">
      <c r="A721" s="347">
        <f t="shared" ca="1" si="325"/>
        <v>1E-4</v>
      </c>
      <c r="B721" s="304">
        <f t="shared" ca="1" si="326"/>
        <v>29.23350000000007</v>
      </c>
      <c r="D721" s="306">
        <f t="shared" ca="1" si="327"/>
        <v>-0.73124793831247636</v>
      </c>
      <c r="E721" s="307">
        <f t="shared" ca="1" si="328"/>
        <v>-1.3382879969893846</v>
      </c>
      <c r="F721" s="304">
        <f t="shared" ca="1" si="329"/>
        <v>1.5250371504235909</v>
      </c>
      <c r="G721" s="306">
        <f t="shared" ca="1" si="330"/>
        <v>9.2158151839917259</v>
      </c>
      <c r="H721" s="307">
        <f t="shared" ca="1" si="331"/>
        <v>-106.7687789262731</v>
      </c>
      <c r="I721" s="304">
        <f t="shared" ca="1" si="332"/>
        <v>107.16577533388573</v>
      </c>
      <c r="J721" s="306">
        <f t="shared" ca="1" si="333"/>
        <v>746.86410190403069</v>
      </c>
      <c r="K721" s="307">
        <f t="shared" ca="1" si="334"/>
        <v>-5.8232977693587618</v>
      </c>
      <c r="L721" s="304">
        <f t="shared" ca="1" si="319"/>
        <v>746.88680367899451</v>
      </c>
      <c r="M721" s="306">
        <f t="shared" ca="1" si="335"/>
        <v>-1.4846940981354531</v>
      </c>
      <c r="N721" s="304">
        <f t="shared" ca="1" si="336"/>
        <v>-85.066705691143525</v>
      </c>
      <c r="P721" s="310">
        <f t="shared" ca="1" si="337"/>
        <v>23</v>
      </c>
      <c r="Q721" s="304">
        <f t="shared" ca="1" si="338"/>
        <v>0</v>
      </c>
      <c r="R721" s="306">
        <f t="shared" ca="1" si="339"/>
        <v>0</v>
      </c>
      <c r="S721" s="307">
        <f t="shared" ca="1" si="340"/>
        <v>5.083000000000002</v>
      </c>
      <c r="T721" s="304">
        <f t="shared" ca="1" si="320"/>
        <v>49.86423000000002</v>
      </c>
      <c r="U721" s="311">
        <f t="shared" ca="1" si="321"/>
        <v>0</v>
      </c>
      <c r="V721" s="306">
        <f t="shared" ca="1" si="322"/>
        <v>1.2257135617408712</v>
      </c>
      <c r="W721" s="304">
        <f t="shared" ca="1" si="323"/>
        <v>43.221979254973228</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1.2704453249392493</v>
      </c>
      <c r="AH721" s="304">
        <f t="shared" ca="1" si="347"/>
        <v>-8.5032127933646589</v>
      </c>
    </row>
    <row r="722" spans="1:34" x14ac:dyDescent="0.2">
      <c r="A722" s="347">
        <f t="shared" ca="1" si="325"/>
        <v>1E-4</v>
      </c>
      <c r="B722" s="304">
        <f t="shared" ca="1" si="326"/>
        <v>29.23360000000007</v>
      </c>
      <c r="D722" s="306">
        <f t="shared" ca="1" si="327"/>
        <v>-0.731243783744987</v>
      </c>
      <c r="E722" s="307">
        <f t="shared" ca="1" si="328"/>
        <v>-1.3382582897823401</v>
      </c>
      <c r="F722" s="304">
        <f t="shared" ca="1" si="329"/>
        <v>1.5250090889685999</v>
      </c>
      <c r="G722" s="306">
        <f t="shared" ca="1" si="330"/>
        <v>9.2157420596133512</v>
      </c>
      <c r="H722" s="307">
        <f t="shared" ca="1" si="331"/>
        <v>-106.76891275210208</v>
      </c>
      <c r="I722" s="304">
        <f t="shared" ca="1" si="332"/>
        <v>107.16590237559386</v>
      </c>
      <c r="J722" s="306">
        <f t="shared" ca="1" si="333"/>
        <v>746.86410190403069</v>
      </c>
      <c r="K722" s="307">
        <f t="shared" ca="1" si="334"/>
        <v>-5.8339746539426809</v>
      </c>
      <c r="L722" s="304">
        <f t="shared" ca="1" si="319"/>
        <v>746.88688700041939</v>
      </c>
      <c r="M722" s="306">
        <f t="shared" ca="1" si="335"/>
        <v>-1.4846948853444129</v>
      </c>
      <c r="N722" s="304">
        <f t="shared" ca="1" si="336"/>
        <v>-85.066750794894517</v>
      </c>
      <c r="P722" s="310">
        <f t="shared" ca="1" si="337"/>
        <v>23</v>
      </c>
      <c r="Q722" s="304">
        <f t="shared" ca="1" si="338"/>
        <v>0</v>
      </c>
      <c r="R722" s="306">
        <f t="shared" ca="1" si="339"/>
        <v>0</v>
      </c>
      <c r="S722" s="307">
        <f t="shared" ca="1" si="340"/>
        <v>5.083000000000002</v>
      </c>
      <c r="T722" s="304">
        <f t="shared" ca="1" si="320"/>
        <v>49.86423000000002</v>
      </c>
      <c r="U722" s="311">
        <f t="shared" ca="1" si="321"/>
        <v>0</v>
      </c>
      <c r="V722" s="306">
        <f t="shared" ca="1" si="322"/>
        <v>1.2257148704219041</v>
      </c>
      <c r="W722" s="304">
        <f t="shared" ca="1" si="323"/>
        <v>43.222127879416291</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1.2704167491758653</v>
      </c>
      <c r="AH722" s="304">
        <f t="shared" ca="1" si="347"/>
        <v>-8.5032420332428114</v>
      </c>
    </row>
    <row r="723" spans="1:34" x14ac:dyDescent="0.2">
      <c r="A723" s="347">
        <f t="shared" ca="1" si="325"/>
        <v>1E-4</v>
      </c>
      <c r="B723" s="304">
        <f t="shared" ca="1" si="326"/>
        <v>29.23370000000007</v>
      </c>
      <c r="D723" s="306">
        <f t="shared" ca="1" si="327"/>
        <v>-0.73123962916848206</v>
      </c>
      <c r="E723" s="307">
        <f t="shared" ca="1" si="328"/>
        <v>-1.3382285829466145</v>
      </c>
      <c r="F723" s="304">
        <f t="shared" ca="1" si="329"/>
        <v>1.5249810279087943</v>
      </c>
      <c r="G723" s="306">
        <f t="shared" ca="1" si="330"/>
        <v>9.2156689356504344</v>
      </c>
      <c r="H723" s="307">
        <f t="shared" ca="1" si="331"/>
        <v>-106.76904657496037</v>
      </c>
      <c r="I723" s="304">
        <f t="shared" ca="1" si="332"/>
        <v>107.16602941444444</v>
      </c>
      <c r="J723" s="306">
        <f t="shared" ca="1" si="333"/>
        <v>746.86410190403069</v>
      </c>
      <c r="K723" s="307">
        <f t="shared" ca="1" si="334"/>
        <v>-5.8446515519090338</v>
      </c>
      <c r="L723" s="304">
        <f t="shared" ca="1" si="319"/>
        <v>746.88697047456753</v>
      </c>
      <c r="M723" s="306">
        <f t="shared" ca="1" si="335"/>
        <v>-1.48469567254526</v>
      </c>
      <c r="N723" s="304">
        <f t="shared" ca="1" si="336"/>
        <v>-85.066795898180686</v>
      </c>
      <c r="P723" s="310">
        <f t="shared" ca="1" si="337"/>
        <v>23</v>
      </c>
      <c r="Q723" s="304">
        <f t="shared" ca="1" si="338"/>
        <v>0</v>
      </c>
      <c r="R723" s="306">
        <f t="shared" ca="1" si="339"/>
        <v>0</v>
      </c>
      <c r="S723" s="307">
        <f t="shared" ca="1" si="340"/>
        <v>5.083000000000002</v>
      </c>
      <c r="T723" s="304">
        <f t="shared" ca="1" si="320"/>
        <v>49.86423000000002</v>
      </c>
      <c r="U723" s="311">
        <f t="shared" ca="1" si="321"/>
        <v>0</v>
      </c>
      <c r="V723" s="306">
        <f t="shared" ca="1" si="322"/>
        <v>1.2257161791059752</v>
      </c>
      <c r="W723" s="304">
        <f t="shared" ca="1" si="323"/>
        <v>43.222276502001797</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1.2703881737650313</v>
      </c>
      <c r="AH723" s="304">
        <f t="shared" ca="1" si="347"/>
        <v>-8.503271272755514</v>
      </c>
    </row>
    <row r="724" spans="1:34" x14ac:dyDescent="0.2">
      <c r="A724" s="347">
        <f t="shared" ca="1" si="325"/>
        <v>1E-4</v>
      </c>
      <c r="B724" s="304">
        <f t="shared" ca="1" si="326"/>
        <v>29.23380000000007</v>
      </c>
      <c r="D724" s="306">
        <f t="shared" ca="1" si="327"/>
        <v>-0.73123547458296156</v>
      </c>
      <c r="E724" s="307">
        <f t="shared" ca="1" si="328"/>
        <v>-1.3381988764822079</v>
      </c>
      <c r="F724" s="304">
        <f t="shared" ca="1" si="329"/>
        <v>1.5249529672441746</v>
      </c>
      <c r="G724" s="306">
        <f t="shared" ca="1" si="330"/>
        <v>9.2155958121029755</v>
      </c>
      <c r="H724" s="307">
        <f t="shared" ca="1" si="331"/>
        <v>-106.76918039484802</v>
      </c>
      <c r="I724" s="304">
        <f t="shared" ca="1" si="332"/>
        <v>107.16615645043751</v>
      </c>
      <c r="J724" s="306">
        <f t="shared" ca="1" si="333"/>
        <v>746.86410190403069</v>
      </c>
      <c r="K724" s="307">
        <f t="shared" ca="1" si="334"/>
        <v>-5.855328463257524</v>
      </c>
      <c r="L724" s="304">
        <f t="shared" ca="1" si="319"/>
        <v>746.88705410143973</v>
      </c>
      <c r="M724" s="306">
        <f t="shared" ca="1" si="335"/>
        <v>-1.4846964597379948</v>
      </c>
      <c r="N724" s="304">
        <f t="shared" ca="1" si="336"/>
        <v>-85.066841001002061</v>
      </c>
      <c r="P724" s="310">
        <f t="shared" ca="1" si="337"/>
        <v>23</v>
      </c>
      <c r="Q724" s="304">
        <f t="shared" ca="1" si="338"/>
        <v>0</v>
      </c>
      <c r="R724" s="306">
        <f t="shared" ca="1" si="339"/>
        <v>0</v>
      </c>
      <c r="S724" s="307">
        <f t="shared" ca="1" si="340"/>
        <v>5.083000000000002</v>
      </c>
      <c r="T724" s="304">
        <f t="shared" ca="1" si="320"/>
        <v>49.86423000000002</v>
      </c>
      <c r="U724" s="311">
        <f t="shared" ca="1" si="321"/>
        <v>0</v>
      </c>
      <c r="V724" s="306">
        <f t="shared" ca="1" si="322"/>
        <v>1.2257174877930841</v>
      </c>
      <c r="W724" s="304">
        <f t="shared" ca="1" si="323"/>
        <v>43.222425122729724</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1.270359598706742</v>
      </c>
      <c r="AH724" s="304">
        <f t="shared" ca="1" si="347"/>
        <v>-8.5033005119027703</v>
      </c>
    </row>
    <row r="725" spans="1:34" x14ac:dyDescent="0.2">
      <c r="A725" s="347">
        <f t="shared" ca="1" si="325"/>
        <v>1E-4</v>
      </c>
      <c r="B725" s="304">
        <f t="shared" ca="1" si="326"/>
        <v>29.233900000000069</v>
      </c>
      <c r="D725" s="306">
        <f t="shared" ca="1" si="327"/>
        <v>-0.73123131998842494</v>
      </c>
      <c r="E725" s="307">
        <f t="shared" ca="1" si="328"/>
        <v>-1.3381691703891168</v>
      </c>
      <c r="F725" s="304">
        <f t="shared" ca="1" si="329"/>
        <v>1.5249249069747373</v>
      </c>
      <c r="G725" s="306">
        <f t="shared" ca="1" si="330"/>
        <v>9.2155226889709763</v>
      </c>
      <c r="H725" s="307">
        <f t="shared" ca="1" si="331"/>
        <v>-106.76931421176506</v>
      </c>
      <c r="I725" s="304">
        <f t="shared" ca="1" si="332"/>
        <v>107.16628348357311</v>
      </c>
      <c r="J725" s="306">
        <f t="shared" ca="1" si="333"/>
        <v>746.86410190403069</v>
      </c>
      <c r="K725" s="307">
        <f t="shared" ca="1" si="334"/>
        <v>-5.8660053879878546</v>
      </c>
      <c r="L725" s="304">
        <f t="shared" ca="1" si="319"/>
        <v>746.88713788103632</v>
      </c>
      <c r="M725" s="306">
        <f t="shared" ca="1" si="335"/>
        <v>-1.4846972469226172</v>
      </c>
      <c r="N725" s="304">
        <f t="shared" ca="1" si="336"/>
        <v>-85.066886103358613</v>
      </c>
      <c r="P725" s="310">
        <f t="shared" ca="1" si="337"/>
        <v>23</v>
      </c>
      <c r="Q725" s="304">
        <f t="shared" ca="1" si="338"/>
        <v>0</v>
      </c>
      <c r="R725" s="306">
        <f t="shared" ca="1" si="339"/>
        <v>0</v>
      </c>
      <c r="S725" s="307">
        <f t="shared" ca="1" si="340"/>
        <v>5.083000000000002</v>
      </c>
      <c r="T725" s="304">
        <f t="shared" ca="1" si="320"/>
        <v>49.86423000000002</v>
      </c>
      <c r="U725" s="311">
        <f t="shared" ca="1" si="321"/>
        <v>0</v>
      </c>
      <c r="V725" s="306">
        <f t="shared" ca="1" si="322"/>
        <v>1.2257187964832306</v>
      </c>
      <c r="W725" s="304">
        <f t="shared" ca="1" si="323"/>
        <v>43.222573741600094</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1.2703310240010008</v>
      </c>
      <c r="AH725" s="304">
        <f t="shared" ca="1" si="347"/>
        <v>-8.5033297506845784</v>
      </c>
    </row>
    <row r="726" spans="1:34" x14ac:dyDescent="0.2">
      <c r="A726" s="347">
        <f t="shared" ca="1" si="325"/>
        <v>1E-4</v>
      </c>
      <c r="B726" s="304">
        <f t="shared" ca="1" si="326"/>
        <v>29.234000000000069</v>
      </c>
      <c r="D726" s="306">
        <f t="shared" ca="1" si="327"/>
        <v>-0.73122716538487409</v>
      </c>
      <c r="E726" s="307">
        <f t="shared" ca="1" si="328"/>
        <v>-1.338139464667341</v>
      </c>
      <c r="F726" s="304">
        <f t="shared" ca="1" si="329"/>
        <v>1.5248968471004838</v>
      </c>
      <c r="G726" s="306">
        <f t="shared" ca="1" si="330"/>
        <v>9.2154495662544385</v>
      </c>
      <c r="H726" s="307">
        <f t="shared" ca="1" si="331"/>
        <v>-106.76944802571153</v>
      </c>
      <c r="I726" s="304">
        <f t="shared" ca="1" si="332"/>
        <v>107.16641051385128</v>
      </c>
      <c r="J726" s="306">
        <f t="shared" ca="1" si="333"/>
        <v>746.86410190403069</v>
      </c>
      <c r="K726" s="307">
        <f t="shared" ca="1" si="334"/>
        <v>-5.8766823260997283</v>
      </c>
      <c r="L726" s="304">
        <f t="shared" ca="1" si="319"/>
        <v>746.887221813358</v>
      </c>
      <c r="M726" s="306">
        <f t="shared" ca="1" si="335"/>
        <v>-1.4846980340991272</v>
      </c>
      <c r="N726" s="304">
        <f t="shared" ca="1" si="336"/>
        <v>-85.06693120525037</v>
      </c>
      <c r="P726" s="310">
        <f t="shared" ca="1" si="337"/>
        <v>23</v>
      </c>
      <c r="Q726" s="304">
        <f t="shared" ca="1" si="338"/>
        <v>0</v>
      </c>
      <c r="R726" s="306">
        <f t="shared" ca="1" si="339"/>
        <v>0</v>
      </c>
      <c r="S726" s="307">
        <f t="shared" ca="1" si="340"/>
        <v>5.083000000000002</v>
      </c>
      <c r="T726" s="304">
        <f t="shared" ca="1" si="320"/>
        <v>49.86423000000002</v>
      </c>
      <c r="U726" s="311">
        <f t="shared" ca="1" si="321"/>
        <v>0</v>
      </c>
      <c r="V726" s="306">
        <f t="shared" ca="1" si="322"/>
        <v>1.2257201051764153</v>
      </c>
      <c r="W726" s="304">
        <f t="shared" ca="1" si="323"/>
        <v>43.222722358612934</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1.2703024496478061</v>
      </c>
      <c r="AH726" s="304">
        <f t="shared" ca="1" si="347"/>
        <v>-8.5033589891009402</v>
      </c>
    </row>
    <row r="727" spans="1:34" x14ac:dyDescent="0.2">
      <c r="A727" s="347">
        <f t="shared" ca="1" si="325"/>
        <v>1E-4</v>
      </c>
      <c r="B727" s="304">
        <f t="shared" ca="1" si="326"/>
        <v>29.234100000000069</v>
      </c>
      <c r="D727" s="306">
        <f t="shared" ca="1" si="327"/>
        <v>-0.731223010772311</v>
      </c>
      <c r="E727" s="307">
        <f t="shared" ca="1" si="328"/>
        <v>-1.3381097593168754</v>
      </c>
      <c r="F727" s="304">
        <f t="shared" ca="1" si="329"/>
        <v>1.5248687876214102</v>
      </c>
      <c r="G727" s="306">
        <f t="shared" ca="1" si="330"/>
        <v>9.2153764439533621</v>
      </c>
      <c r="H727" s="307">
        <f t="shared" ca="1" si="331"/>
        <v>-106.76958183668746</v>
      </c>
      <c r="I727" s="304">
        <f t="shared" ca="1" si="332"/>
        <v>107.16653754127205</v>
      </c>
      <c r="J727" s="306">
        <f t="shared" ca="1" si="333"/>
        <v>746.86410190403069</v>
      </c>
      <c r="K727" s="307">
        <f t="shared" ca="1" si="334"/>
        <v>-5.8873592775928483</v>
      </c>
      <c r="L727" s="304">
        <f t="shared" ca="1" si="319"/>
        <v>746.88730589840509</v>
      </c>
      <c r="M727" s="306">
        <f t="shared" ca="1" si="335"/>
        <v>-1.4846988212675249</v>
      </c>
      <c r="N727" s="304">
        <f t="shared" ca="1" si="336"/>
        <v>-85.066976306677333</v>
      </c>
      <c r="P727" s="310">
        <f t="shared" ca="1" si="337"/>
        <v>23</v>
      </c>
      <c r="Q727" s="304">
        <f t="shared" ca="1" si="338"/>
        <v>0</v>
      </c>
      <c r="R727" s="306">
        <f t="shared" ca="1" si="339"/>
        <v>0</v>
      </c>
      <c r="S727" s="307">
        <f t="shared" ca="1" si="340"/>
        <v>5.083000000000002</v>
      </c>
      <c r="T727" s="304">
        <f t="shared" ca="1" si="320"/>
        <v>49.86423000000002</v>
      </c>
      <c r="U727" s="311">
        <f t="shared" ca="1" si="321"/>
        <v>0</v>
      </c>
      <c r="V727" s="306">
        <f t="shared" ca="1" si="322"/>
        <v>1.225721413872638</v>
      </c>
      <c r="W727" s="304">
        <f t="shared" ca="1" si="323"/>
        <v>43.222870973768281</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1.2702738756471526</v>
      </c>
      <c r="AH727" s="304">
        <f t="shared" ca="1" si="347"/>
        <v>-8.5033882271518628</v>
      </c>
    </row>
    <row r="728" spans="1:34" x14ac:dyDescent="0.2">
      <c r="A728" s="347">
        <f t="shared" ca="1" si="325"/>
        <v>1E-4</v>
      </c>
      <c r="B728" s="304">
        <f t="shared" ca="1" si="326"/>
        <v>29.234200000000069</v>
      </c>
      <c r="D728" s="306">
        <f t="shared" ca="1" si="327"/>
        <v>-0.73121885615073601</v>
      </c>
      <c r="E728" s="307">
        <f t="shared" ca="1" si="328"/>
        <v>-1.3380800543377109</v>
      </c>
      <c r="F728" s="304">
        <f t="shared" ca="1" si="329"/>
        <v>1.5248407285375094</v>
      </c>
      <c r="G728" s="306">
        <f t="shared" ca="1" si="330"/>
        <v>9.2153033220677472</v>
      </c>
      <c r="H728" s="307">
        <f t="shared" ca="1" si="331"/>
        <v>-106.76971564469289</v>
      </c>
      <c r="I728" s="304">
        <f t="shared" ca="1" si="332"/>
        <v>107.16666456583545</v>
      </c>
      <c r="J728" s="306">
        <f t="shared" ca="1" si="333"/>
        <v>746.86410190403069</v>
      </c>
      <c r="K728" s="307">
        <f t="shared" ca="1" si="334"/>
        <v>-5.898036242466917</v>
      </c>
      <c r="L728" s="304">
        <f t="shared" ca="1" si="319"/>
        <v>746.88739013617828</v>
      </c>
      <c r="M728" s="306">
        <f t="shared" ca="1" si="335"/>
        <v>-1.4846996084278108</v>
      </c>
      <c r="N728" s="304">
        <f t="shared" ca="1" si="336"/>
        <v>-85.067021407639515</v>
      </c>
      <c r="P728" s="310">
        <f t="shared" ca="1" si="337"/>
        <v>23</v>
      </c>
      <c r="Q728" s="304">
        <f t="shared" ca="1" si="338"/>
        <v>0</v>
      </c>
      <c r="R728" s="306">
        <f t="shared" ca="1" si="339"/>
        <v>0</v>
      </c>
      <c r="S728" s="307">
        <f t="shared" ca="1" si="340"/>
        <v>5.083000000000002</v>
      </c>
      <c r="T728" s="304">
        <f t="shared" ca="1" si="320"/>
        <v>49.86423000000002</v>
      </c>
      <c r="U728" s="311">
        <f t="shared" ca="1" si="321"/>
        <v>0</v>
      </c>
      <c r="V728" s="306">
        <f t="shared" ca="1" si="322"/>
        <v>1.2257227225718985</v>
      </c>
      <c r="W728" s="304">
        <f t="shared" ca="1" si="323"/>
        <v>43.223019587066098</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1.2702453019990294</v>
      </c>
      <c r="AH728" s="304">
        <f t="shared" ca="1" si="347"/>
        <v>-8.5034174648373533</v>
      </c>
    </row>
    <row r="729" spans="1:34" x14ac:dyDescent="0.2">
      <c r="A729" s="347">
        <f t="shared" ca="1" si="325"/>
        <v>1E-4</v>
      </c>
      <c r="B729" s="304">
        <f t="shared" ca="1" si="326"/>
        <v>29.234300000000069</v>
      </c>
      <c r="D729" s="306">
        <f t="shared" ca="1" si="327"/>
        <v>-0.73121470152014822</v>
      </c>
      <c r="E729" s="307">
        <f t="shared" ca="1" si="328"/>
        <v>-1.3380503497298566</v>
      </c>
      <c r="F729" s="304">
        <f t="shared" ca="1" si="329"/>
        <v>1.5248126698487887</v>
      </c>
      <c r="G729" s="306">
        <f t="shared" ca="1" si="330"/>
        <v>9.2152302005975955</v>
      </c>
      <c r="H729" s="307">
        <f t="shared" ca="1" si="331"/>
        <v>-106.76984944972787</v>
      </c>
      <c r="I729" s="304">
        <f t="shared" ca="1" si="332"/>
        <v>107.16679158754154</v>
      </c>
      <c r="J729" s="306">
        <f t="shared" ca="1" si="333"/>
        <v>746.86410190403069</v>
      </c>
      <c r="K729" s="307">
        <f t="shared" ca="1" si="334"/>
        <v>-5.908713220721638</v>
      </c>
      <c r="L729" s="304">
        <f t="shared" ca="1" si="319"/>
        <v>746.88747452667792</v>
      </c>
      <c r="M729" s="306">
        <f t="shared" ca="1" si="335"/>
        <v>-1.4847003955799847</v>
      </c>
      <c r="N729" s="304">
        <f t="shared" ca="1" si="336"/>
        <v>-85.067066508136904</v>
      </c>
      <c r="P729" s="310">
        <f t="shared" ca="1" si="337"/>
        <v>23</v>
      </c>
      <c r="Q729" s="304">
        <f t="shared" ca="1" si="338"/>
        <v>0</v>
      </c>
      <c r="R729" s="306">
        <f t="shared" ca="1" si="339"/>
        <v>0</v>
      </c>
      <c r="S729" s="307">
        <f t="shared" ca="1" si="340"/>
        <v>5.083000000000002</v>
      </c>
      <c r="T729" s="304">
        <f t="shared" ca="1" si="320"/>
        <v>49.86423000000002</v>
      </c>
      <c r="U729" s="311">
        <f t="shared" ca="1" si="321"/>
        <v>0</v>
      </c>
      <c r="V729" s="306">
        <f t="shared" ca="1" si="322"/>
        <v>1.2257240312741964</v>
      </c>
      <c r="W729" s="304">
        <f t="shared" ca="1" si="323"/>
        <v>43.223168198506428</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1.2702167287034474</v>
      </c>
      <c r="AH729" s="304">
        <f t="shared" ca="1" si="347"/>
        <v>-8.5034467021574027</v>
      </c>
    </row>
    <row r="730" spans="1:34" x14ac:dyDescent="0.2">
      <c r="A730" s="347">
        <f t="shared" ca="1" si="325"/>
        <v>1E-4</v>
      </c>
      <c r="B730" s="304">
        <f t="shared" ca="1" si="326"/>
        <v>29.234400000000068</v>
      </c>
      <c r="D730" s="306">
        <f t="shared" ca="1" si="327"/>
        <v>-0.73121054688055021</v>
      </c>
      <c r="E730" s="307">
        <f t="shared" ca="1" si="328"/>
        <v>-1.3380206454933017</v>
      </c>
      <c r="F730" s="304">
        <f t="shared" ca="1" si="329"/>
        <v>1.5247846115552404</v>
      </c>
      <c r="G730" s="306">
        <f t="shared" ca="1" si="330"/>
        <v>9.215157079542907</v>
      </c>
      <c r="H730" s="307">
        <f t="shared" ca="1" si="331"/>
        <v>-106.76998325179242</v>
      </c>
      <c r="I730" s="304">
        <f t="shared" ca="1" si="332"/>
        <v>107.16691860639031</v>
      </c>
      <c r="J730" s="306">
        <f t="shared" ca="1" si="333"/>
        <v>746.86410190403069</v>
      </c>
      <c r="K730" s="307">
        <f t="shared" ca="1" si="334"/>
        <v>-5.9193902123567144</v>
      </c>
      <c r="L730" s="304">
        <f t="shared" ca="1" si="319"/>
        <v>746.88755906990468</v>
      </c>
      <c r="M730" s="306">
        <f t="shared" ca="1" si="335"/>
        <v>-1.4847011827240468</v>
      </c>
      <c r="N730" s="304">
        <f t="shared" ca="1" si="336"/>
        <v>-85.06711160816954</v>
      </c>
      <c r="P730" s="310">
        <f t="shared" ca="1" si="337"/>
        <v>23</v>
      </c>
      <c r="Q730" s="304">
        <f t="shared" ca="1" si="338"/>
        <v>0</v>
      </c>
      <c r="R730" s="306">
        <f t="shared" ca="1" si="339"/>
        <v>0</v>
      </c>
      <c r="S730" s="307">
        <f t="shared" ca="1" si="340"/>
        <v>5.083000000000002</v>
      </c>
      <c r="T730" s="304">
        <f t="shared" ca="1" si="320"/>
        <v>49.86423000000002</v>
      </c>
      <c r="U730" s="311">
        <f t="shared" ca="1" si="321"/>
        <v>0</v>
      </c>
      <c r="V730" s="306">
        <f t="shared" ca="1" si="322"/>
        <v>1.2257253399795325</v>
      </c>
      <c r="W730" s="304">
        <f t="shared" ca="1" si="323"/>
        <v>43.223316808089265</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1.2701881557603976</v>
      </c>
      <c r="AH730" s="304">
        <f t="shared" ca="1" si="347"/>
        <v>-8.5034759391120236</v>
      </c>
    </row>
    <row r="731" spans="1:34" x14ac:dyDescent="0.2">
      <c r="A731" s="347">
        <f t="shared" ca="1" si="325"/>
        <v>1E-4</v>
      </c>
      <c r="B731" s="304">
        <f t="shared" ca="1" si="326"/>
        <v>29.234500000000068</v>
      </c>
      <c r="D731" s="306">
        <f t="shared" ca="1" si="327"/>
        <v>-0.73120639223194106</v>
      </c>
      <c r="E731" s="307">
        <f t="shared" ca="1" si="328"/>
        <v>-1.3379909416280498</v>
      </c>
      <c r="F731" s="304">
        <f t="shared" ca="1" si="329"/>
        <v>1.524756553656867</v>
      </c>
      <c r="G731" s="306">
        <f t="shared" ca="1" si="330"/>
        <v>9.2150839589036835</v>
      </c>
      <c r="H731" s="307">
        <f t="shared" ca="1" si="331"/>
        <v>-106.77011705088658</v>
      </c>
      <c r="I731" s="304">
        <f t="shared" ca="1" si="332"/>
        <v>107.16704562238182</v>
      </c>
      <c r="J731" s="306">
        <f t="shared" ca="1" si="333"/>
        <v>746.86410190403069</v>
      </c>
      <c r="K731" s="307">
        <f t="shared" ca="1" si="334"/>
        <v>-5.9300672173718487</v>
      </c>
      <c r="L731" s="304">
        <f t="shared" ca="1" si="319"/>
        <v>746.88764376585914</v>
      </c>
      <c r="M731" s="306">
        <f t="shared" ca="1" si="335"/>
        <v>-1.4847019698599973</v>
      </c>
      <c r="N731" s="304">
        <f t="shared" ca="1" si="336"/>
        <v>-85.067156707737396</v>
      </c>
      <c r="P731" s="310">
        <f t="shared" ca="1" si="337"/>
        <v>23</v>
      </c>
      <c r="Q731" s="304">
        <f t="shared" ca="1" si="338"/>
        <v>0</v>
      </c>
      <c r="R731" s="306">
        <f t="shared" ca="1" si="339"/>
        <v>0</v>
      </c>
      <c r="S731" s="307">
        <f t="shared" ca="1" si="340"/>
        <v>5.083000000000002</v>
      </c>
      <c r="T731" s="304">
        <f t="shared" ca="1" si="320"/>
        <v>49.86423000000002</v>
      </c>
      <c r="U731" s="311">
        <f t="shared" ca="1" si="321"/>
        <v>0</v>
      </c>
      <c r="V731" s="306">
        <f t="shared" ca="1" si="322"/>
        <v>1.2257266486879062</v>
      </c>
      <c r="W731" s="304">
        <f t="shared" ca="1" si="323"/>
        <v>43.22346541581463</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1.2701595831698835</v>
      </c>
      <c r="AH731" s="304">
        <f t="shared" ca="1" si="347"/>
        <v>-8.5035051757012088</v>
      </c>
    </row>
    <row r="732" spans="1:34" x14ac:dyDescent="0.2">
      <c r="A732" s="347">
        <f t="shared" ca="1" si="325"/>
        <v>1E-4</v>
      </c>
      <c r="B732" s="304">
        <f t="shared" ca="1" si="326"/>
        <v>29.234600000000068</v>
      </c>
      <c r="D732" s="306">
        <f t="shared" ca="1" si="327"/>
        <v>-0.73120223757432323</v>
      </c>
      <c r="E732" s="307">
        <f t="shared" ca="1" si="328"/>
        <v>-1.337961238134092</v>
      </c>
      <c r="F732" s="304">
        <f t="shared" ca="1" si="329"/>
        <v>1.5247284961536625</v>
      </c>
      <c r="G732" s="306">
        <f t="shared" ca="1" si="330"/>
        <v>9.2150108386799268</v>
      </c>
      <c r="H732" s="307">
        <f t="shared" ca="1" si="331"/>
        <v>-106.7702508470104</v>
      </c>
      <c r="I732" s="304">
        <f t="shared" ca="1" si="332"/>
        <v>107.16717263551611</v>
      </c>
      <c r="J732" s="306">
        <f t="shared" ca="1" si="333"/>
        <v>746.86410190403069</v>
      </c>
      <c r="K732" s="307">
        <f t="shared" ca="1" si="334"/>
        <v>-5.9407442357667435</v>
      </c>
      <c r="L732" s="304">
        <f t="shared" ca="1" si="319"/>
        <v>746.88772861454152</v>
      </c>
      <c r="M732" s="306">
        <f t="shared" ca="1" si="335"/>
        <v>-1.4847027569878359</v>
      </c>
      <c r="N732" s="304">
        <f t="shared" ca="1" si="336"/>
        <v>-85.067201806840487</v>
      </c>
      <c r="P732" s="310">
        <f t="shared" ca="1" si="337"/>
        <v>23</v>
      </c>
      <c r="Q732" s="304">
        <f t="shared" ca="1" si="338"/>
        <v>0</v>
      </c>
      <c r="R732" s="306">
        <f t="shared" ca="1" si="339"/>
        <v>0</v>
      </c>
      <c r="S732" s="307">
        <f t="shared" ca="1" si="340"/>
        <v>5.083000000000002</v>
      </c>
      <c r="T732" s="304">
        <f t="shared" ca="1" si="320"/>
        <v>49.86423000000002</v>
      </c>
      <c r="U732" s="311">
        <f t="shared" ca="1" si="321"/>
        <v>0</v>
      </c>
      <c r="V732" s="306">
        <f t="shared" ca="1" si="322"/>
        <v>1.2257279573993176</v>
      </c>
      <c r="W732" s="304">
        <f t="shared" ca="1" si="323"/>
        <v>43.223614021682543</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1.2701310109318964</v>
      </c>
      <c r="AH732" s="304">
        <f t="shared" ca="1" si="347"/>
        <v>-8.5035344119249689</v>
      </c>
    </row>
    <row r="733" spans="1:34" x14ac:dyDescent="0.2">
      <c r="A733" s="347">
        <f t="shared" ca="1" si="325"/>
        <v>1E-4</v>
      </c>
      <c r="B733" s="304">
        <f t="shared" ca="1" si="326"/>
        <v>29.234700000000068</v>
      </c>
      <c r="D733" s="306">
        <f t="shared" ca="1" si="327"/>
        <v>-0.73119808290769817</v>
      </c>
      <c r="E733" s="307">
        <f t="shared" ca="1" si="328"/>
        <v>-1.3379315350114318</v>
      </c>
      <c r="F733" s="304">
        <f t="shared" ca="1" si="329"/>
        <v>1.5247004390456309</v>
      </c>
      <c r="G733" s="306">
        <f t="shared" ca="1" si="330"/>
        <v>9.2149377188716368</v>
      </c>
      <c r="H733" s="307">
        <f t="shared" ca="1" si="331"/>
        <v>-106.7703846401639</v>
      </c>
      <c r="I733" s="304">
        <f t="shared" ca="1" si="332"/>
        <v>107.16729964579321</v>
      </c>
      <c r="J733" s="306">
        <f t="shared" ca="1" si="333"/>
        <v>746.86410190403069</v>
      </c>
      <c r="K733" s="307">
        <f t="shared" ca="1" si="334"/>
        <v>-5.951421267541102</v>
      </c>
      <c r="L733" s="304">
        <f t="shared" ca="1" si="319"/>
        <v>746.88781361595261</v>
      </c>
      <c r="M733" s="306">
        <f t="shared" ca="1" si="335"/>
        <v>-1.4847035441075631</v>
      </c>
      <c r="N733" s="304">
        <f t="shared" ca="1" si="336"/>
        <v>-85.067246905478825</v>
      </c>
      <c r="P733" s="310">
        <f t="shared" ca="1" si="337"/>
        <v>23</v>
      </c>
      <c r="Q733" s="304">
        <f t="shared" ca="1" si="338"/>
        <v>0</v>
      </c>
      <c r="R733" s="306">
        <f t="shared" ca="1" si="339"/>
        <v>0</v>
      </c>
      <c r="S733" s="307">
        <f t="shared" ca="1" si="340"/>
        <v>5.083000000000002</v>
      </c>
      <c r="T733" s="304">
        <f t="shared" ca="1" si="320"/>
        <v>49.86423000000002</v>
      </c>
      <c r="U733" s="311">
        <f t="shared" ca="1" si="321"/>
        <v>0</v>
      </c>
      <c r="V733" s="306">
        <f t="shared" ca="1" si="322"/>
        <v>1.2257292661137669</v>
      </c>
      <c r="W733" s="304">
        <f t="shared" ca="1" si="323"/>
        <v>43.223762625693013</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1.2701024390464397</v>
      </c>
      <c r="AH733" s="304">
        <f t="shared" ca="1" si="347"/>
        <v>-8.5035636477833023</v>
      </c>
    </row>
    <row r="734" spans="1:34" x14ac:dyDescent="0.2">
      <c r="A734" s="347">
        <f t="shared" ca="1" si="325"/>
        <v>1E-4</v>
      </c>
      <c r="B734" s="304">
        <f t="shared" ca="1" si="326"/>
        <v>29.234800000000067</v>
      </c>
      <c r="D734" s="306">
        <f t="shared" ca="1" si="327"/>
        <v>-0.73119392823206597</v>
      </c>
      <c r="E734" s="307">
        <f t="shared" ca="1" si="328"/>
        <v>-1.3379018322600604</v>
      </c>
      <c r="F734" s="304">
        <f t="shared" ca="1" si="329"/>
        <v>1.5246723823327641</v>
      </c>
      <c r="G734" s="306">
        <f t="shared" ca="1" si="330"/>
        <v>9.2148645994788136</v>
      </c>
      <c r="H734" s="307">
        <f t="shared" ca="1" si="331"/>
        <v>-106.77051843034712</v>
      </c>
      <c r="I734" s="304">
        <f t="shared" ca="1" si="332"/>
        <v>107.16742665321316</v>
      </c>
      <c r="J734" s="306">
        <f t="shared" ca="1" si="333"/>
        <v>746.86410190403069</v>
      </c>
      <c r="K734" s="307">
        <f t="shared" ca="1" si="334"/>
        <v>-5.9620983126946276</v>
      </c>
      <c r="L734" s="304">
        <f t="shared" ca="1" si="319"/>
        <v>746.88789877009287</v>
      </c>
      <c r="M734" s="306">
        <f t="shared" ca="1" si="335"/>
        <v>-1.484704331219179</v>
      </c>
      <c r="N734" s="304">
        <f t="shared" ca="1" si="336"/>
        <v>-85.067292003652426</v>
      </c>
      <c r="P734" s="310">
        <f t="shared" ca="1" si="337"/>
        <v>23</v>
      </c>
      <c r="Q734" s="304">
        <f t="shared" ca="1" si="338"/>
        <v>0</v>
      </c>
      <c r="R734" s="306">
        <f t="shared" ca="1" si="339"/>
        <v>0</v>
      </c>
      <c r="S734" s="307">
        <f t="shared" ca="1" si="340"/>
        <v>5.083000000000002</v>
      </c>
      <c r="T734" s="304">
        <f t="shared" ca="1" si="320"/>
        <v>49.86423000000002</v>
      </c>
      <c r="U734" s="311">
        <f t="shared" ca="1" si="321"/>
        <v>0</v>
      </c>
      <c r="V734" s="306">
        <f t="shared" ca="1" si="322"/>
        <v>1.2257305748312537</v>
      </c>
      <c r="W734" s="304">
        <f t="shared" ca="1" si="323"/>
        <v>43.223911227846045</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1.2700738675135046</v>
      </c>
      <c r="AH734" s="304">
        <f t="shared" ca="1" si="347"/>
        <v>-8.5035928832762142</v>
      </c>
    </row>
    <row r="735" spans="1:34" x14ac:dyDescent="0.2">
      <c r="A735" s="347">
        <f t="shared" ca="1" si="325"/>
        <v>1E-4</v>
      </c>
      <c r="B735" s="304">
        <f t="shared" ca="1" si="326"/>
        <v>29.234900000000067</v>
      </c>
      <c r="D735" s="306">
        <f t="shared" ca="1" si="327"/>
        <v>-0.73118977354742654</v>
      </c>
      <c r="E735" s="307">
        <f t="shared" ca="1" si="328"/>
        <v>-1.3378721298799814</v>
      </c>
      <c r="F735" s="304">
        <f t="shared" ca="1" si="329"/>
        <v>1.5246443260150659</v>
      </c>
      <c r="G735" s="306">
        <f t="shared" ca="1" si="330"/>
        <v>9.214791480501459</v>
      </c>
      <c r="H735" s="307">
        <f t="shared" ca="1" si="331"/>
        <v>-106.77065221756011</v>
      </c>
      <c r="I735" s="304">
        <f t="shared" ca="1" si="332"/>
        <v>107.167553657776</v>
      </c>
      <c r="J735" s="306">
        <f t="shared" ca="1" si="333"/>
        <v>746.86410190403069</v>
      </c>
      <c r="K735" s="307">
        <f t="shared" ca="1" si="334"/>
        <v>-5.9727753712270228</v>
      </c>
      <c r="L735" s="304">
        <f t="shared" ca="1" si="319"/>
        <v>746.88798407696277</v>
      </c>
      <c r="M735" s="306">
        <f t="shared" ca="1" si="335"/>
        <v>-1.4847051183226836</v>
      </c>
      <c r="N735" s="304">
        <f t="shared" ca="1" si="336"/>
        <v>-85.067337101361275</v>
      </c>
      <c r="P735" s="310">
        <f t="shared" ca="1" si="337"/>
        <v>23</v>
      </c>
      <c r="Q735" s="304">
        <f t="shared" ca="1" si="338"/>
        <v>0</v>
      </c>
      <c r="R735" s="306">
        <f t="shared" ca="1" si="339"/>
        <v>0</v>
      </c>
      <c r="S735" s="307">
        <f t="shared" ca="1" si="340"/>
        <v>5.083000000000002</v>
      </c>
      <c r="T735" s="304">
        <f t="shared" ca="1" si="320"/>
        <v>49.86423000000002</v>
      </c>
      <c r="U735" s="311">
        <f t="shared" ca="1" si="321"/>
        <v>0</v>
      </c>
      <c r="V735" s="306">
        <f t="shared" ca="1" si="322"/>
        <v>1.2257318835517783</v>
      </c>
      <c r="W735" s="304">
        <f t="shared" ca="1" si="323"/>
        <v>43.224059828141691</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1.2700452963330946</v>
      </c>
      <c r="AH735" s="304">
        <f t="shared" ca="1" si="347"/>
        <v>-8.5036221184037046</v>
      </c>
    </row>
    <row r="736" spans="1:34" x14ac:dyDescent="0.2">
      <c r="A736" s="347">
        <f t="shared" ca="1" si="325"/>
        <v>1E-4</v>
      </c>
      <c r="B736" s="304">
        <f t="shared" ca="1" si="326"/>
        <v>29.235000000000067</v>
      </c>
      <c r="D736" s="306">
        <f t="shared" ca="1" si="327"/>
        <v>-0.73118561885378208</v>
      </c>
      <c r="E736" s="307">
        <f t="shared" ca="1" si="328"/>
        <v>-1.337842427871184</v>
      </c>
      <c r="F736" s="304">
        <f t="shared" ca="1" si="329"/>
        <v>1.5246162700925281</v>
      </c>
      <c r="G736" s="306">
        <f t="shared" ca="1" si="330"/>
        <v>9.2147183619395729</v>
      </c>
      <c r="H736" s="307">
        <f t="shared" ca="1" si="331"/>
        <v>-106.7707860018029</v>
      </c>
      <c r="I736" s="304">
        <f t="shared" ca="1" si="332"/>
        <v>107.16768065948175</v>
      </c>
      <c r="J736" s="306">
        <f t="shared" ca="1" si="333"/>
        <v>746.86410190403069</v>
      </c>
      <c r="K736" s="307">
        <f t="shared" ca="1" si="334"/>
        <v>-5.983452443137991</v>
      </c>
      <c r="L736" s="304">
        <f t="shared" ca="1" si="319"/>
        <v>746.88806953656297</v>
      </c>
      <c r="M736" s="306">
        <f t="shared" ca="1" si="335"/>
        <v>-1.4847059054180771</v>
      </c>
      <c r="N736" s="304">
        <f t="shared" ca="1" si="336"/>
        <v>-85.067382198605401</v>
      </c>
      <c r="P736" s="310">
        <f t="shared" ca="1" si="337"/>
        <v>23</v>
      </c>
      <c r="Q736" s="304">
        <f t="shared" ca="1" si="338"/>
        <v>0</v>
      </c>
      <c r="R736" s="306">
        <f t="shared" ca="1" si="339"/>
        <v>0</v>
      </c>
      <c r="S736" s="307">
        <f t="shared" ca="1" si="340"/>
        <v>5.083000000000002</v>
      </c>
      <c r="T736" s="304">
        <f t="shared" ca="1" si="320"/>
        <v>49.86423000000002</v>
      </c>
      <c r="U736" s="311">
        <f t="shared" ca="1" si="321"/>
        <v>0</v>
      </c>
      <c r="V736" s="306">
        <f t="shared" ca="1" si="322"/>
        <v>1.2257331922753403</v>
      </c>
      <c r="W736" s="304">
        <f t="shared" ca="1" si="323"/>
        <v>43.224208426579899</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1.2700167255051973</v>
      </c>
      <c r="AH736" s="304">
        <f t="shared" ca="1" si="347"/>
        <v>-8.5036513531657825</v>
      </c>
    </row>
    <row r="737" spans="1:34" x14ac:dyDescent="0.2">
      <c r="A737" s="347">
        <f t="shared" ca="1" si="325"/>
        <v>1E-4</v>
      </c>
      <c r="B737" s="304">
        <f t="shared" ca="1" si="326"/>
        <v>29.235100000000067</v>
      </c>
      <c r="D737" s="306">
        <f t="shared" ca="1" si="327"/>
        <v>-0.73118146415113161</v>
      </c>
      <c r="E737" s="307">
        <f t="shared" ca="1" si="328"/>
        <v>-1.3378127262336736</v>
      </c>
      <c r="F737" s="304">
        <f t="shared" ca="1" si="329"/>
        <v>1.5245882145651548</v>
      </c>
      <c r="G737" s="306">
        <f t="shared" ca="1" si="330"/>
        <v>9.2146452437931572</v>
      </c>
      <c r="H737" s="307">
        <f t="shared" ca="1" si="331"/>
        <v>-106.77091978307553</v>
      </c>
      <c r="I737" s="304">
        <f t="shared" ca="1" si="332"/>
        <v>107.16780765833045</v>
      </c>
      <c r="J737" s="306">
        <f t="shared" ca="1" si="333"/>
        <v>746.86410190403069</v>
      </c>
      <c r="K737" s="307">
        <f t="shared" ca="1" si="334"/>
        <v>-5.9941295284272345</v>
      </c>
      <c r="L737" s="304">
        <f t="shared" ca="1" si="319"/>
        <v>746.8881551488937</v>
      </c>
      <c r="M737" s="306">
        <f t="shared" ca="1" si="335"/>
        <v>-1.4847066925053596</v>
      </c>
      <c r="N737" s="304">
        <f t="shared" ca="1" si="336"/>
        <v>-85.067427295384803</v>
      </c>
      <c r="P737" s="310">
        <f t="shared" ca="1" si="337"/>
        <v>23</v>
      </c>
      <c r="Q737" s="304">
        <f t="shared" ca="1" si="338"/>
        <v>0</v>
      </c>
      <c r="R737" s="306">
        <f t="shared" ca="1" si="339"/>
        <v>0</v>
      </c>
      <c r="S737" s="307">
        <f t="shared" ca="1" si="340"/>
        <v>5.083000000000002</v>
      </c>
      <c r="T737" s="304">
        <f t="shared" ca="1" si="320"/>
        <v>49.86423000000002</v>
      </c>
      <c r="U737" s="311">
        <f t="shared" ca="1" si="321"/>
        <v>0</v>
      </c>
      <c r="V737" s="306">
        <f t="shared" ca="1" si="322"/>
        <v>1.2257345010019396</v>
      </c>
      <c r="W737" s="304">
        <f t="shared" ca="1" si="323"/>
        <v>43.224357023160721</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1.2699881550298269</v>
      </c>
      <c r="AH737" s="304">
        <f t="shared" ca="1" si="347"/>
        <v>-8.5036805875624406</v>
      </c>
    </row>
    <row r="738" spans="1:34" x14ac:dyDescent="0.2">
      <c r="A738" s="347">
        <f t="shared" ca="1" si="325"/>
        <v>1E-4</v>
      </c>
      <c r="B738" s="304">
        <f t="shared" ca="1" si="326"/>
        <v>29.235200000000066</v>
      </c>
      <c r="D738" s="306">
        <f t="shared" ca="1" si="327"/>
        <v>-0.73117730943947756</v>
      </c>
      <c r="E738" s="307">
        <f t="shared" ca="1" si="328"/>
        <v>-1.3377830249674467</v>
      </c>
      <c r="F738" s="304">
        <f t="shared" ca="1" si="329"/>
        <v>1.5245601594329448</v>
      </c>
      <c r="G738" s="306">
        <f t="shared" ca="1" si="330"/>
        <v>9.2145721260622135</v>
      </c>
      <c r="H738" s="307">
        <f t="shared" ca="1" si="331"/>
        <v>-106.77105356137803</v>
      </c>
      <c r="I738" s="304">
        <f t="shared" ca="1" si="332"/>
        <v>107.16793465432212</v>
      </c>
      <c r="J738" s="306">
        <f t="shared" ca="1" si="333"/>
        <v>746.86410190403069</v>
      </c>
      <c r="K738" s="307">
        <f t="shared" ca="1" si="334"/>
        <v>-6.0048066270944576</v>
      </c>
      <c r="L738" s="304">
        <f t="shared" ca="1" si="319"/>
        <v>746.88824091395566</v>
      </c>
      <c r="M738" s="306">
        <f t="shared" ca="1" si="335"/>
        <v>-1.4847074795845312</v>
      </c>
      <c r="N738" s="304">
        <f t="shared" ca="1" si="336"/>
        <v>-85.067472391699468</v>
      </c>
      <c r="P738" s="310">
        <f t="shared" ca="1" si="337"/>
        <v>23</v>
      </c>
      <c r="Q738" s="304">
        <f t="shared" ca="1" si="338"/>
        <v>0</v>
      </c>
      <c r="R738" s="306">
        <f t="shared" ca="1" si="339"/>
        <v>0</v>
      </c>
      <c r="S738" s="307">
        <f t="shared" ca="1" si="340"/>
        <v>5.083000000000002</v>
      </c>
      <c r="T738" s="304">
        <f t="shared" ca="1" si="320"/>
        <v>49.86423000000002</v>
      </c>
      <c r="U738" s="311">
        <f t="shared" ca="1" si="321"/>
        <v>0</v>
      </c>
      <c r="V738" s="306">
        <f t="shared" ca="1" si="322"/>
        <v>1.2257358097315767</v>
      </c>
      <c r="W738" s="304">
        <f t="shared" ca="1" si="323"/>
        <v>43.224505617884155</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1.2699595849069691</v>
      </c>
      <c r="AH738" s="304">
        <f t="shared" ca="1" si="347"/>
        <v>-8.5037098215936862</v>
      </c>
    </row>
    <row r="739" spans="1:34" x14ac:dyDescent="0.2">
      <c r="A739" s="347">
        <f t="shared" ca="1" si="325"/>
        <v>1E-4</v>
      </c>
      <c r="B739" s="304">
        <f t="shared" ca="1" si="326"/>
        <v>29.235300000000066</v>
      </c>
      <c r="D739" s="306">
        <f t="shared" ca="1" si="327"/>
        <v>-0.73117315471881938</v>
      </c>
      <c r="E739" s="307">
        <f t="shared" ca="1" si="328"/>
        <v>-1.3377533240724997</v>
      </c>
      <c r="F739" s="304">
        <f t="shared" ca="1" si="329"/>
        <v>1.5245321046958942</v>
      </c>
      <c r="G739" s="306">
        <f t="shared" ca="1" si="330"/>
        <v>9.214499008746742</v>
      </c>
      <c r="H739" s="307">
        <f t="shared" ca="1" si="331"/>
        <v>-106.77118733671043</v>
      </c>
      <c r="I739" s="304">
        <f t="shared" ca="1" si="332"/>
        <v>107.16806164745682</v>
      </c>
      <c r="J739" s="306">
        <f t="shared" ca="1" si="333"/>
        <v>746.86410190403069</v>
      </c>
      <c r="K739" s="307">
        <f t="shared" ca="1" si="334"/>
        <v>-6.0154837391393619</v>
      </c>
      <c r="L739" s="304">
        <f t="shared" ca="1" si="319"/>
        <v>746.8883268317494</v>
      </c>
      <c r="M739" s="306">
        <f t="shared" ca="1" si="335"/>
        <v>-1.484708266655592</v>
      </c>
      <c r="N739" s="304">
        <f t="shared" ca="1" si="336"/>
        <v>-85.067517487549438</v>
      </c>
      <c r="P739" s="310">
        <f t="shared" ca="1" si="337"/>
        <v>23</v>
      </c>
      <c r="Q739" s="304">
        <f t="shared" ca="1" si="338"/>
        <v>0</v>
      </c>
      <c r="R739" s="306">
        <f t="shared" ca="1" si="339"/>
        <v>0</v>
      </c>
      <c r="S739" s="307">
        <f t="shared" ca="1" si="340"/>
        <v>5.083000000000002</v>
      </c>
      <c r="T739" s="304">
        <f t="shared" ca="1" si="320"/>
        <v>49.86423000000002</v>
      </c>
      <c r="U739" s="311">
        <f t="shared" ca="1" si="321"/>
        <v>0</v>
      </c>
      <c r="V739" s="306">
        <f t="shared" ca="1" si="322"/>
        <v>1.2257371184642512</v>
      </c>
      <c r="W739" s="304">
        <f t="shared" ca="1" si="323"/>
        <v>43.224654210750217</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1.2699310151366294</v>
      </c>
      <c r="AH739" s="304">
        <f t="shared" ca="1" si="347"/>
        <v>-8.5037390552595191</v>
      </c>
    </row>
    <row r="740" spans="1:34" x14ac:dyDescent="0.2">
      <c r="A740" s="347">
        <f t="shared" ca="1" si="325"/>
        <v>1E-4</v>
      </c>
      <c r="B740" s="304">
        <f t="shared" ca="1" si="326"/>
        <v>29.235400000000066</v>
      </c>
      <c r="D740" s="306">
        <f t="shared" ca="1" si="327"/>
        <v>-0.73116899998915919</v>
      </c>
      <c r="E740" s="307">
        <f t="shared" ca="1" si="328"/>
        <v>-1.337723623548829</v>
      </c>
      <c r="F740" s="304">
        <f t="shared" ca="1" si="329"/>
        <v>1.5245040503540015</v>
      </c>
      <c r="G740" s="306">
        <f t="shared" ca="1" si="330"/>
        <v>9.2144258918467425</v>
      </c>
      <c r="H740" s="307">
        <f t="shared" ca="1" si="331"/>
        <v>-106.77132110907279</v>
      </c>
      <c r="I740" s="304">
        <f t="shared" ca="1" si="332"/>
        <v>107.1681886377346</v>
      </c>
      <c r="J740" s="306">
        <f t="shared" ca="1" si="333"/>
        <v>746.86410190403069</v>
      </c>
      <c r="K740" s="307">
        <f t="shared" ca="1" si="334"/>
        <v>-6.0261608645616507</v>
      </c>
      <c r="L740" s="304">
        <f t="shared" ca="1" si="319"/>
        <v>746.88841290227549</v>
      </c>
      <c r="M740" s="306">
        <f t="shared" ca="1" si="335"/>
        <v>-1.4847090537185421</v>
      </c>
      <c r="N740" s="304">
        <f t="shared" ca="1" si="336"/>
        <v>-85.067562582934684</v>
      </c>
      <c r="P740" s="310">
        <f t="shared" ca="1" si="337"/>
        <v>23</v>
      </c>
      <c r="Q740" s="304">
        <f t="shared" ca="1" si="338"/>
        <v>0</v>
      </c>
      <c r="R740" s="306">
        <f t="shared" ca="1" si="339"/>
        <v>0</v>
      </c>
      <c r="S740" s="307">
        <f t="shared" ca="1" si="340"/>
        <v>5.083000000000002</v>
      </c>
      <c r="T740" s="304">
        <f t="shared" ca="1" si="320"/>
        <v>49.86423000000002</v>
      </c>
      <c r="U740" s="311">
        <f t="shared" ca="1" si="321"/>
        <v>0</v>
      </c>
      <c r="V740" s="306">
        <f t="shared" ca="1" si="322"/>
        <v>1.2257384271999636</v>
      </c>
      <c r="W740" s="304">
        <f t="shared" ca="1" si="323"/>
        <v>43.224802801758962</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1.2699024457188006</v>
      </c>
      <c r="AH740" s="304">
        <f t="shared" ca="1" si="347"/>
        <v>-8.5037682885599448</v>
      </c>
    </row>
    <row r="741" spans="1:34" x14ac:dyDescent="0.2">
      <c r="A741" s="347">
        <f t="shared" ca="1" si="325"/>
        <v>1E-4</v>
      </c>
      <c r="B741" s="304">
        <f t="shared" ca="1" si="326"/>
        <v>29.235500000000066</v>
      </c>
      <c r="D741" s="306">
        <f t="shared" ca="1" si="327"/>
        <v>-0.73116484525049752</v>
      </c>
      <c r="E741" s="307">
        <f t="shared" ca="1" si="328"/>
        <v>-1.3376939233964258</v>
      </c>
      <c r="F741" s="304">
        <f t="shared" ca="1" si="329"/>
        <v>1.5244759964072596</v>
      </c>
      <c r="G741" s="306">
        <f t="shared" ca="1" si="330"/>
        <v>9.214352775362217</v>
      </c>
      <c r="H741" s="307">
        <f t="shared" ca="1" si="331"/>
        <v>-106.77145487846512</v>
      </c>
      <c r="I741" s="304">
        <f t="shared" ca="1" si="332"/>
        <v>107.16831562515546</v>
      </c>
      <c r="J741" s="306">
        <f t="shared" ca="1" si="333"/>
        <v>746.86410190403069</v>
      </c>
      <c r="K741" s="307">
        <f t="shared" ca="1" si="334"/>
        <v>-6.0368380033610274</v>
      </c>
      <c r="L741" s="304">
        <f t="shared" ca="1" si="319"/>
        <v>746.88849912553417</v>
      </c>
      <c r="M741" s="306">
        <f t="shared" ca="1" si="335"/>
        <v>-1.4847098407733814</v>
      </c>
      <c r="N741" s="304">
        <f t="shared" ca="1" si="336"/>
        <v>-85.067607677855221</v>
      </c>
      <c r="P741" s="310">
        <f t="shared" ca="1" si="337"/>
        <v>23</v>
      </c>
      <c r="Q741" s="304">
        <f t="shared" ca="1" si="338"/>
        <v>0</v>
      </c>
      <c r="R741" s="306">
        <f t="shared" ca="1" si="339"/>
        <v>0</v>
      </c>
      <c r="S741" s="307">
        <f t="shared" ca="1" si="340"/>
        <v>5.083000000000002</v>
      </c>
      <c r="T741" s="304">
        <f t="shared" ca="1" si="320"/>
        <v>49.86423000000002</v>
      </c>
      <c r="U741" s="311">
        <f t="shared" ca="1" si="321"/>
        <v>0</v>
      </c>
      <c r="V741" s="306">
        <f t="shared" ca="1" si="322"/>
        <v>1.2257397359387132</v>
      </c>
      <c r="W741" s="304">
        <f t="shared" ca="1" si="323"/>
        <v>43.224951390910341</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1.2698738766534738</v>
      </c>
      <c r="AH741" s="304">
        <f t="shared" ca="1" si="347"/>
        <v>-8.5037975214949721</v>
      </c>
    </row>
    <row r="742" spans="1:34" x14ac:dyDescent="0.2">
      <c r="A742" s="347">
        <f t="shared" ca="1" si="325"/>
        <v>1E-4</v>
      </c>
      <c r="B742" s="304">
        <f t="shared" ca="1" si="326"/>
        <v>29.235600000000066</v>
      </c>
      <c r="D742" s="306">
        <f t="shared" ca="1" si="327"/>
        <v>-0.73116069050283705</v>
      </c>
      <c r="E742" s="307">
        <f t="shared" ca="1" si="328"/>
        <v>-1.3376642236152989</v>
      </c>
      <c r="F742" s="304">
        <f t="shared" ca="1" si="329"/>
        <v>1.5244479428556772</v>
      </c>
      <c r="G742" s="306">
        <f t="shared" ca="1" si="330"/>
        <v>9.2142796592931671</v>
      </c>
      <c r="H742" s="307">
        <f t="shared" ca="1" si="331"/>
        <v>-106.77158864488749</v>
      </c>
      <c r="I742" s="304">
        <f t="shared" ca="1" si="332"/>
        <v>107.16844260971943</v>
      </c>
      <c r="J742" s="306">
        <f t="shared" ca="1" si="333"/>
        <v>746.86410190403069</v>
      </c>
      <c r="K742" s="307">
        <f t="shared" ca="1" si="334"/>
        <v>-6.0475151555371953</v>
      </c>
      <c r="L742" s="304">
        <f t="shared" ca="1" si="319"/>
        <v>746.88858550152634</v>
      </c>
      <c r="M742" s="306">
        <f t="shared" ca="1" si="335"/>
        <v>-1.4847106278201105</v>
      </c>
      <c r="N742" s="304">
        <f t="shared" ca="1" si="336"/>
        <v>-85.067652772311078</v>
      </c>
      <c r="P742" s="310">
        <f t="shared" ca="1" si="337"/>
        <v>23</v>
      </c>
      <c r="Q742" s="304">
        <f t="shared" ca="1" si="338"/>
        <v>0</v>
      </c>
      <c r="R742" s="306">
        <f t="shared" ca="1" si="339"/>
        <v>0</v>
      </c>
      <c r="S742" s="307">
        <f t="shared" ca="1" si="340"/>
        <v>5.083000000000002</v>
      </c>
      <c r="T742" s="304">
        <f t="shared" ca="1" si="320"/>
        <v>49.86423000000002</v>
      </c>
      <c r="U742" s="311">
        <f t="shared" ca="1" si="321"/>
        <v>0</v>
      </c>
      <c r="V742" s="306">
        <f t="shared" ca="1" si="322"/>
        <v>1.2257410446805002</v>
      </c>
      <c r="W742" s="304">
        <f t="shared" ca="1" si="323"/>
        <v>43.225099978204391</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1.2698453079406615</v>
      </c>
      <c r="AH742" s="304">
        <f t="shared" ca="1" si="347"/>
        <v>-8.5038267540645922</v>
      </c>
    </row>
    <row r="743" spans="1:34" x14ac:dyDescent="0.2">
      <c r="A743" s="347">
        <f t="shared" ca="1" si="325"/>
        <v>1E-4</v>
      </c>
      <c r="B743" s="304">
        <f t="shared" ca="1" si="326"/>
        <v>29.235700000000065</v>
      </c>
      <c r="D743" s="306">
        <f t="shared" ca="1" si="327"/>
        <v>-0.73115653574617423</v>
      </c>
      <c r="E743" s="307">
        <f t="shared" ca="1" si="328"/>
        <v>-1.3376345242054413</v>
      </c>
      <c r="F743" s="304">
        <f t="shared" ca="1" si="329"/>
        <v>1.5244198896992467</v>
      </c>
      <c r="G743" s="306">
        <f t="shared" ca="1" si="330"/>
        <v>9.2142065436395928</v>
      </c>
      <c r="H743" s="307">
        <f t="shared" ca="1" si="331"/>
        <v>-106.77172240833991</v>
      </c>
      <c r="I743" s="304">
        <f t="shared" ca="1" si="332"/>
        <v>107.1685695914266</v>
      </c>
      <c r="J743" s="306">
        <f t="shared" ca="1" si="333"/>
        <v>746.86410190403069</v>
      </c>
      <c r="K743" s="307">
        <f t="shared" ca="1" si="334"/>
        <v>-6.0581923210898569</v>
      </c>
      <c r="L743" s="304">
        <f t="shared" ca="1" si="319"/>
        <v>746.88867203025222</v>
      </c>
      <c r="M743" s="306">
        <f t="shared" ca="1" si="335"/>
        <v>-1.4847114148587293</v>
      </c>
      <c r="N743" s="304">
        <f t="shared" ca="1" si="336"/>
        <v>-85.067697866302254</v>
      </c>
      <c r="P743" s="310">
        <f t="shared" ca="1" si="337"/>
        <v>23</v>
      </c>
      <c r="Q743" s="304">
        <f t="shared" ca="1" si="338"/>
        <v>0</v>
      </c>
      <c r="R743" s="306">
        <f t="shared" ca="1" si="339"/>
        <v>0</v>
      </c>
      <c r="S743" s="307">
        <f t="shared" ca="1" si="340"/>
        <v>5.083000000000002</v>
      </c>
      <c r="T743" s="304">
        <f t="shared" ca="1" si="320"/>
        <v>49.86423000000002</v>
      </c>
      <c r="U743" s="311">
        <f t="shared" ca="1" si="321"/>
        <v>0</v>
      </c>
      <c r="V743" s="306">
        <f t="shared" ca="1" si="322"/>
        <v>1.2257423534253244</v>
      </c>
      <c r="W743" s="304">
        <f t="shared" ca="1" si="323"/>
        <v>43.225248563641152</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1.2698167395803512</v>
      </c>
      <c r="AH743" s="304">
        <f t="shared" ca="1" si="347"/>
        <v>-8.5038559862688121</v>
      </c>
    </row>
    <row r="744" spans="1:34" x14ac:dyDescent="0.2">
      <c r="A744" s="347">
        <f t="shared" ca="1" si="325"/>
        <v>1E-4</v>
      </c>
      <c r="B744" s="304">
        <f t="shared" ca="1" si="326"/>
        <v>29.235800000000065</v>
      </c>
      <c r="D744" s="306">
        <f t="shared" ca="1" si="327"/>
        <v>-0.73115238098051338</v>
      </c>
      <c r="E744" s="307">
        <f t="shared" ca="1" si="328"/>
        <v>-1.337604825166844</v>
      </c>
      <c r="F744" s="304">
        <f t="shared" ca="1" si="329"/>
        <v>1.5243918369379628</v>
      </c>
      <c r="G744" s="306">
        <f t="shared" ca="1" si="330"/>
        <v>9.2141334284014942</v>
      </c>
      <c r="H744" s="307">
        <f t="shared" ca="1" si="331"/>
        <v>-106.77185616882242</v>
      </c>
      <c r="I744" s="304">
        <f t="shared" ca="1" si="332"/>
        <v>107.16869657027694</v>
      </c>
      <c r="J744" s="306">
        <f t="shared" ca="1" si="333"/>
        <v>746.86410190403069</v>
      </c>
      <c r="K744" s="307">
        <f t="shared" ca="1" si="334"/>
        <v>-6.0688695000187147</v>
      </c>
      <c r="L744" s="304">
        <f t="shared" ca="1" si="319"/>
        <v>746.8887587117124</v>
      </c>
      <c r="M744" s="306">
        <f t="shared" ca="1" si="335"/>
        <v>-1.4847122018892376</v>
      </c>
      <c r="N744" s="304">
        <f t="shared" ca="1" si="336"/>
        <v>-85.06774295982872</v>
      </c>
      <c r="P744" s="310">
        <f t="shared" ca="1" si="337"/>
        <v>23</v>
      </c>
      <c r="Q744" s="304">
        <f t="shared" ca="1" si="338"/>
        <v>0</v>
      </c>
      <c r="R744" s="306">
        <f t="shared" ca="1" si="339"/>
        <v>0</v>
      </c>
      <c r="S744" s="307">
        <f t="shared" ca="1" si="340"/>
        <v>5.083000000000002</v>
      </c>
      <c r="T744" s="304">
        <f t="shared" ca="1" si="320"/>
        <v>49.86423000000002</v>
      </c>
      <c r="U744" s="311">
        <f t="shared" ca="1" si="321"/>
        <v>0</v>
      </c>
      <c r="V744" s="306">
        <f t="shared" ca="1" si="322"/>
        <v>1.2257436621731863</v>
      </c>
      <c r="W744" s="304">
        <f t="shared" ca="1" si="323"/>
        <v>43.225397147220576</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1.2697881715725376</v>
      </c>
      <c r="AH744" s="304">
        <f t="shared" ca="1" si="347"/>
        <v>-8.5038852181076408</v>
      </c>
    </row>
    <row r="745" spans="1:34" x14ac:dyDescent="0.2">
      <c r="A745" s="347">
        <f t="shared" ca="1" si="325"/>
        <v>1E-4</v>
      </c>
      <c r="B745" s="304">
        <f t="shared" ca="1" si="326"/>
        <v>29.235900000000065</v>
      </c>
      <c r="D745" s="306">
        <f t="shared" ca="1" si="327"/>
        <v>-0.73114822620585507</v>
      </c>
      <c r="E745" s="307">
        <f t="shared" ca="1" si="328"/>
        <v>-1.3375751264995177</v>
      </c>
      <c r="F745" s="304">
        <f t="shared" ca="1" si="329"/>
        <v>1.5243637845718354</v>
      </c>
      <c r="G745" s="306">
        <f t="shared" ca="1" si="330"/>
        <v>9.214060313578873</v>
      </c>
      <c r="H745" s="307">
        <f t="shared" ca="1" si="331"/>
        <v>-106.77198992633508</v>
      </c>
      <c r="I745" s="304">
        <f t="shared" ca="1" si="332"/>
        <v>107.16882354627053</v>
      </c>
      <c r="J745" s="306">
        <f t="shared" ca="1" si="333"/>
        <v>746.86410190403069</v>
      </c>
      <c r="K745" s="307">
        <f t="shared" ca="1" si="334"/>
        <v>-6.0795466923234729</v>
      </c>
      <c r="L745" s="304">
        <f t="shared" ca="1" si="319"/>
        <v>746.88884554590754</v>
      </c>
      <c r="M745" s="306">
        <f t="shared" ca="1" si="335"/>
        <v>-1.4847129889116359</v>
      </c>
      <c r="N745" s="304">
        <f t="shared" ca="1" si="336"/>
        <v>-85.067788052890535</v>
      </c>
      <c r="P745" s="310">
        <f t="shared" ca="1" si="337"/>
        <v>23</v>
      </c>
      <c r="Q745" s="304">
        <f t="shared" ca="1" si="338"/>
        <v>0</v>
      </c>
      <c r="R745" s="306">
        <f t="shared" ca="1" si="339"/>
        <v>0</v>
      </c>
      <c r="S745" s="307">
        <f t="shared" ca="1" si="340"/>
        <v>5.083000000000002</v>
      </c>
      <c r="T745" s="304">
        <f t="shared" ca="1" si="320"/>
        <v>49.86423000000002</v>
      </c>
      <c r="U745" s="311">
        <f t="shared" ca="1" si="321"/>
        <v>0</v>
      </c>
      <c r="V745" s="306">
        <f t="shared" ca="1" si="322"/>
        <v>1.2257449709240855</v>
      </c>
      <c r="W745" s="304">
        <f t="shared" ca="1" si="323"/>
        <v>43.225545728942748</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1.269759603917235</v>
      </c>
      <c r="AH745" s="304">
        <f t="shared" ca="1" si="347"/>
        <v>-8.5039144495810657</v>
      </c>
    </row>
    <row r="746" spans="1:34" x14ac:dyDescent="0.2">
      <c r="A746" s="347">
        <f t="shared" ca="1" si="325"/>
        <v>1E-4</v>
      </c>
      <c r="B746" s="304">
        <f t="shared" ca="1" si="326"/>
        <v>29.236000000000065</v>
      </c>
      <c r="D746" s="306">
        <f t="shared" ca="1" si="327"/>
        <v>-0.73114407142219862</v>
      </c>
      <c r="E746" s="307">
        <f t="shared" ca="1" si="328"/>
        <v>-1.3375454282034447</v>
      </c>
      <c r="F746" s="304">
        <f t="shared" ca="1" si="329"/>
        <v>1.5243357326008484</v>
      </c>
      <c r="G746" s="306">
        <f t="shared" ca="1" si="330"/>
        <v>9.213987199171731</v>
      </c>
      <c r="H746" s="307">
        <f t="shared" ca="1" si="331"/>
        <v>-106.7721236808779</v>
      </c>
      <c r="I746" s="304">
        <f t="shared" ca="1" si="332"/>
        <v>107.16895051940739</v>
      </c>
      <c r="J746" s="306">
        <f t="shared" ca="1" si="333"/>
        <v>746.86410190403069</v>
      </c>
      <c r="K746" s="307">
        <f t="shared" ca="1" si="334"/>
        <v>-6.0902238980038339</v>
      </c>
      <c r="L746" s="304">
        <f t="shared" ca="1" si="319"/>
        <v>746.88893253283788</v>
      </c>
      <c r="M746" s="306">
        <f t="shared" ca="1" si="335"/>
        <v>-1.4847137759259244</v>
      </c>
      <c r="N746" s="304">
        <f t="shared" ca="1" si="336"/>
        <v>-85.067833145487668</v>
      </c>
      <c r="P746" s="310">
        <f t="shared" ca="1" si="337"/>
        <v>23</v>
      </c>
      <c r="Q746" s="304">
        <f t="shared" ca="1" si="338"/>
        <v>0</v>
      </c>
      <c r="R746" s="306">
        <f t="shared" ca="1" si="339"/>
        <v>0</v>
      </c>
      <c r="S746" s="307">
        <f t="shared" ca="1" si="340"/>
        <v>5.083000000000002</v>
      </c>
      <c r="T746" s="304">
        <f t="shared" ca="1" si="320"/>
        <v>49.86423000000002</v>
      </c>
      <c r="U746" s="311">
        <f t="shared" ca="1" si="321"/>
        <v>0</v>
      </c>
      <c r="V746" s="306">
        <f t="shared" ca="1" si="322"/>
        <v>1.2257462796780223</v>
      </c>
      <c r="W746" s="304">
        <f t="shared" ca="1" si="323"/>
        <v>43.225694308807647</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1.2697310366144201</v>
      </c>
      <c r="AH746" s="304">
        <f t="shared" ca="1" si="347"/>
        <v>-8.5039436806891064</v>
      </c>
    </row>
    <row r="747" spans="1:34" x14ac:dyDescent="0.2">
      <c r="A747" s="347">
        <f t="shared" ca="1" si="325"/>
        <v>1E-4</v>
      </c>
      <c r="B747" s="304">
        <f t="shared" ca="1" si="326"/>
        <v>29.236100000000064</v>
      </c>
      <c r="D747" s="306">
        <f t="shared" ca="1" si="327"/>
        <v>-0.73113991662954536</v>
      </c>
      <c r="E747" s="307">
        <f t="shared" ca="1" si="328"/>
        <v>-1.3375157302786285</v>
      </c>
      <c r="F747" s="304">
        <f t="shared" ca="1" si="329"/>
        <v>1.5243076810250058</v>
      </c>
      <c r="G747" s="306">
        <f t="shared" ca="1" si="330"/>
        <v>9.2139140851800683</v>
      </c>
      <c r="H747" s="307">
        <f t="shared" ca="1" si="331"/>
        <v>-106.77225743245093</v>
      </c>
      <c r="I747" s="304">
        <f t="shared" ca="1" si="332"/>
        <v>107.16907748968754</v>
      </c>
      <c r="J747" s="306">
        <f t="shared" ca="1" si="333"/>
        <v>746.86410190403069</v>
      </c>
      <c r="K747" s="307">
        <f t="shared" ca="1" si="334"/>
        <v>-6.1009011170595002</v>
      </c>
      <c r="L747" s="304">
        <f t="shared" ca="1" si="319"/>
        <v>746.88901967250422</v>
      </c>
      <c r="M747" s="306">
        <f t="shared" ca="1" si="335"/>
        <v>-1.4847145629321028</v>
      </c>
      <c r="N747" s="304">
        <f t="shared" ca="1" si="336"/>
        <v>-85.06787823762015</v>
      </c>
      <c r="P747" s="310">
        <f t="shared" ca="1" si="337"/>
        <v>23</v>
      </c>
      <c r="Q747" s="304">
        <f t="shared" ca="1" si="338"/>
        <v>0</v>
      </c>
      <c r="R747" s="306">
        <f t="shared" ca="1" si="339"/>
        <v>0</v>
      </c>
      <c r="S747" s="307">
        <f t="shared" ca="1" si="340"/>
        <v>5.083000000000002</v>
      </c>
      <c r="T747" s="304">
        <f t="shared" ca="1" si="320"/>
        <v>49.86423000000002</v>
      </c>
      <c r="U747" s="311">
        <f t="shared" ca="1" si="321"/>
        <v>0</v>
      </c>
      <c r="V747" s="306">
        <f t="shared" ca="1" si="322"/>
        <v>1.225747588434996</v>
      </c>
      <c r="W747" s="304">
        <f t="shared" ca="1" si="323"/>
        <v>43.225842886815251</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1.2697024696641002</v>
      </c>
      <c r="AH747" s="304">
        <f t="shared" ca="1" si="347"/>
        <v>-8.5039729114317595</v>
      </c>
    </row>
    <row r="748" spans="1:34" x14ac:dyDescent="0.2">
      <c r="A748" s="347">
        <f t="shared" ca="1" si="325"/>
        <v>1E-4</v>
      </c>
      <c r="B748" s="304">
        <f t="shared" ca="1" si="326"/>
        <v>29.236200000000064</v>
      </c>
      <c r="D748" s="306">
        <f t="shared" ca="1" si="327"/>
        <v>-0.73113576182789641</v>
      </c>
      <c r="E748" s="307">
        <f t="shared" ca="1" si="328"/>
        <v>-1.3374860327250744</v>
      </c>
      <c r="F748" s="304">
        <f t="shared" ca="1" si="329"/>
        <v>1.5242796298443133</v>
      </c>
      <c r="G748" s="306">
        <f t="shared" ca="1" si="330"/>
        <v>9.2138409716038847</v>
      </c>
      <c r="H748" s="307">
        <f t="shared" ca="1" si="331"/>
        <v>-106.7723911810542</v>
      </c>
      <c r="I748" s="304">
        <f t="shared" ca="1" si="332"/>
        <v>107.16920445711104</v>
      </c>
      <c r="J748" s="306">
        <f t="shared" ca="1" si="333"/>
        <v>746.86410190403069</v>
      </c>
      <c r="K748" s="307">
        <f t="shared" ca="1" si="334"/>
        <v>-6.1115783494901752</v>
      </c>
      <c r="L748" s="304">
        <f t="shared" ca="1" si="319"/>
        <v>746.889106964907</v>
      </c>
      <c r="M748" s="306">
        <f t="shared" ca="1" si="335"/>
        <v>-1.4847153499301715</v>
      </c>
      <c r="N748" s="304">
        <f t="shared" ca="1" si="336"/>
        <v>-85.067923329287979</v>
      </c>
      <c r="P748" s="310">
        <f t="shared" ca="1" si="337"/>
        <v>23</v>
      </c>
      <c r="Q748" s="304">
        <f t="shared" ca="1" si="338"/>
        <v>0</v>
      </c>
      <c r="R748" s="306">
        <f t="shared" ca="1" si="339"/>
        <v>0</v>
      </c>
      <c r="S748" s="307">
        <f t="shared" ca="1" si="340"/>
        <v>5.083000000000002</v>
      </c>
      <c r="T748" s="304">
        <f t="shared" ca="1" si="320"/>
        <v>49.86423000000002</v>
      </c>
      <c r="U748" s="311">
        <f t="shared" ca="1" si="321"/>
        <v>0</v>
      </c>
      <c r="V748" s="306">
        <f t="shared" ca="1" si="322"/>
        <v>1.2257488971950068</v>
      </c>
      <c r="W748" s="304">
        <f t="shared" ca="1" si="323"/>
        <v>43.225991462965617</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1.2696739030662823</v>
      </c>
      <c r="AH748" s="304">
        <f t="shared" ca="1" si="347"/>
        <v>-8.5040021418090177</v>
      </c>
    </row>
    <row r="749" spans="1:34" x14ac:dyDescent="0.2">
      <c r="A749" s="347">
        <f t="shared" ca="1" si="325"/>
        <v>1E-4</v>
      </c>
      <c r="B749" s="304">
        <f t="shared" ca="1" si="326"/>
        <v>29.236300000000064</v>
      </c>
      <c r="D749" s="306">
        <f t="shared" ca="1" si="327"/>
        <v>-0.73113160701725244</v>
      </c>
      <c r="E749" s="307">
        <f t="shared" ca="1" si="328"/>
        <v>-1.3374563355427718</v>
      </c>
      <c r="F749" s="304">
        <f t="shared" ca="1" si="329"/>
        <v>1.5242515790587621</v>
      </c>
      <c r="G749" s="306">
        <f t="shared" ca="1" si="330"/>
        <v>9.2137678584431821</v>
      </c>
      <c r="H749" s="307">
        <f t="shared" ca="1" si="331"/>
        <v>-106.77252492668775</v>
      </c>
      <c r="I749" s="304">
        <f t="shared" ca="1" si="332"/>
        <v>107.1693314216779</v>
      </c>
      <c r="J749" s="306">
        <f t="shared" ca="1" si="333"/>
        <v>746.86410190403069</v>
      </c>
      <c r="K749" s="307">
        <f t="shared" ca="1" si="334"/>
        <v>-6.1222555952955622</v>
      </c>
      <c r="L749" s="304">
        <f t="shared" ca="1" si="319"/>
        <v>746.88919441004657</v>
      </c>
      <c r="M749" s="306">
        <f t="shared" ca="1" si="335"/>
        <v>-1.4847161369201305</v>
      </c>
      <c r="N749" s="304">
        <f t="shared" ca="1" si="336"/>
        <v>-85.067968420491141</v>
      </c>
      <c r="P749" s="310">
        <f t="shared" ca="1" si="337"/>
        <v>23</v>
      </c>
      <c r="Q749" s="304">
        <f t="shared" ca="1" si="338"/>
        <v>0</v>
      </c>
      <c r="R749" s="306">
        <f t="shared" ca="1" si="339"/>
        <v>0</v>
      </c>
      <c r="S749" s="307">
        <f t="shared" ca="1" si="340"/>
        <v>5.083000000000002</v>
      </c>
      <c r="T749" s="304">
        <f t="shared" ca="1" si="320"/>
        <v>49.86423000000002</v>
      </c>
      <c r="U749" s="311">
        <f t="shared" ca="1" si="321"/>
        <v>0</v>
      </c>
      <c r="V749" s="306">
        <f t="shared" ca="1" si="322"/>
        <v>1.225750205958055</v>
      </c>
      <c r="W749" s="304">
        <f t="shared" ca="1" si="323"/>
        <v>43.22614003725873</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1.2696453368209504</v>
      </c>
      <c r="AH749" s="304">
        <f t="shared" ca="1" si="347"/>
        <v>-8.5040313718208935</v>
      </c>
    </row>
    <row r="750" spans="1:34" x14ac:dyDescent="0.2">
      <c r="A750" s="347">
        <f t="shared" ca="1" si="325"/>
        <v>1E-4</v>
      </c>
      <c r="B750" s="304">
        <f t="shared" ca="1" si="326"/>
        <v>29.236400000000064</v>
      </c>
      <c r="D750" s="306">
        <f t="shared" ca="1" si="327"/>
        <v>-0.73112745219761466</v>
      </c>
      <c r="E750" s="307">
        <f t="shared" ca="1" si="328"/>
        <v>-1.3374266387317242</v>
      </c>
      <c r="F750" s="304">
        <f t="shared" ca="1" si="329"/>
        <v>1.5242235286683554</v>
      </c>
      <c r="G750" s="306">
        <f t="shared" ca="1" si="330"/>
        <v>9.2136947456979623</v>
      </c>
      <c r="H750" s="307">
        <f t="shared" ca="1" si="331"/>
        <v>-106.77265866935163</v>
      </c>
      <c r="I750" s="304">
        <f t="shared" ca="1" si="332"/>
        <v>107.16945838338819</v>
      </c>
      <c r="J750" s="306">
        <f t="shared" ca="1" si="333"/>
        <v>746.86410190403069</v>
      </c>
      <c r="K750" s="307">
        <f t="shared" ca="1" si="334"/>
        <v>-6.1329328544753645</v>
      </c>
      <c r="L750" s="304">
        <f t="shared" ca="1" si="319"/>
        <v>746.88928200792373</v>
      </c>
      <c r="M750" s="306">
        <f t="shared" ca="1" si="335"/>
        <v>-1.48471692390198</v>
      </c>
      <c r="N750" s="304">
        <f t="shared" ca="1" si="336"/>
        <v>-85.068013511229665</v>
      </c>
      <c r="P750" s="310">
        <f t="shared" ca="1" si="337"/>
        <v>23</v>
      </c>
      <c r="Q750" s="304">
        <f t="shared" ca="1" si="338"/>
        <v>0</v>
      </c>
      <c r="R750" s="306">
        <f t="shared" ca="1" si="339"/>
        <v>0</v>
      </c>
      <c r="S750" s="307">
        <f t="shared" ca="1" si="340"/>
        <v>5.083000000000002</v>
      </c>
      <c r="T750" s="304">
        <f t="shared" ca="1" si="320"/>
        <v>49.86423000000002</v>
      </c>
      <c r="U750" s="311">
        <f t="shared" ca="1" si="321"/>
        <v>0</v>
      </c>
      <c r="V750" s="306">
        <f t="shared" ca="1" si="322"/>
        <v>1.2257515147241402</v>
      </c>
      <c r="W750" s="304">
        <f t="shared" ca="1" si="323"/>
        <v>43.226288609694649</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1.2696167709281116</v>
      </c>
      <c r="AH750" s="304">
        <f t="shared" ca="1" si="347"/>
        <v>-8.5040606014673834</v>
      </c>
    </row>
    <row r="751" spans="1:34" x14ac:dyDescent="0.2">
      <c r="A751" s="347">
        <f t="shared" ca="1" si="325"/>
        <v>1E-4</v>
      </c>
      <c r="B751" s="304">
        <f t="shared" ca="1" si="326"/>
        <v>29.236500000000063</v>
      </c>
      <c r="D751" s="306">
        <f t="shared" ca="1" si="327"/>
        <v>-0.73112329736898407</v>
      </c>
      <c r="E751" s="307">
        <f t="shared" ca="1" si="328"/>
        <v>-1.3373969422919156</v>
      </c>
      <c r="F751" s="304">
        <f t="shared" ca="1" si="329"/>
        <v>1.5241954786730807</v>
      </c>
      <c r="G751" s="306">
        <f t="shared" ca="1" si="330"/>
        <v>9.2136216333682253</v>
      </c>
      <c r="H751" s="307">
        <f t="shared" ca="1" si="331"/>
        <v>-106.77279240904586</v>
      </c>
      <c r="I751" s="304">
        <f t="shared" ca="1" si="332"/>
        <v>107.16958534224192</v>
      </c>
      <c r="J751" s="306">
        <f t="shared" ca="1" si="333"/>
        <v>746.86410190403069</v>
      </c>
      <c r="K751" s="307">
        <f t="shared" ca="1" si="334"/>
        <v>-6.1436101270292847</v>
      </c>
      <c r="L751" s="304">
        <f t="shared" ca="1" si="319"/>
        <v>746.88936975853869</v>
      </c>
      <c r="M751" s="306">
        <f t="shared" ca="1" si="335"/>
        <v>-1.4847177108757199</v>
      </c>
      <c r="N751" s="304">
        <f t="shared" ca="1" si="336"/>
        <v>-85.068058601503552</v>
      </c>
      <c r="P751" s="310">
        <f t="shared" ca="1" si="337"/>
        <v>23</v>
      </c>
      <c r="Q751" s="304">
        <f t="shared" ca="1" si="338"/>
        <v>0</v>
      </c>
      <c r="R751" s="306">
        <f t="shared" ca="1" si="339"/>
        <v>0</v>
      </c>
      <c r="S751" s="307">
        <f t="shared" ca="1" si="340"/>
        <v>5.083000000000002</v>
      </c>
      <c r="T751" s="304">
        <f t="shared" ca="1" si="320"/>
        <v>49.86423000000002</v>
      </c>
      <c r="U751" s="311">
        <f t="shared" ca="1" si="321"/>
        <v>0</v>
      </c>
      <c r="V751" s="306">
        <f t="shared" ca="1" si="322"/>
        <v>1.2257528234932631</v>
      </c>
      <c r="W751" s="304">
        <f t="shared" ca="1" si="323"/>
        <v>43.226437180273365</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1.2695882053877536</v>
      </c>
      <c r="AH751" s="304">
        <f t="shared" ca="1" si="347"/>
        <v>-8.5040898307485016</v>
      </c>
    </row>
    <row r="752" spans="1:34" x14ac:dyDescent="0.2">
      <c r="A752" s="347">
        <f t="shared" ca="1" si="325"/>
        <v>1E-4</v>
      </c>
      <c r="B752" s="304">
        <f t="shared" ca="1" si="326"/>
        <v>29.236600000000063</v>
      </c>
      <c r="D752" s="306">
        <f t="shared" ca="1" si="327"/>
        <v>-0.73111914253136179</v>
      </c>
      <c r="E752" s="307">
        <f t="shared" ca="1" si="328"/>
        <v>-1.3373672462233532</v>
      </c>
      <c r="F752" s="304">
        <f t="shared" ca="1" si="329"/>
        <v>1.5241674290729443</v>
      </c>
      <c r="G752" s="306">
        <f t="shared" ca="1" si="330"/>
        <v>9.2135485214539727</v>
      </c>
      <c r="H752" s="307">
        <f t="shared" ca="1" si="331"/>
        <v>-106.77292614577048</v>
      </c>
      <c r="I752" s="304">
        <f t="shared" ca="1" si="332"/>
        <v>107.16971229823912</v>
      </c>
      <c r="J752" s="306">
        <f t="shared" ca="1" si="333"/>
        <v>746.86410190403069</v>
      </c>
      <c r="K752" s="307">
        <f t="shared" ca="1" si="334"/>
        <v>-6.1542874129570251</v>
      </c>
      <c r="L752" s="304">
        <f t="shared" ca="1" si="319"/>
        <v>746.88945766189227</v>
      </c>
      <c r="M752" s="306">
        <f t="shared" ca="1" si="335"/>
        <v>-1.4847184978413506</v>
      </c>
      <c r="N752" s="304">
        <f t="shared" ca="1" si="336"/>
        <v>-85.068103691312814</v>
      </c>
      <c r="P752" s="310">
        <f t="shared" ca="1" si="337"/>
        <v>23</v>
      </c>
      <c r="Q752" s="304">
        <f t="shared" ca="1" si="338"/>
        <v>0</v>
      </c>
      <c r="R752" s="306">
        <f t="shared" ca="1" si="339"/>
        <v>0</v>
      </c>
      <c r="S752" s="307">
        <f t="shared" ca="1" si="340"/>
        <v>5.083000000000002</v>
      </c>
      <c r="T752" s="304">
        <f t="shared" ca="1" si="320"/>
        <v>49.86423000000002</v>
      </c>
      <c r="U752" s="311">
        <f t="shared" ca="1" si="321"/>
        <v>0</v>
      </c>
      <c r="V752" s="306">
        <f t="shared" ca="1" si="322"/>
        <v>1.2257541322654226</v>
      </c>
      <c r="W752" s="304">
        <f t="shared" ca="1" si="323"/>
        <v>43.22658574899485</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1.2695596401998781</v>
      </c>
      <c r="AH752" s="304">
        <f t="shared" ca="1" si="347"/>
        <v>-8.5041190596642426</v>
      </c>
    </row>
    <row r="753" spans="1:34" x14ac:dyDescent="0.2">
      <c r="A753" s="347">
        <f t="shared" ca="1" si="325"/>
        <v>1E-4</v>
      </c>
      <c r="B753" s="304">
        <f t="shared" ca="1" si="326"/>
        <v>29.236700000000063</v>
      </c>
      <c r="D753" s="306">
        <f t="shared" ca="1" si="327"/>
        <v>-0.73111498768474736</v>
      </c>
      <c r="E753" s="307">
        <f t="shared" ca="1" si="328"/>
        <v>-1.3373375505260388</v>
      </c>
      <c r="F753" s="304">
        <f t="shared" ca="1" si="329"/>
        <v>1.5241393798679481</v>
      </c>
      <c r="G753" s="306">
        <f t="shared" ca="1" si="330"/>
        <v>9.2134754099552048</v>
      </c>
      <c r="H753" s="307">
        <f t="shared" ca="1" si="331"/>
        <v>-106.77305987952553</v>
      </c>
      <c r="I753" s="304">
        <f t="shared" ca="1" si="332"/>
        <v>107.16983925137984</v>
      </c>
      <c r="J753" s="306">
        <f t="shared" ca="1" si="333"/>
        <v>746.86410190403069</v>
      </c>
      <c r="K753" s="307">
        <f t="shared" ca="1" si="334"/>
        <v>-6.16496471225829</v>
      </c>
      <c r="L753" s="304">
        <f t="shared" ca="1" si="319"/>
        <v>746.88954571798479</v>
      </c>
      <c r="M753" s="306">
        <f t="shared" ca="1" si="335"/>
        <v>-1.4847192847988719</v>
      </c>
      <c r="N753" s="304">
        <f t="shared" ca="1" si="336"/>
        <v>-85.068148780657452</v>
      </c>
      <c r="P753" s="310">
        <f t="shared" ca="1" si="337"/>
        <v>23</v>
      </c>
      <c r="Q753" s="304">
        <f t="shared" ca="1" si="338"/>
        <v>0</v>
      </c>
      <c r="R753" s="306">
        <f t="shared" ca="1" si="339"/>
        <v>0</v>
      </c>
      <c r="S753" s="307">
        <f t="shared" ca="1" si="340"/>
        <v>5.083000000000002</v>
      </c>
      <c r="T753" s="304">
        <f t="shared" ca="1" si="320"/>
        <v>49.86423000000002</v>
      </c>
      <c r="U753" s="311">
        <f t="shared" ca="1" si="321"/>
        <v>0</v>
      </c>
      <c r="V753" s="306">
        <f t="shared" ca="1" si="322"/>
        <v>1.2257554410406195</v>
      </c>
      <c r="W753" s="304">
        <f t="shared" ca="1" si="323"/>
        <v>43.226734315859176</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1.2695310753644904</v>
      </c>
      <c r="AH753" s="304">
        <f t="shared" ca="1" si="347"/>
        <v>-8.5041482882146049</v>
      </c>
    </row>
    <row r="754" spans="1:34" x14ac:dyDescent="0.2">
      <c r="A754" s="347">
        <f t="shared" ca="1" si="325"/>
        <v>1E-4</v>
      </c>
      <c r="B754" s="304">
        <f t="shared" ca="1" si="326"/>
        <v>29.236800000000063</v>
      </c>
      <c r="D754" s="306">
        <f t="shared" ca="1" si="327"/>
        <v>-0.73111083282914324</v>
      </c>
      <c r="E754" s="307">
        <f t="shared" ca="1" si="328"/>
        <v>-1.3373078551999598</v>
      </c>
      <c r="F754" s="304">
        <f t="shared" ca="1" si="329"/>
        <v>1.5241113310580825</v>
      </c>
      <c r="G754" s="306">
        <f t="shared" ca="1" si="330"/>
        <v>9.2134022988719213</v>
      </c>
      <c r="H754" s="307">
        <f t="shared" ca="1" si="331"/>
        <v>-106.77319361031105</v>
      </c>
      <c r="I754" s="304">
        <f t="shared" ca="1" si="332"/>
        <v>107.16996620166411</v>
      </c>
      <c r="J754" s="306">
        <f t="shared" ca="1" si="333"/>
        <v>746.86410190403069</v>
      </c>
      <c r="K754" s="307">
        <f t="shared" ca="1" si="334"/>
        <v>-6.1756420249327819</v>
      </c>
      <c r="L754" s="304">
        <f t="shared" ca="1" si="319"/>
        <v>746.88963392681683</v>
      </c>
      <c r="M754" s="306">
        <f t="shared" ca="1" si="335"/>
        <v>-1.4847200717482845</v>
      </c>
      <c r="N754" s="304">
        <f t="shared" ca="1" si="336"/>
        <v>-85.068193869537467</v>
      </c>
      <c r="P754" s="310">
        <f t="shared" ca="1" si="337"/>
        <v>23</v>
      </c>
      <c r="Q754" s="304">
        <f t="shared" ca="1" si="338"/>
        <v>0</v>
      </c>
      <c r="R754" s="306">
        <f t="shared" ca="1" si="339"/>
        <v>0</v>
      </c>
      <c r="S754" s="307">
        <f t="shared" ca="1" si="340"/>
        <v>5.083000000000002</v>
      </c>
      <c r="T754" s="304">
        <f t="shared" ca="1" si="320"/>
        <v>49.86423000000002</v>
      </c>
      <c r="U754" s="311">
        <f t="shared" ca="1" si="321"/>
        <v>0</v>
      </c>
      <c r="V754" s="306">
        <f t="shared" ca="1" si="322"/>
        <v>1.2257567498188537</v>
      </c>
      <c r="W754" s="304">
        <f t="shared" ca="1" si="323"/>
        <v>43.226882880866327</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1.2695025108815781</v>
      </c>
      <c r="AH754" s="304">
        <f t="shared" ca="1" si="347"/>
        <v>-8.504177516399599</v>
      </c>
    </row>
    <row r="755" spans="1:34" x14ac:dyDescent="0.2">
      <c r="A755" s="347">
        <f t="shared" ca="1" si="325"/>
        <v>1E-4</v>
      </c>
      <c r="B755" s="304">
        <f t="shared" ca="1" si="326"/>
        <v>29.236900000000063</v>
      </c>
      <c r="D755" s="306">
        <f t="shared" ca="1" si="327"/>
        <v>-0.7311066779645472</v>
      </c>
      <c r="E755" s="307">
        <f t="shared" ca="1" si="328"/>
        <v>-1.337278160245118</v>
      </c>
      <c r="F755" s="304">
        <f t="shared" ca="1" si="329"/>
        <v>1.5240832826433481</v>
      </c>
      <c r="G755" s="306">
        <f t="shared" ca="1" si="330"/>
        <v>9.2133291882041242</v>
      </c>
      <c r="H755" s="307">
        <f t="shared" ca="1" si="331"/>
        <v>-106.77332733812707</v>
      </c>
      <c r="I755" s="304">
        <f t="shared" ca="1" si="332"/>
        <v>107.17009314909197</v>
      </c>
      <c r="J755" s="306">
        <f t="shared" ca="1" si="333"/>
        <v>746.86410190403069</v>
      </c>
      <c r="K755" s="307">
        <f t="shared" ca="1" si="334"/>
        <v>-6.1863193509802041</v>
      </c>
      <c r="L755" s="304">
        <f t="shared" ca="1" si="319"/>
        <v>746.88972228838884</v>
      </c>
      <c r="M755" s="306">
        <f t="shared" ca="1" si="335"/>
        <v>-1.4847208586895879</v>
      </c>
      <c r="N755" s="304">
        <f t="shared" ca="1" si="336"/>
        <v>-85.068238957952886</v>
      </c>
      <c r="P755" s="310">
        <f t="shared" ca="1" si="337"/>
        <v>23</v>
      </c>
      <c r="Q755" s="304">
        <f t="shared" ca="1" si="338"/>
        <v>0</v>
      </c>
      <c r="R755" s="306">
        <f t="shared" ca="1" si="339"/>
        <v>0</v>
      </c>
      <c r="S755" s="307">
        <f t="shared" ca="1" si="340"/>
        <v>5.083000000000002</v>
      </c>
      <c r="T755" s="304">
        <f t="shared" ca="1" si="320"/>
        <v>49.86423000000002</v>
      </c>
      <c r="U755" s="311">
        <f t="shared" ca="1" si="321"/>
        <v>0</v>
      </c>
      <c r="V755" s="306">
        <f t="shared" ca="1" si="322"/>
        <v>1.2257580586001249</v>
      </c>
      <c r="W755" s="304">
        <f t="shared" ca="1" si="323"/>
        <v>43.227031444016319</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1.2694739467511464</v>
      </c>
      <c r="AH755" s="304">
        <f t="shared" ca="1" si="347"/>
        <v>-8.5042067442192231</v>
      </c>
    </row>
    <row r="756" spans="1:34" x14ac:dyDescent="0.2">
      <c r="A756" s="347">
        <f t="shared" ca="1" si="325"/>
        <v>1E-4</v>
      </c>
      <c r="B756" s="304">
        <f t="shared" ca="1" si="326"/>
        <v>29.237000000000062</v>
      </c>
      <c r="D756" s="306">
        <f t="shared" ca="1" si="327"/>
        <v>-0.7311025230909628</v>
      </c>
      <c r="E756" s="307">
        <f t="shared" ca="1" si="328"/>
        <v>-1.3372484656615118</v>
      </c>
      <c r="F756" s="304">
        <f t="shared" ca="1" si="329"/>
        <v>1.5240552346237453</v>
      </c>
      <c r="G756" s="306">
        <f t="shared" ca="1" si="330"/>
        <v>9.2132560779518151</v>
      </c>
      <c r="H756" s="307">
        <f t="shared" ca="1" si="331"/>
        <v>-106.77346106297364</v>
      </c>
      <c r="I756" s="304">
        <f t="shared" ca="1" si="332"/>
        <v>107.17022009366345</v>
      </c>
      <c r="J756" s="306">
        <f t="shared" ca="1" si="333"/>
        <v>746.86410190403069</v>
      </c>
      <c r="K756" s="307">
        <f t="shared" ca="1" si="334"/>
        <v>-6.1969966904002591</v>
      </c>
      <c r="L756" s="304">
        <f t="shared" ca="1" si="319"/>
        <v>746.88981080270139</v>
      </c>
      <c r="M756" s="306">
        <f t="shared" ca="1" si="335"/>
        <v>-1.4847216456227823</v>
      </c>
      <c r="N756" s="304">
        <f t="shared" ca="1" si="336"/>
        <v>-85.068284045903681</v>
      </c>
      <c r="P756" s="310">
        <f t="shared" ca="1" si="337"/>
        <v>23</v>
      </c>
      <c r="Q756" s="304">
        <f t="shared" ca="1" si="338"/>
        <v>0</v>
      </c>
      <c r="R756" s="306">
        <f t="shared" ca="1" si="339"/>
        <v>0</v>
      </c>
      <c r="S756" s="307">
        <f t="shared" ca="1" si="340"/>
        <v>5.083000000000002</v>
      </c>
      <c r="T756" s="304">
        <f t="shared" ca="1" si="320"/>
        <v>49.86423000000002</v>
      </c>
      <c r="U756" s="311">
        <f t="shared" ca="1" si="321"/>
        <v>0</v>
      </c>
      <c r="V756" s="306">
        <f t="shared" ca="1" si="322"/>
        <v>1.2257593673844325</v>
      </c>
      <c r="W756" s="304">
        <f t="shared" ca="1" si="323"/>
        <v>43.227180005309151</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1.2694453829731867</v>
      </c>
      <c r="AH756" s="304">
        <f t="shared" ca="1" si="347"/>
        <v>-8.5042359716734808</v>
      </c>
    </row>
    <row r="757" spans="1:34" x14ac:dyDescent="0.2">
      <c r="A757" s="347">
        <f t="shared" ca="1" si="325"/>
        <v>1E-4</v>
      </c>
      <c r="B757" s="304">
        <f t="shared" ca="1" si="326"/>
        <v>29.237100000000062</v>
      </c>
      <c r="D757" s="306">
        <f t="shared" ca="1" si="327"/>
        <v>-0.73109836820839191</v>
      </c>
      <c r="E757" s="307">
        <f t="shared" ca="1" si="328"/>
        <v>-1.3372187714491393</v>
      </c>
      <c r="F757" s="304">
        <f t="shared" ca="1" si="329"/>
        <v>1.5240271869992736</v>
      </c>
      <c r="G757" s="306">
        <f t="shared" ca="1" si="330"/>
        <v>9.2131829681149942</v>
      </c>
      <c r="H757" s="307">
        <f t="shared" ca="1" si="331"/>
        <v>-106.77359478485079</v>
      </c>
      <c r="I757" s="304">
        <f t="shared" ca="1" si="332"/>
        <v>107.17034703537858</v>
      </c>
      <c r="J757" s="306">
        <f t="shared" ca="1" si="333"/>
        <v>746.86410190403069</v>
      </c>
      <c r="K757" s="307">
        <f t="shared" ca="1" si="334"/>
        <v>-6.2076740431926503</v>
      </c>
      <c r="L757" s="304">
        <f t="shared" ca="1" si="319"/>
        <v>746.88989946975505</v>
      </c>
      <c r="M757" s="306">
        <f t="shared" ca="1" si="335"/>
        <v>-1.4847224325478681</v>
      </c>
      <c r="N757" s="304">
        <f t="shared" ca="1" si="336"/>
        <v>-85.068329133389895</v>
      </c>
      <c r="P757" s="310">
        <f t="shared" ca="1" si="337"/>
        <v>23</v>
      </c>
      <c r="Q757" s="304">
        <f t="shared" ca="1" si="338"/>
        <v>0</v>
      </c>
      <c r="R757" s="306">
        <f t="shared" ca="1" si="339"/>
        <v>0</v>
      </c>
      <c r="S757" s="307">
        <f t="shared" ca="1" si="340"/>
        <v>5.083000000000002</v>
      </c>
      <c r="T757" s="304">
        <f t="shared" ca="1" si="320"/>
        <v>49.86423000000002</v>
      </c>
      <c r="U757" s="311">
        <f t="shared" ca="1" si="321"/>
        <v>0</v>
      </c>
      <c r="V757" s="306">
        <f t="shared" ca="1" si="322"/>
        <v>1.2257606761717774</v>
      </c>
      <c r="W757" s="304">
        <f t="shared" ca="1" si="323"/>
        <v>43.227328564744852</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1.2694168195477022</v>
      </c>
      <c r="AH757" s="304">
        <f t="shared" ca="1" si="347"/>
        <v>-8.5042651987623721</v>
      </c>
    </row>
    <row r="758" spans="1:34" x14ac:dyDescent="0.2">
      <c r="A758" s="347">
        <f t="shared" ca="1" si="325"/>
        <v>1E-4</v>
      </c>
      <c r="B758" s="304">
        <f t="shared" ca="1" si="326"/>
        <v>29.237200000000062</v>
      </c>
      <c r="D758" s="306">
        <f t="shared" ca="1" si="327"/>
        <v>-0.73109421331683233</v>
      </c>
      <c r="E758" s="307">
        <f t="shared" ca="1" si="328"/>
        <v>-1.3371890776079987</v>
      </c>
      <c r="F758" s="304">
        <f t="shared" ca="1" si="329"/>
        <v>1.5239991397699306</v>
      </c>
      <c r="G758" s="306">
        <f t="shared" ca="1" si="330"/>
        <v>9.2131098586936631</v>
      </c>
      <c r="H758" s="307">
        <f t="shared" ca="1" si="331"/>
        <v>-106.77372850375855</v>
      </c>
      <c r="I758" s="304">
        <f t="shared" ca="1" si="332"/>
        <v>107.17047397423742</v>
      </c>
      <c r="J758" s="306">
        <f t="shared" ca="1" si="333"/>
        <v>746.86410190403069</v>
      </c>
      <c r="K758" s="307">
        <f t="shared" ca="1" si="334"/>
        <v>-6.2183514093570809</v>
      </c>
      <c r="L758" s="304">
        <f t="shared" ca="1" si="319"/>
        <v>746.88998828955027</v>
      </c>
      <c r="M758" s="306">
        <f t="shared" ca="1" si="335"/>
        <v>-1.4847232194648452</v>
      </c>
      <c r="N758" s="304">
        <f t="shared" ca="1" si="336"/>
        <v>-85.068374220411513</v>
      </c>
      <c r="P758" s="310">
        <f t="shared" ca="1" si="337"/>
        <v>23</v>
      </c>
      <c r="Q758" s="304">
        <f t="shared" ca="1" si="338"/>
        <v>0</v>
      </c>
      <c r="R758" s="306">
        <f t="shared" ca="1" si="339"/>
        <v>0</v>
      </c>
      <c r="S758" s="307">
        <f t="shared" ca="1" si="340"/>
        <v>5.083000000000002</v>
      </c>
      <c r="T758" s="304">
        <f t="shared" ca="1" si="320"/>
        <v>49.86423000000002</v>
      </c>
      <c r="U758" s="311">
        <f t="shared" ca="1" si="321"/>
        <v>0</v>
      </c>
      <c r="V758" s="306">
        <f t="shared" ca="1" si="322"/>
        <v>1.2257619849621593</v>
      </c>
      <c r="W758" s="304">
        <f t="shared" ca="1" si="323"/>
        <v>43.22747712232345</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1.2693882564746897</v>
      </c>
      <c r="AH758" s="304">
        <f t="shared" ca="1" si="347"/>
        <v>-8.5042944254859005</v>
      </c>
    </row>
    <row r="759" spans="1:34" x14ac:dyDescent="0.2">
      <c r="A759" s="347">
        <f t="shared" ca="1" si="325"/>
        <v>1E-4</v>
      </c>
      <c r="B759" s="304">
        <f t="shared" ca="1" si="326"/>
        <v>29.237300000000062</v>
      </c>
      <c r="D759" s="306">
        <f t="shared" ca="1" si="327"/>
        <v>-0.73109005841628671</v>
      </c>
      <c r="E759" s="307">
        <f t="shared" ca="1" si="328"/>
        <v>-1.3371593841380793</v>
      </c>
      <c r="F759" s="304">
        <f t="shared" ca="1" si="329"/>
        <v>1.5239710929357082</v>
      </c>
      <c r="G759" s="306">
        <f t="shared" ca="1" si="330"/>
        <v>9.2130367496878218</v>
      </c>
      <c r="H759" s="307">
        <f t="shared" ca="1" si="331"/>
        <v>-106.77386221969697</v>
      </c>
      <c r="I759" s="304">
        <f t="shared" ca="1" si="332"/>
        <v>107.17060091023997</v>
      </c>
      <c r="J759" s="306">
        <f t="shared" ca="1" si="333"/>
        <v>746.86410190403069</v>
      </c>
      <c r="K759" s="307">
        <f t="shared" ca="1" si="334"/>
        <v>-6.2290287888932534</v>
      </c>
      <c r="L759" s="304">
        <f t="shared" ca="1" si="319"/>
        <v>746.89007726208752</v>
      </c>
      <c r="M759" s="306">
        <f t="shared" ca="1" si="335"/>
        <v>-1.4847240063737139</v>
      </c>
      <c r="N759" s="304">
        <f t="shared" ca="1" si="336"/>
        <v>-85.068419306968551</v>
      </c>
      <c r="P759" s="310">
        <f t="shared" ca="1" si="337"/>
        <v>23</v>
      </c>
      <c r="Q759" s="304">
        <f t="shared" ca="1" si="338"/>
        <v>0</v>
      </c>
      <c r="R759" s="306">
        <f t="shared" ca="1" si="339"/>
        <v>0</v>
      </c>
      <c r="S759" s="307">
        <f t="shared" ca="1" si="340"/>
        <v>5.083000000000002</v>
      </c>
      <c r="T759" s="304">
        <f t="shared" ca="1" si="320"/>
        <v>49.86423000000002</v>
      </c>
      <c r="U759" s="311">
        <f t="shared" ca="1" si="321"/>
        <v>0</v>
      </c>
      <c r="V759" s="306">
        <f t="shared" ca="1" si="322"/>
        <v>1.2257632937555785</v>
      </c>
      <c r="W759" s="304">
        <f t="shared" ca="1" si="323"/>
        <v>43.22762567804493</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1.2693596937541418</v>
      </c>
      <c r="AH759" s="304">
        <f t="shared" ca="1" si="347"/>
        <v>-8.504323651844075</v>
      </c>
    </row>
    <row r="760" spans="1:34" x14ac:dyDescent="0.2">
      <c r="A760" s="347">
        <f t="shared" ca="1" si="325"/>
        <v>1E-4</v>
      </c>
      <c r="B760" s="304">
        <f t="shared" ca="1" si="326"/>
        <v>29.237400000000061</v>
      </c>
      <c r="D760" s="306">
        <f t="shared" ca="1" si="327"/>
        <v>-0.73108590350675418</v>
      </c>
      <c r="E760" s="307">
        <f t="shared" ca="1" si="328"/>
        <v>-1.3371296910393884</v>
      </c>
      <c r="F760" s="304">
        <f t="shared" ca="1" si="329"/>
        <v>1.5239430464966128</v>
      </c>
      <c r="G760" s="306">
        <f t="shared" ca="1" si="330"/>
        <v>9.2129636410974705</v>
      </c>
      <c r="H760" s="307">
        <f t="shared" ca="1" si="331"/>
        <v>-106.77399593266607</v>
      </c>
      <c r="I760" s="304">
        <f t="shared" ca="1" si="332"/>
        <v>107.17072784338629</v>
      </c>
      <c r="J760" s="306">
        <f t="shared" ca="1" si="333"/>
        <v>746.86410190403069</v>
      </c>
      <c r="K760" s="307">
        <f t="shared" ca="1" si="334"/>
        <v>-6.2397061818008712</v>
      </c>
      <c r="L760" s="304">
        <f t="shared" ca="1" si="319"/>
        <v>746.89016638736757</v>
      </c>
      <c r="M760" s="306">
        <f t="shared" ca="1" si="335"/>
        <v>-1.484724793274474</v>
      </c>
      <c r="N760" s="304">
        <f t="shared" ca="1" si="336"/>
        <v>-85.068464393060992</v>
      </c>
      <c r="P760" s="310">
        <f t="shared" ca="1" si="337"/>
        <v>23</v>
      </c>
      <c r="Q760" s="304">
        <f t="shared" ca="1" si="338"/>
        <v>0</v>
      </c>
      <c r="R760" s="306">
        <f t="shared" ca="1" si="339"/>
        <v>0</v>
      </c>
      <c r="S760" s="307">
        <f t="shared" ca="1" si="340"/>
        <v>5.083000000000002</v>
      </c>
      <c r="T760" s="304">
        <f t="shared" ca="1" si="320"/>
        <v>49.86423000000002</v>
      </c>
      <c r="U760" s="311">
        <f t="shared" ca="1" si="321"/>
        <v>0</v>
      </c>
      <c r="V760" s="306">
        <f t="shared" ca="1" si="322"/>
        <v>1.2257646025520341</v>
      </c>
      <c r="W760" s="304">
        <f t="shared" ca="1" si="323"/>
        <v>43.227774231909322</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1.2693311313860622</v>
      </c>
      <c r="AH760" s="304">
        <f t="shared" ca="1" si="347"/>
        <v>-8.5043528778368902</v>
      </c>
    </row>
    <row r="761" spans="1:34" x14ac:dyDescent="0.2">
      <c r="A761" s="347">
        <f t="shared" ca="1" si="325"/>
        <v>1E-4</v>
      </c>
      <c r="B761" s="304">
        <f t="shared" ca="1" si="326"/>
        <v>29.237500000000061</v>
      </c>
      <c r="D761" s="306">
        <f t="shared" ca="1" si="327"/>
        <v>-0.73108174858823871</v>
      </c>
      <c r="E761" s="307">
        <f t="shared" ca="1" si="328"/>
        <v>-1.3370999983119152</v>
      </c>
      <c r="F761" s="304">
        <f t="shared" ca="1" si="329"/>
        <v>1.5239150004526369</v>
      </c>
      <c r="G761" s="306">
        <f t="shared" ca="1" si="330"/>
        <v>9.2128905329226125</v>
      </c>
      <c r="H761" s="307">
        <f t="shared" ca="1" si="331"/>
        <v>-106.7741296426659</v>
      </c>
      <c r="I761" s="304">
        <f t="shared" ca="1" si="332"/>
        <v>107.17085477367641</v>
      </c>
      <c r="J761" s="306">
        <f t="shared" ca="1" si="333"/>
        <v>746.86410190403069</v>
      </c>
      <c r="K761" s="307">
        <f t="shared" ca="1" si="334"/>
        <v>-6.2503835880796377</v>
      </c>
      <c r="L761" s="304">
        <f t="shared" ca="1" si="319"/>
        <v>746.89025566539055</v>
      </c>
      <c r="M761" s="306">
        <f t="shared" ca="1" si="335"/>
        <v>-1.484725580167126</v>
      </c>
      <c r="N761" s="304">
        <f t="shared" ca="1" si="336"/>
        <v>-85.068509478688881</v>
      </c>
      <c r="P761" s="310">
        <f t="shared" ca="1" si="337"/>
        <v>23</v>
      </c>
      <c r="Q761" s="304">
        <f t="shared" ca="1" si="338"/>
        <v>0</v>
      </c>
      <c r="R761" s="306">
        <f t="shared" ca="1" si="339"/>
        <v>0</v>
      </c>
      <c r="S761" s="307">
        <f t="shared" ca="1" si="340"/>
        <v>5.083000000000002</v>
      </c>
      <c r="T761" s="304">
        <f t="shared" ca="1" si="320"/>
        <v>49.86423000000002</v>
      </c>
      <c r="U761" s="311">
        <f t="shared" ca="1" si="321"/>
        <v>0</v>
      </c>
      <c r="V761" s="306">
        <f t="shared" ca="1" si="322"/>
        <v>1.2257659113515267</v>
      </c>
      <c r="W761" s="304">
        <f t="shared" ca="1" si="323"/>
        <v>43.22792278391664</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1.2693025693704456</v>
      </c>
      <c r="AH761" s="304">
        <f t="shared" ca="1" si="347"/>
        <v>-8.5043821034643532</v>
      </c>
    </row>
    <row r="762" spans="1:34" x14ac:dyDescent="0.2">
      <c r="A762" s="347">
        <f t="shared" ca="1" si="325"/>
        <v>1E-4</v>
      </c>
      <c r="B762" s="304">
        <f t="shared" ca="1" si="326"/>
        <v>29.237600000000061</v>
      </c>
      <c r="D762" s="306">
        <f t="shared" ca="1" si="327"/>
        <v>-0.73107759366073832</v>
      </c>
      <c r="E762" s="307">
        <f t="shared" ca="1" si="328"/>
        <v>-1.3370703059556632</v>
      </c>
      <c r="F762" s="304">
        <f t="shared" ca="1" si="329"/>
        <v>1.5238869548037828</v>
      </c>
      <c r="G762" s="306">
        <f t="shared" ca="1" si="330"/>
        <v>9.2128174251632462</v>
      </c>
      <c r="H762" s="307">
        <f t="shared" ca="1" si="331"/>
        <v>-106.7742633496965</v>
      </c>
      <c r="I762" s="304">
        <f t="shared" ca="1" si="332"/>
        <v>107.17098170111035</v>
      </c>
      <c r="J762" s="306">
        <f t="shared" ca="1" si="333"/>
        <v>746.86410190403069</v>
      </c>
      <c r="K762" s="307">
        <f t="shared" ca="1" si="334"/>
        <v>-6.2610610077292561</v>
      </c>
      <c r="L762" s="304">
        <f t="shared" ca="1" si="319"/>
        <v>746.89034509615726</v>
      </c>
      <c r="M762" s="306">
        <f t="shared" ca="1" si="335"/>
        <v>-1.4847263670516695</v>
      </c>
      <c r="N762" s="304">
        <f t="shared" ca="1" si="336"/>
        <v>-85.068554563852189</v>
      </c>
      <c r="P762" s="310">
        <f t="shared" ca="1" si="337"/>
        <v>23</v>
      </c>
      <c r="Q762" s="304">
        <f t="shared" ca="1" si="338"/>
        <v>0</v>
      </c>
      <c r="R762" s="306">
        <f t="shared" ca="1" si="339"/>
        <v>0</v>
      </c>
      <c r="S762" s="307">
        <f t="shared" ca="1" si="340"/>
        <v>5.083000000000002</v>
      </c>
      <c r="T762" s="304">
        <f t="shared" ca="1" si="320"/>
        <v>49.86423000000002</v>
      </c>
      <c r="U762" s="311">
        <f t="shared" ca="1" si="321"/>
        <v>0</v>
      </c>
      <c r="V762" s="306">
        <f t="shared" ca="1" si="322"/>
        <v>1.2257672201540561</v>
      </c>
      <c r="W762" s="304">
        <f t="shared" ca="1" si="323"/>
        <v>43.228071334066868</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1.2692740077072884</v>
      </c>
      <c r="AH762" s="304">
        <f t="shared" ca="1" si="347"/>
        <v>-8.5044113287264658</v>
      </c>
    </row>
    <row r="763" spans="1:34" x14ac:dyDescent="0.2">
      <c r="A763" s="347">
        <f t="shared" ca="1" si="325"/>
        <v>1E-4</v>
      </c>
      <c r="B763" s="304">
        <f t="shared" ca="1" si="326"/>
        <v>29.237700000000061</v>
      </c>
      <c r="D763" s="306">
        <f t="shared" ca="1" si="327"/>
        <v>-0.73107343872425623</v>
      </c>
      <c r="E763" s="307">
        <f t="shared" ca="1" si="328"/>
        <v>-1.3370406139706308</v>
      </c>
      <c r="F763" s="304">
        <f t="shared" ca="1" si="329"/>
        <v>1.5238589095500508</v>
      </c>
      <c r="G763" s="306">
        <f t="shared" ca="1" si="330"/>
        <v>9.2127443178193733</v>
      </c>
      <c r="H763" s="307">
        <f t="shared" ca="1" si="331"/>
        <v>-106.77439705375789</v>
      </c>
      <c r="I763" s="304">
        <f t="shared" ca="1" si="332"/>
        <v>107.17110862568819</v>
      </c>
      <c r="J763" s="306">
        <f t="shared" ca="1" si="333"/>
        <v>746.86410190403069</v>
      </c>
      <c r="K763" s="307">
        <f t="shared" ca="1" si="334"/>
        <v>-6.271738440749429</v>
      </c>
      <c r="L763" s="304">
        <f t="shared" ca="1" si="319"/>
        <v>746.89043467966803</v>
      </c>
      <c r="M763" s="306">
        <f t="shared" ca="1" si="335"/>
        <v>-1.4847271539281053</v>
      </c>
      <c r="N763" s="304">
        <f t="shared" ca="1" si="336"/>
        <v>-85.068599648550958</v>
      </c>
      <c r="P763" s="310">
        <f t="shared" ca="1" si="337"/>
        <v>23</v>
      </c>
      <c r="Q763" s="304">
        <f t="shared" ca="1" si="338"/>
        <v>0</v>
      </c>
      <c r="R763" s="306">
        <f t="shared" ca="1" si="339"/>
        <v>0</v>
      </c>
      <c r="S763" s="307">
        <f t="shared" ca="1" si="340"/>
        <v>5.083000000000002</v>
      </c>
      <c r="T763" s="304">
        <f t="shared" ca="1" si="320"/>
        <v>49.86423000000002</v>
      </c>
      <c r="U763" s="311">
        <f t="shared" ca="1" si="321"/>
        <v>0</v>
      </c>
      <c r="V763" s="306">
        <f t="shared" ca="1" si="322"/>
        <v>1.2257685289596225</v>
      </c>
      <c r="W763" s="304">
        <f t="shared" ca="1" si="323"/>
        <v>43.228219882360079</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1.2692454463965959</v>
      </c>
      <c r="AH763" s="304">
        <f t="shared" ca="1" si="347"/>
        <v>-8.5044405536232244</v>
      </c>
    </row>
    <row r="764" spans="1:34" x14ac:dyDescent="0.2">
      <c r="A764" s="347">
        <f t="shared" ca="1" si="325"/>
        <v>1E-4</v>
      </c>
      <c r="B764" s="304">
        <f t="shared" ca="1" si="326"/>
        <v>29.23780000000006</v>
      </c>
      <c r="D764" s="306">
        <f t="shared" ca="1" si="327"/>
        <v>-0.73106928377878977</v>
      </c>
      <c r="E764" s="307">
        <f t="shared" ca="1" si="328"/>
        <v>-1.3370109223568054</v>
      </c>
      <c r="F764" s="304">
        <f t="shared" ca="1" si="329"/>
        <v>1.5238308646914291</v>
      </c>
      <c r="G764" s="306">
        <f t="shared" ca="1" si="330"/>
        <v>9.2126712108909956</v>
      </c>
      <c r="H764" s="307">
        <f t="shared" ca="1" si="331"/>
        <v>-106.77453075485013</v>
      </c>
      <c r="I764" s="304">
        <f t="shared" ca="1" si="332"/>
        <v>107.17123554740991</v>
      </c>
      <c r="J764" s="306">
        <f t="shared" ca="1" si="333"/>
        <v>746.86410190403069</v>
      </c>
      <c r="K764" s="307">
        <f t="shared" ca="1" si="334"/>
        <v>-6.2824158871398597</v>
      </c>
      <c r="L764" s="304">
        <f t="shared" ca="1" si="319"/>
        <v>746.89052441592355</v>
      </c>
      <c r="M764" s="306">
        <f t="shared" ca="1" si="335"/>
        <v>-1.4847279407964329</v>
      </c>
      <c r="N764" s="304">
        <f t="shared" ca="1" si="336"/>
        <v>-85.06864473278516</v>
      </c>
      <c r="P764" s="310">
        <f t="shared" ca="1" si="337"/>
        <v>23</v>
      </c>
      <c r="Q764" s="304">
        <f t="shared" ca="1" si="338"/>
        <v>0</v>
      </c>
      <c r="R764" s="306">
        <f t="shared" ca="1" si="339"/>
        <v>0</v>
      </c>
      <c r="S764" s="307">
        <f t="shared" ca="1" si="340"/>
        <v>5.083000000000002</v>
      </c>
      <c r="T764" s="304">
        <f t="shared" ca="1" si="320"/>
        <v>49.86423000000002</v>
      </c>
      <c r="U764" s="311">
        <f t="shared" ca="1" si="321"/>
        <v>0</v>
      </c>
      <c r="V764" s="306">
        <f t="shared" ca="1" si="322"/>
        <v>1.2257698377682262</v>
      </c>
      <c r="W764" s="304">
        <f t="shared" ca="1" si="323"/>
        <v>43.228368428796244</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1.2692168854383521</v>
      </c>
      <c r="AH764" s="304">
        <f t="shared" ca="1" si="347"/>
        <v>-8.504469778154645</v>
      </c>
    </row>
    <row r="765" spans="1:34" x14ac:dyDescent="0.2">
      <c r="A765" s="347">
        <f t="shared" ca="1" si="325"/>
        <v>1E-4</v>
      </c>
      <c r="B765" s="304">
        <f t="shared" ca="1" si="326"/>
        <v>29.23790000000006</v>
      </c>
      <c r="D765" s="306">
        <f t="shared" ca="1" si="327"/>
        <v>-0.73106512882434382</v>
      </c>
      <c r="E765" s="307">
        <f t="shared" ca="1" si="328"/>
        <v>-1.3369812311141906</v>
      </c>
      <c r="F765" s="304">
        <f t="shared" ca="1" si="329"/>
        <v>1.5238028202279228</v>
      </c>
      <c r="G765" s="306">
        <f t="shared" ca="1" si="330"/>
        <v>9.2125981043781131</v>
      </c>
      <c r="H765" s="307">
        <f t="shared" ca="1" si="331"/>
        <v>-106.77466445297324</v>
      </c>
      <c r="I765" s="304">
        <f t="shared" ca="1" si="332"/>
        <v>107.17136246627557</v>
      </c>
      <c r="J765" s="306">
        <f t="shared" ca="1" si="333"/>
        <v>746.86410190403069</v>
      </c>
      <c r="K765" s="307">
        <f t="shared" ca="1" si="334"/>
        <v>-6.2930933469002506</v>
      </c>
      <c r="L765" s="304">
        <f t="shared" ca="1" si="319"/>
        <v>746.89061430492427</v>
      </c>
      <c r="M765" s="306">
        <f t="shared" ca="1" si="335"/>
        <v>-1.4847287276566528</v>
      </c>
      <c r="N765" s="304">
        <f t="shared" ca="1" si="336"/>
        <v>-85.068689816554823</v>
      </c>
      <c r="P765" s="310">
        <f t="shared" ca="1" si="337"/>
        <v>23</v>
      </c>
      <c r="Q765" s="304">
        <f t="shared" ca="1" si="338"/>
        <v>0</v>
      </c>
      <c r="R765" s="306">
        <f t="shared" ca="1" si="339"/>
        <v>0</v>
      </c>
      <c r="S765" s="307">
        <f t="shared" ca="1" si="340"/>
        <v>5.083000000000002</v>
      </c>
      <c r="T765" s="304">
        <f t="shared" ca="1" si="320"/>
        <v>49.86423000000002</v>
      </c>
      <c r="U765" s="311">
        <f t="shared" ca="1" si="321"/>
        <v>0</v>
      </c>
      <c r="V765" s="306">
        <f t="shared" ca="1" si="322"/>
        <v>1.2257711465798657</v>
      </c>
      <c r="W765" s="304">
        <f t="shared" ca="1" si="323"/>
        <v>43.228516973375356</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1.2691883248325624</v>
      </c>
      <c r="AH765" s="304">
        <f t="shared" ca="1" si="347"/>
        <v>-8.5044990023207223</v>
      </c>
    </row>
    <row r="766" spans="1:34" x14ac:dyDescent="0.2">
      <c r="A766" s="347">
        <f t="shared" ca="1" si="325"/>
        <v>1E-4</v>
      </c>
      <c r="B766" s="304">
        <f t="shared" ca="1" si="326"/>
        <v>29.23800000000006</v>
      </c>
      <c r="D766" s="306">
        <f t="shared" ca="1" si="327"/>
        <v>-0.73106097386091562</v>
      </c>
      <c r="E766" s="307">
        <f t="shared" ca="1" si="328"/>
        <v>-1.3369515402427918</v>
      </c>
      <c r="F766" s="304">
        <f t="shared" ca="1" si="329"/>
        <v>1.5237747761595359</v>
      </c>
      <c r="G766" s="306">
        <f t="shared" ca="1" si="330"/>
        <v>9.2125249982807276</v>
      </c>
      <c r="H766" s="307">
        <f t="shared" ca="1" si="331"/>
        <v>-106.77479814812726</v>
      </c>
      <c r="I766" s="304">
        <f t="shared" ca="1" si="332"/>
        <v>107.1714893822852</v>
      </c>
      <c r="J766" s="306">
        <f t="shared" ca="1" si="333"/>
        <v>746.86410190403069</v>
      </c>
      <c r="K766" s="307">
        <f t="shared" ca="1" si="334"/>
        <v>-6.303770820030306</v>
      </c>
      <c r="L766" s="304">
        <f t="shared" ca="1" si="319"/>
        <v>746.89070434667065</v>
      </c>
      <c r="M766" s="306">
        <f t="shared" ca="1" si="335"/>
        <v>-1.4847295145087649</v>
      </c>
      <c r="N766" s="304">
        <f t="shared" ca="1" si="336"/>
        <v>-85.068734899859962</v>
      </c>
      <c r="P766" s="310">
        <f t="shared" ca="1" si="337"/>
        <v>23</v>
      </c>
      <c r="Q766" s="304">
        <f t="shared" ca="1" si="338"/>
        <v>0</v>
      </c>
      <c r="R766" s="306">
        <f t="shared" ca="1" si="339"/>
        <v>0</v>
      </c>
      <c r="S766" s="307">
        <f t="shared" ca="1" si="340"/>
        <v>5.083000000000002</v>
      </c>
      <c r="T766" s="304">
        <f t="shared" ca="1" si="320"/>
        <v>49.86423000000002</v>
      </c>
      <c r="U766" s="311">
        <f t="shared" ca="1" si="321"/>
        <v>0</v>
      </c>
      <c r="V766" s="306">
        <f t="shared" ca="1" si="322"/>
        <v>1.2257724553945428</v>
      </c>
      <c r="W766" s="304">
        <f t="shared" ca="1" si="323"/>
        <v>43.228665516097472</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1.2691597645792321</v>
      </c>
      <c r="AH766" s="304">
        <f t="shared" ca="1" si="347"/>
        <v>-8.504528226121451</v>
      </c>
    </row>
    <row r="767" spans="1:34" x14ac:dyDescent="0.2">
      <c r="A767" s="347">
        <f t="shared" ca="1" si="325"/>
        <v>1E-4</v>
      </c>
      <c r="B767" s="304">
        <f t="shared" ca="1" si="326"/>
        <v>29.23810000000006</v>
      </c>
      <c r="D767" s="306">
        <f t="shared" ca="1" si="327"/>
        <v>-0.73105681888850804</v>
      </c>
      <c r="E767" s="307">
        <f t="shared" ca="1" si="328"/>
        <v>-1.336921849742593</v>
      </c>
      <c r="F767" s="304">
        <f t="shared" ca="1" si="329"/>
        <v>1.5237467324862557</v>
      </c>
      <c r="G767" s="306">
        <f t="shared" ca="1" si="330"/>
        <v>9.212451892598839</v>
      </c>
      <c r="H767" s="307">
        <f t="shared" ca="1" si="331"/>
        <v>-106.77493184031223</v>
      </c>
      <c r="I767" s="304">
        <f t="shared" ca="1" si="332"/>
        <v>107.17161629543884</v>
      </c>
      <c r="J767" s="306">
        <f t="shared" ca="1" si="333"/>
        <v>746.86410190403069</v>
      </c>
      <c r="K767" s="307">
        <f t="shared" ca="1" si="334"/>
        <v>-6.3144483065297283</v>
      </c>
      <c r="L767" s="304">
        <f t="shared" ca="1" si="319"/>
        <v>746.89079454116325</v>
      </c>
      <c r="M767" s="306">
        <f t="shared" ca="1" si="335"/>
        <v>-1.4847303013527693</v>
      </c>
      <c r="N767" s="304">
        <f t="shared" ca="1" si="336"/>
        <v>-85.068779982700548</v>
      </c>
      <c r="P767" s="310">
        <f t="shared" ca="1" si="337"/>
        <v>23</v>
      </c>
      <c r="Q767" s="304">
        <f t="shared" ca="1" si="338"/>
        <v>0</v>
      </c>
      <c r="R767" s="306">
        <f t="shared" ca="1" si="339"/>
        <v>0</v>
      </c>
      <c r="S767" s="307">
        <f t="shared" ca="1" si="340"/>
        <v>5.083000000000002</v>
      </c>
      <c r="T767" s="304">
        <f t="shared" ca="1" si="320"/>
        <v>49.86423000000002</v>
      </c>
      <c r="U767" s="311">
        <f t="shared" ca="1" si="321"/>
        <v>0</v>
      </c>
      <c r="V767" s="306">
        <f t="shared" ca="1" si="322"/>
        <v>1.2257737642122561</v>
      </c>
      <c r="W767" s="304">
        <f t="shared" ca="1" si="323"/>
        <v>43.22881405696257</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1.2691312046783487</v>
      </c>
      <c r="AH767" s="304">
        <f t="shared" ca="1" si="347"/>
        <v>-8.504557449556847</v>
      </c>
    </row>
    <row r="768" spans="1:34" x14ac:dyDescent="0.2">
      <c r="A768" s="347">
        <f t="shared" ca="1" si="325"/>
        <v>1E-4</v>
      </c>
      <c r="B768" s="304">
        <f t="shared" ca="1" si="326"/>
        <v>29.238200000000059</v>
      </c>
      <c r="D768" s="306">
        <f t="shared" ca="1" si="327"/>
        <v>-0.73105266390712254</v>
      </c>
      <c r="E768" s="307">
        <f t="shared" ca="1" si="328"/>
        <v>-1.336892159613603</v>
      </c>
      <c r="F768" s="304">
        <f t="shared" ca="1" si="329"/>
        <v>1.5237186892080912</v>
      </c>
      <c r="G768" s="306">
        <f t="shared" ca="1" si="330"/>
        <v>9.2123787873324474</v>
      </c>
      <c r="H768" s="307">
        <f t="shared" ca="1" si="331"/>
        <v>-106.77506552952819</v>
      </c>
      <c r="I768" s="304">
        <f t="shared" ca="1" si="332"/>
        <v>107.17174320573652</v>
      </c>
      <c r="J768" s="306">
        <f t="shared" ca="1" si="333"/>
        <v>746.86410190403069</v>
      </c>
      <c r="K768" s="307">
        <f t="shared" ca="1" si="334"/>
        <v>-6.3251258063982201</v>
      </c>
      <c r="L768" s="304">
        <f t="shared" ca="1" si="319"/>
        <v>746.89088488840252</v>
      </c>
      <c r="M768" s="306">
        <f t="shared" ca="1" si="335"/>
        <v>-1.4847310881886662</v>
      </c>
      <c r="N768" s="304">
        <f t="shared" ca="1" si="336"/>
        <v>-85.068825065076609</v>
      </c>
      <c r="P768" s="310">
        <f t="shared" ca="1" si="337"/>
        <v>23</v>
      </c>
      <c r="Q768" s="304">
        <f t="shared" ca="1" si="338"/>
        <v>0</v>
      </c>
      <c r="R768" s="306">
        <f t="shared" ca="1" si="339"/>
        <v>0</v>
      </c>
      <c r="S768" s="307">
        <f t="shared" ca="1" si="340"/>
        <v>5.083000000000002</v>
      </c>
      <c r="T768" s="304">
        <f t="shared" ca="1" si="320"/>
        <v>49.86423000000002</v>
      </c>
      <c r="U768" s="311">
        <f t="shared" ca="1" si="321"/>
        <v>0</v>
      </c>
      <c r="V768" s="306">
        <f t="shared" ca="1" si="322"/>
        <v>1.2257750730330059</v>
      </c>
      <c r="W768" s="304">
        <f t="shared" ca="1" si="323"/>
        <v>43.228962595970664</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1.2691026451299141</v>
      </c>
      <c r="AH768" s="304">
        <f t="shared" ca="1" si="347"/>
        <v>-8.5045866726269033</v>
      </c>
    </row>
    <row r="769" spans="1:34" x14ac:dyDescent="0.2">
      <c r="A769" s="347">
        <f t="shared" ca="1" si="325"/>
        <v>1E-4</v>
      </c>
      <c r="B769" s="304">
        <f t="shared" ca="1" si="326"/>
        <v>29.238300000000059</v>
      </c>
      <c r="D769" s="306">
        <f t="shared" ca="1" si="327"/>
        <v>-0.73104850891675877</v>
      </c>
      <c r="E769" s="307">
        <f t="shared" ca="1" si="328"/>
        <v>-1.3368624698558129</v>
      </c>
      <c r="F769" s="304">
        <f t="shared" ca="1" si="329"/>
        <v>1.5236906463250341</v>
      </c>
      <c r="G769" s="306">
        <f t="shared" ca="1" si="330"/>
        <v>9.2123056824815563</v>
      </c>
      <c r="H769" s="307">
        <f t="shared" ca="1" si="331"/>
        <v>-106.77519921577517</v>
      </c>
      <c r="I769" s="304">
        <f t="shared" ca="1" si="332"/>
        <v>107.17187011317829</v>
      </c>
      <c r="J769" s="306">
        <f t="shared" ca="1" si="333"/>
        <v>746.86410190403069</v>
      </c>
      <c r="K769" s="307">
        <f t="shared" ca="1" si="334"/>
        <v>-6.3358033196354855</v>
      </c>
      <c r="L769" s="304">
        <f t="shared" ca="1" si="319"/>
        <v>746.89097538838928</v>
      </c>
      <c r="M769" s="306">
        <f t="shared" ca="1" si="335"/>
        <v>-1.4847318750164558</v>
      </c>
      <c r="N769" s="304">
        <f t="shared" ca="1" si="336"/>
        <v>-85.068870146988147</v>
      </c>
      <c r="P769" s="310">
        <f t="shared" ca="1" si="337"/>
        <v>23</v>
      </c>
      <c r="Q769" s="304">
        <f t="shared" ca="1" si="338"/>
        <v>0</v>
      </c>
      <c r="R769" s="306">
        <f t="shared" ca="1" si="339"/>
        <v>0</v>
      </c>
      <c r="S769" s="307">
        <f t="shared" ca="1" si="340"/>
        <v>5.083000000000002</v>
      </c>
      <c r="T769" s="304">
        <f t="shared" ca="1" si="320"/>
        <v>49.86423000000002</v>
      </c>
      <c r="U769" s="311">
        <f t="shared" ca="1" si="321"/>
        <v>0</v>
      </c>
      <c r="V769" s="306">
        <f t="shared" ca="1" si="322"/>
        <v>1.2257763818567926</v>
      </c>
      <c r="W769" s="304">
        <f t="shared" ca="1" si="323"/>
        <v>43.229111133121805</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1.2690740859339282</v>
      </c>
      <c r="AH769" s="304">
        <f t="shared" ca="1" si="347"/>
        <v>-8.5046158953316251</v>
      </c>
    </row>
    <row r="770" spans="1:34" x14ac:dyDescent="0.2">
      <c r="A770" s="347">
        <f t="shared" ca="1" si="325"/>
        <v>1E-4</v>
      </c>
      <c r="B770" s="304">
        <f t="shared" ca="1" si="326"/>
        <v>29.238400000000059</v>
      </c>
      <c r="D770" s="306">
        <f t="shared" ca="1" si="327"/>
        <v>-0.73104435391741707</v>
      </c>
      <c r="E770" s="307">
        <f t="shared" ca="1" si="328"/>
        <v>-1.336832780469221</v>
      </c>
      <c r="F770" s="304">
        <f t="shared" ca="1" si="329"/>
        <v>1.5236626038370837</v>
      </c>
      <c r="G770" s="306">
        <f t="shared" ca="1" si="330"/>
        <v>9.212232578046164</v>
      </c>
      <c r="H770" s="307">
        <f t="shared" ca="1" si="331"/>
        <v>-106.77533289905323</v>
      </c>
      <c r="I770" s="304">
        <f t="shared" ca="1" si="332"/>
        <v>107.17199701776417</v>
      </c>
      <c r="J770" s="306">
        <f t="shared" ca="1" si="333"/>
        <v>746.86410190403069</v>
      </c>
      <c r="K770" s="307">
        <f t="shared" ca="1" si="334"/>
        <v>-6.346480846241227</v>
      </c>
      <c r="L770" s="304">
        <f t="shared" ca="1" si="319"/>
        <v>746.89106604112362</v>
      </c>
      <c r="M770" s="306">
        <f t="shared" ca="1" si="335"/>
        <v>-1.4847326618361381</v>
      </c>
      <c r="N770" s="304">
        <f t="shared" ca="1" si="336"/>
        <v>-85.068915228435188</v>
      </c>
      <c r="P770" s="310">
        <f t="shared" ca="1" si="337"/>
        <v>23</v>
      </c>
      <c r="Q770" s="304">
        <f t="shared" ca="1" si="338"/>
        <v>0</v>
      </c>
      <c r="R770" s="306">
        <f t="shared" ca="1" si="339"/>
        <v>0</v>
      </c>
      <c r="S770" s="307">
        <f t="shared" ca="1" si="340"/>
        <v>5.083000000000002</v>
      </c>
      <c r="T770" s="304">
        <f t="shared" ca="1" si="320"/>
        <v>49.86423000000002</v>
      </c>
      <c r="U770" s="311">
        <f t="shared" ca="1" si="321"/>
        <v>0</v>
      </c>
      <c r="V770" s="306">
        <f t="shared" ca="1" si="322"/>
        <v>1.225777690683616</v>
      </c>
      <c r="W770" s="304">
        <f t="shared" ca="1" si="323"/>
        <v>43.229259668415992</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1.2690455270903822</v>
      </c>
      <c r="AH770" s="304">
        <f t="shared" ca="1" si="347"/>
        <v>-8.5046451176710178</v>
      </c>
    </row>
    <row r="771" spans="1:34" x14ac:dyDescent="0.2">
      <c r="A771" s="347">
        <f t="shared" ca="1" si="325"/>
        <v>1E-4</v>
      </c>
      <c r="B771" s="304">
        <f t="shared" ca="1" si="326"/>
        <v>29.238500000000059</v>
      </c>
      <c r="D771" s="306">
        <f t="shared" ca="1" si="327"/>
        <v>-0.73104019890909944</v>
      </c>
      <c r="E771" s="307">
        <f t="shared" ca="1" si="328"/>
        <v>-1.3368030914538203</v>
      </c>
      <c r="F771" s="304">
        <f t="shared" ca="1" si="329"/>
        <v>1.5236345617442348</v>
      </c>
      <c r="G771" s="306">
        <f t="shared" ca="1" si="330"/>
        <v>9.212159474026274</v>
      </c>
      <c r="H771" s="307">
        <f t="shared" ca="1" si="331"/>
        <v>-106.77546657936237</v>
      </c>
      <c r="I771" s="304">
        <f t="shared" ca="1" si="332"/>
        <v>107.17212391949421</v>
      </c>
      <c r="J771" s="306">
        <f t="shared" ca="1" si="333"/>
        <v>746.86410190403069</v>
      </c>
      <c r="K771" s="307">
        <f t="shared" ca="1" si="334"/>
        <v>-6.3571583862151479</v>
      </c>
      <c r="L771" s="304">
        <f t="shared" ca="1" si="319"/>
        <v>746.89115684660624</v>
      </c>
      <c r="M771" s="306">
        <f t="shared" ca="1" si="335"/>
        <v>-1.4847334486477133</v>
      </c>
      <c r="N771" s="304">
        <f t="shared" ca="1" si="336"/>
        <v>-85.068960309417719</v>
      </c>
      <c r="P771" s="310">
        <f t="shared" ca="1" si="337"/>
        <v>23</v>
      </c>
      <c r="Q771" s="304">
        <f t="shared" ca="1" si="338"/>
        <v>0</v>
      </c>
      <c r="R771" s="306">
        <f t="shared" ca="1" si="339"/>
        <v>0</v>
      </c>
      <c r="S771" s="307">
        <f t="shared" ca="1" si="340"/>
        <v>5.083000000000002</v>
      </c>
      <c r="T771" s="304">
        <f t="shared" ca="1" si="320"/>
        <v>49.86423000000002</v>
      </c>
      <c r="U771" s="311">
        <f t="shared" ca="1" si="321"/>
        <v>0</v>
      </c>
      <c r="V771" s="306">
        <f t="shared" ca="1" si="322"/>
        <v>1.2257789995134758</v>
      </c>
      <c r="W771" s="304">
        <f t="shared" ca="1" si="323"/>
        <v>43.229408201853211</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1.2690169685992725</v>
      </c>
      <c r="AH771" s="304">
        <f t="shared" ca="1" si="347"/>
        <v>-8.5046743396450868</v>
      </c>
    </row>
    <row r="772" spans="1:34" x14ac:dyDescent="0.2">
      <c r="A772" s="347">
        <f t="shared" ca="1" si="325"/>
        <v>1E-4</v>
      </c>
      <c r="B772" s="304">
        <f t="shared" ca="1" si="326"/>
        <v>29.238600000000059</v>
      </c>
      <c r="D772" s="306">
        <f t="shared" ca="1" si="327"/>
        <v>-0.73103604389180499</v>
      </c>
      <c r="E772" s="307">
        <f t="shared" ca="1" si="328"/>
        <v>-1.3367734028096177</v>
      </c>
      <c r="F772" s="304">
        <f t="shared" ca="1" si="329"/>
        <v>1.5236065200464932</v>
      </c>
      <c r="G772" s="306">
        <f t="shared" ca="1" si="330"/>
        <v>9.2120863704218845</v>
      </c>
      <c r="H772" s="307">
        <f t="shared" ca="1" si="331"/>
        <v>-106.77560025670266</v>
      </c>
      <c r="I772" s="304">
        <f t="shared" ca="1" si="332"/>
        <v>107.17225081836844</v>
      </c>
      <c r="J772" s="306">
        <f t="shared" ca="1" si="333"/>
        <v>746.86410190403069</v>
      </c>
      <c r="K772" s="307">
        <f t="shared" ca="1" si="334"/>
        <v>-6.3678359395569508</v>
      </c>
      <c r="L772" s="304">
        <f t="shared" ref="L772:L835" ca="1" si="348">SQRT(pos_x^2+pos_z^2)</f>
        <v>746.89124780483769</v>
      </c>
      <c r="M772" s="306">
        <f t="shared" ca="1" si="335"/>
        <v>-1.4847342354511812</v>
      </c>
      <c r="N772" s="304">
        <f t="shared" ca="1" si="336"/>
        <v>-85.069005389935739</v>
      </c>
      <c r="P772" s="310">
        <f t="shared" ca="1" si="337"/>
        <v>23</v>
      </c>
      <c r="Q772" s="304">
        <f t="shared" ca="1" si="338"/>
        <v>0</v>
      </c>
      <c r="R772" s="306">
        <f t="shared" ca="1" si="339"/>
        <v>0</v>
      </c>
      <c r="S772" s="307">
        <f t="shared" ca="1" si="340"/>
        <v>5.083000000000002</v>
      </c>
      <c r="T772" s="304">
        <f t="shared" ref="T772:T835" ca="1" si="349">m*g</f>
        <v>49.86423000000002</v>
      </c>
      <c r="U772" s="311">
        <f t="shared" ref="U772:U835" ca="1" si="350">IF(pos_xz&lt;L_rampe,Poids*COS(Beta),0)</f>
        <v>0</v>
      </c>
      <c r="V772" s="306">
        <f t="shared" ref="V772:V835" ca="1" si="351">Rho_moyen*(20000-Alt_rampe-pos_z)/(20000+Alt_rampe+pos_z)</f>
        <v>1.2257803083463723</v>
      </c>
      <c r="W772" s="304">
        <f t="shared" ref="W772:W835" ca="1" si="352">1/2*Rho*Sref*Cx*vit_xz^2</f>
        <v>43.229556733433512</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1.268988410460608</v>
      </c>
      <c r="AH772" s="304">
        <f t="shared" ca="1" si="347"/>
        <v>-8.5047035612538249</v>
      </c>
    </row>
    <row r="773" spans="1:34" x14ac:dyDescent="0.2">
      <c r="A773" s="347">
        <f t="shared" ref="A773:A836" ca="1" si="354">IF(B772+0.01&lt;=T_ini+ROUNDUP(Temps_fin_propu,0), 0.01, IF(K772&gt;0, 0.1, 0.0001))</f>
        <v>1E-4</v>
      </c>
      <c r="B773" s="304">
        <f t="shared" ref="B773:B836" ca="1" si="355">B772+pas</f>
        <v>29.238700000000058</v>
      </c>
      <c r="D773" s="306">
        <f t="shared" ref="D773:D836" ca="1" si="356">IF(AND(L772&lt;L_rampe,Poussee&lt;Poids*SIN(M772)),0,(-W772+Poussee)/m*COS(M772)-U772/m*SIN(M772))</f>
        <v>-0.73103188886553827</v>
      </c>
      <c r="E773" s="307">
        <f t="shared" ref="E773:E836" ca="1" si="357">IF(AND(L772&lt;L_rampe,Poussee&lt;Poids*SIN(M772)),0,(-W772+Poussee)/m*SIN(M772)+U772/m*COS(M772)-Poids/m)</f>
        <v>-1.3367437145366008</v>
      </c>
      <c r="F773" s="304">
        <f t="shared" ref="F773:F836" ca="1" si="358">SQRT(acc_x^2+acc_z^2)</f>
        <v>1.5235784787438507</v>
      </c>
      <c r="G773" s="306">
        <f t="shared" ref="G773:G836" ca="1" si="359">G772+acc_x*pas</f>
        <v>9.2120132672329973</v>
      </c>
      <c r="H773" s="307">
        <f t="shared" ref="H773:H836" ca="1" si="360">H772+acc_z*pas</f>
        <v>-106.77573393107411</v>
      </c>
      <c r="I773" s="304">
        <f t="shared" ref="I773:I836" ca="1" si="361">SQRT(vit_x^2+vit_z^2)</f>
        <v>107.17237771438687</v>
      </c>
      <c r="J773" s="306">
        <f t="shared" ref="J773:J836" ca="1" si="362">J772+0.5*(vit_x+G772)*pas*(K772&gt;=0)</f>
        <v>746.86410190403069</v>
      </c>
      <c r="K773" s="307">
        <f t="shared" ref="K773:K836" ca="1" si="363">K772+0.5*(vit_z+H772)*pas</f>
        <v>-6.3785135062663398</v>
      </c>
      <c r="L773" s="304">
        <f t="shared" ca="1" si="348"/>
        <v>746.89133891581844</v>
      </c>
      <c r="M773" s="306">
        <f t="shared" ref="M773:M836" ca="1" si="364">IF(AND(L772&gt;L_rampe,G773&gt;0),ATAN2(G773,H773),$M$4)</f>
        <v>-1.4847350222465425</v>
      </c>
      <c r="N773" s="304">
        <f t="shared" ref="N773:N836" ca="1" si="365">DEGREES(Beta)</f>
        <v>-85.069050469989278</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5.083000000000002</v>
      </c>
      <c r="T773" s="304">
        <f t="shared" ca="1" si="349"/>
        <v>49.86423000000002</v>
      </c>
      <c r="U773" s="311">
        <f t="shared" ca="1" si="350"/>
        <v>0</v>
      </c>
      <c r="V773" s="306">
        <f t="shared" ca="1" si="351"/>
        <v>1.2257816171823055</v>
      </c>
      <c r="W773" s="304">
        <f t="shared" ca="1" si="352"/>
        <v>43.229705263156873</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1.2689598526743744</v>
      </c>
      <c r="AH773" s="304">
        <f t="shared" ref="AH773:AH836" ca="1" si="376">IF(AND(L772&lt;L_rampe,Poussee&lt;Poids*SIN(M772)), g*SIN(M772), (-W772+Poussee)/m)</f>
        <v>-8.5047327824972445</v>
      </c>
    </row>
    <row r="774" spans="1:34" x14ac:dyDescent="0.2">
      <c r="A774" s="347">
        <f t="shared" ca="1" si="354"/>
        <v>1E-4</v>
      </c>
      <c r="B774" s="304">
        <f t="shared" ca="1" si="355"/>
        <v>29.238800000000058</v>
      </c>
      <c r="D774" s="306">
        <f t="shared" ca="1" si="356"/>
        <v>-0.73102773383029485</v>
      </c>
      <c r="E774" s="307">
        <f t="shared" ca="1" si="357"/>
        <v>-1.336714026634775</v>
      </c>
      <c r="F774" s="304">
        <f t="shared" ca="1" si="358"/>
        <v>1.5235504378363096</v>
      </c>
      <c r="G774" s="306">
        <f t="shared" ca="1" si="359"/>
        <v>9.2119401644596142</v>
      </c>
      <c r="H774" s="307">
        <f t="shared" ca="1" si="360"/>
        <v>-106.77586760247678</v>
      </c>
      <c r="I774" s="304">
        <f t="shared" ca="1" si="361"/>
        <v>107.17250460754957</v>
      </c>
      <c r="J774" s="306">
        <f t="shared" ca="1" si="362"/>
        <v>746.86410190403069</v>
      </c>
      <c r="K774" s="307">
        <f t="shared" ca="1" si="363"/>
        <v>-6.3891910863430175</v>
      </c>
      <c r="L774" s="304">
        <f t="shared" ca="1" si="348"/>
        <v>746.89143017954905</v>
      </c>
      <c r="M774" s="306">
        <f t="shared" ca="1" si="364"/>
        <v>-1.4847358090337968</v>
      </c>
      <c r="N774" s="304">
        <f t="shared" ca="1" si="365"/>
        <v>-85.069095549578321</v>
      </c>
      <c r="P774" s="310">
        <f t="shared" ca="1" si="366"/>
        <v>23</v>
      </c>
      <c r="Q774" s="304">
        <f t="shared" ca="1" si="367"/>
        <v>0</v>
      </c>
      <c r="R774" s="306">
        <f t="shared" ca="1" si="368"/>
        <v>0</v>
      </c>
      <c r="S774" s="307">
        <f t="shared" ca="1" si="369"/>
        <v>5.083000000000002</v>
      </c>
      <c r="T774" s="304">
        <f t="shared" ca="1" si="349"/>
        <v>49.86423000000002</v>
      </c>
      <c r="U774" s="311">
        <f t="shared" ca="1" si="350"/>
        <v>0</v>
      </c>
      <c r="V774" s="306">
        <f t="shared" ca="1" si="351"/>
        <v>1.2257829260212747</v>
      </c>
      <c r="W774" s="304">
        <f t="shared" ca="1" si="352"/>
        <v>43.229853791023324</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1.2689312952405789</v>
      </c>
      <c r="AH774" s="304">
        <f t="shared" ca="1" si="376"/>
        <v>-8.5047620033753404</v>
      </c>
    </row>
    <row r="775" spans="1:34" x14ac:dyDescent="0.2">
      <c r="A775" s="347">
        <f t="shared" ca="1" si="354"/>
        <v>1E-4</v>
      </c>
      <c r="B775" s="304">
        <f t="shared" ca="1" si="355"/>
        <v>29.238900000000058</v>
      </c>
      <c r="D775" s="306">
        <f t="shared" ca="1" si="356"/>
        <v>-0.73102357878608037</v>
      </c>
      <c r="E775" s="307">
        <f t="shared" ca="1" si="357"/>
        <v>-1.336684339104135</v>
      </c>
      <c r="F775" s="304">
        <f t="shared" ca="1" si="358"/>
        <v>1.5235223973238683</v>
      </c>
      <c r="G775" s="306">
        <f t="shared" ca="1" si="359"/>
        <v>9.2118670621017351</v>
      </c>
      <c r="H775" s="307">
        <f t="shared" ca="1" si="360"/>
        <v>-106.77600127091068</v>
      </c>
      <c r="I775" s="304">
        <f t="shared" ca="1" si="361"/>
        <v>107.17263149785656</v>
      </c>
      <c r="J775" s="306">
        <f t="shared" ca="1" si="362"/>
        <v>746.86410190403069</v>
      </c>
      <c r="K775" s="307">
        <f t="shared" ca="1" si="363"/>
        <v>-6.3998686797866871</v>
      </c>
      <c r="L775" s="304">
        <f t="shared" ca="1" si="348"/>
        <v>746.89152159602986</v>
      </c>
      <c r="M775" s="306">
        <f t="shared" ca="1" si="364"/>
        <v>-1.4847365958129444</v>
      </c>
      <c r="N775" s="304">
        <f t="shared" ca="1" si="365"/>
        <v>-85.069140628702883</v>
      </c>
      <c r="P775" s="310">
        <f t="shared" ca="1" si="366"/>
        <v>23</v>
      </c>
      <c r="Q775" s="304">
        <f t="shared" ca="1" si="367"/>
        <v>0</v>
      </c>
      <c r="R775" s="306">
        <f t="shared" ca="1" si="368"/>
        <v>0</v>
      </c>
      <c r="S775" s="307">
        <f t="shared" ca="1" si="369"/>
        <v>5.083000000000002</v>
      </c>
      <c r="T775" s="304">
        <f t="shared" ca="1" si="349"/>
        <v>49.86423000000002</v>
      </c>
      <c r="U775" s="311">
        <f t="shared" ca="1" si="350"/>
        <v>0</v>
      </c>
      <c r="V775" s="306">
        <f t="shared" ca="1" si="351"/>
        <v>1.2257842348632808</v>
      </c>
      <c r="W775" s="304">
        <f t="shared" ca="1" si="352"/>
        <v>43.23000231703287</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1.2689027381592162</v>
      </c>
      <c r="AH775" s="304">
        <f t="shared" ca="1" si="376"/>
        <v>-8.5047912238881178</v>
      </c>
    </row>
    <row r="776" spans="1:34" x14ac:dyDescent="0.2">
      <c r="A776" s="347">
        <f t="shared" ca="1" si="354"/>
        <v>1E-4</v>
      </c>
      <c r="B776" s="304">
        <f t="shared" ca="1" si="355"/>
        <v>29.239000000000058</v>
      </c>
      <c r="D776" s="306">
        <f t="shared" ca="1" si="356"/>
        <v>-0.73101942373289308</v>
      </c>
      <c r="E776" s="307">
        <f t="shared" ca="1" si="357"/>
        <v>-1.3366546519446771</v>
      </c>
      <c r="F776" s="304">
        <f t="shared" ca="1" si="358"/>
        <v>1.5234943572065232</v>
      </c>
      <c r="G776" s="306">
        <f t="shared" ca="1" si="359"/>
        <v>9.2117939601593619</v>
      </c>
      <c r="H776" s="307">
        <f t="shared" ca="1" si="360"/>
        <v>-106.77613493637588</v>
      </c>
      <c r="I776" s="304">
        <f t="shared" ca="1" si="361"/>
        <v>107.17275838530787</v>
      </c>
      <c r="J776" s="306">
        <f t="shared" ca="1" si="362"/>
        <v>746.86410190403069</v>
      </c>
      <c r="K776" s="307">
        <f t="shared" ca="1" si="363"/>
        <v>-6.4105462865970511</v>
      </c>
      <c r="L776" s="304">
        <f t="shared" ca="1" si="348"/>
        <v>746.89161316526167</v>
      </c>
      <c r="M776" s="306">
        <f t="shared" ca="1" si="364"/>
        <v>-1.4847373825839854</v>
      </c>
      <c r="N776" s="304">
        <f t="shared" ca="1" si="365"/>
        <v>-85.069185707362976</v>
      </c>
      <c r="P776" s="310">
        <f t="shared" ca="1" si="366"/>
        <v>23</v>
      </c>
      <c r="Q776" s="304">
        <f t="shared" ca="1" si="367"/>
        <v>0</v>
      </c>
      <c r="R776" s="306">
        <f t="shared" ca="1" si="368"/>
        <v>0</v>
      </c>
      <c r="S776" s="307">
        <f t="shared" ca="1" si="369"/>
        <v>5.083000000000002</v>
      </c>
      <c r="T776" s="304">
        <f t="shared" ca="1" si="349"/>
        <v>49.86423000000002</v>
      </c>
      <c r="U776" s="311">
        <f t="shared" ca="1" si="350"/>
        <v>0</v>
      </c>
      <c r="V776" s="306">
        <f t="shared" ca="1" si="351"/>
        <v>1.2257855437083232</v>
      </c>
      <c r="W776" s="304">
        <f t="shared" ca="1" si="352"/>
        <v>43.230150841185548</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1.2688741814302809</v>
      </c>
      <c r="AH776" s="304">
        <f t="shared" ca="1" si="376"/>
        <v>-8.5048204440355804</v>
      </c>
    </row>
    <row r="777" spans="1:34" x14ac:dyDescent="0.2">
      <c r="A777" s="347">
        <f t="shared" ca="1" si="354"/>
        <v>1E-4</v>
      </c>
      <c r="B777" s="304">
        <f t="shared" ca="1" si="355"/>
        <v>29.239100000000057</v>
      </c>
      <c r="D777" s="306">
        <f t="shared" ca="1" si="356"/>
        <v>-0.73101526867073474</v>
      </c>
      <c r="E777" s="307">
        <f t="shared" ca="1" si="357"/>
        <v>-1.3366249651563979</v>
      </c>
      <c r="F777" s="304">
        <f t="shared" ca="1" si="358"/>
        <v>1.523466317484272</v>
      </c>
      <c r="G777" s="306">
        <f t="shared" ca="1" si="359"/>
        <v>9.2117208586324946</v>
      </c>
      <c r="H777" s="307">
        <f t="shared" ca="1" si="360"/>
        <v>-106.77626859887239</v>
      </c>
      <c r="I777" s="304">
        <f t="shared" ca="1" si="361"/>
        <v>107.17288526990355</v>
      </c>
      <c r="J777" s="306">
        <f t="shared" ca="1" si="362"/>
        <v>746.86410190403069</v>
      </c>
      <c r="K777" s="307">
        <f t="shared" ca="1" si="363"/>
        <v>-6.4212239067738137</v>
      </c>
      <c r="L777" s="304">
        <f t="shared" ca="1" si="348"/>
        <v>746.89170488724483</v>
      </c>
      <c r="M777" s="306">
        <f t="shared" ca="1" si="364"/>
        <v>-1.4847381693469199</v>
      </c>
      <c r="N777" s="304">
        <f t="shared" ca="1" si="365"/>
        <v>-85.069230785558602</v>
      </c>
      <c r="P777" s="310">
        <f t="shared" ca="1" si="366"/>
        <v>23</v>
      </c>
      <c r="Q777" s="304">
        <f t="shared" ca="1" si="367"/>
        <v>0</v>
      </c>
      <c r="R777" s="306">
        <f t="shared" ca="1" si="368"/>
        <v>0</v>
      </c>
      <c r="S777" s="307">
        <f t="shared" ca="1" si="369"/>
        <v>5.083000000000002</v>
      </c>
      <c r="T777" s="304">
        <f t="shared" ca="1" si="349"/>
        <v>49.86423000000002</v>
      </c>
      <c r="U777" s="311">
        <f t="shared" ca="1" si="350"/>
        <v>0</v>
      </c>
      <c r="V777" s="306">
        <f t="shared" ca="1" si="351"/>
        <v>1.2257868525564024</v>
      </c>
      <c r="W777" s="304">
        <f t="shared" ca="1" si="352"/>
        <v>43.23029936348135</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1.2688456250537712</v>
      </c>
      <c r="AH777" s="304">
        <f t="shared" ca="1" si="376"/>
        <v>-8.5048496638177316</v>
      </c>
    </row>
    <row r="778" spans="1:34" x14ac:dyDescent="0.2">
      <c r="A778" s="347">
        <f t="shared" ca="1" si="354"/>
        <v>1E-4</v>
      </c>
      <c r="B778" s="304">
        <f t="shared" ca="1" si="355"/>
        <v>29.239200000000057</v>
      </c>
      <c r="D778" s="306">
        <f t="shared" ca="1" si="356"/>
        <v>-0.73101111359960524</v>
      </c>
      <c r="E778" s="307">
        <f t="shared" ca="1" si="357"/>
        <v>-1.3365952787392938</v>
      </c>
      <c r="F778" s="304">
        <f t="shared" ca="1" si="358"/>
        <v>1.5234382781571119</v>
      </c>
      <c r="G778" s="306">
        <f t="shared" ca="1" si="359"/>
        <v>9.2116477575211348</v>
      </c>
      <c r="H778" s="307">
        <f t="shared" ca="1" si="360"/>
        <v>-106.77640225840027</v>
      </c>
      <c r="I778" s="304">
        <f t="shared" ca="1" si="361"/>
        <v>107.17301215164362</v>
      </c>
      <c r="J778" s="306">
        <f t="shared" ca="1" si="362"/>
        <v>746.86410190403069</v>
      </c>
      <c r="K778" s="307">
        <f t="shared" ca="1" si="363"/>
        <v>-6.4319015403166775</v>
      </c>
      <c r="L778" s="304">
        <f t="shared" ca="1" si="348"/>
        <v>746.89179676197989</v>
      </c>
      <c r="M778" s="306">
        <f t="shared" ca="1" si="364"/>
        <v>-1.4847389561017481</v>
      </c>
      <c r="N778" s="304">
        <f t="shared" ca="1" si="365"/>
        <v>-85.069275863289775</v>
      </c>
      <c r="P778" s="310">
        <f t="shared" ca="1" si="366"/>
        <v>23</v>
      </c>
      <c r="Q778" s="304">
        <f t="shared" ca="1" si="367"/>
        <v>0</v>
      </c>
      <c r="R778" s="306">
        <f t="shared" ca="1" si="368"/>
        <v>0</v>
      </c>
      <c r="S778" s="307">
        <f t="shared" ca="1" si="369"/>
        <v>5.083000000000002</v>
      </c>
      <c r="T778" s="304">
        <f t="shared" ca="1" si="349"/>
        <v>49.86423000000002</v>
      </c>
      <c r="U778" s="311">
        <f t="shared" ca="1" si="350"/>
        <v>0</v>
      </c>
      <c r="V778" s="306">
        <f t="shared" ca="1" si="351"/>
        <v>1.2257881614075175</v>
      </c>
      <c r="W778" s="304">
        <f t="shared" ca="1" si="352"/>
        <v>43.230447883920291</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1.2688170690296872</v>
      </c>
      <c r="AH778" s="304">
        <f t="shared" ca="1" si="376"/>
        <v>-8.5048788832345732</v>
      </c>
    </row>
    <row r="779" spans="1:34" x14ac:dyDescent="0.2">
      <c r="A779" s="347">
        <f t="shared" ca="1" si="354"/>
        <v>1E-4</v>
      </c>
      <c r="B779" s="304">
        <f t="shared" ca="1" si="355"/>
        <v>29.239300000000057</v>
      </c>
      <c r="D779" s="306">
        <f t="shared" ca="1" si="356"/>
        <v>-0.73100695851950626</v>
      </c>
      <c r="E779" s="307">
        <f t="shared" ca="1" si="357"/>
        <v>-1.3365655926933684</v>
      </c>
      <c r="F779" s="304">
        <f t="shared" ca="1" si="358"/>
        <v>1.5234102392250468</v>
      </c>
      <c r="G779" s="306">
        <f t="shared" ca="1" si="359"/>
        <v>9.2115746568252828</v>
      </c>
      <c r="H779" s="307">
        <f t="shared" ca="1" si="360"/>
        <v>-106.77653591495954</v>
      </c>
      <c r="I779" s="304">
        <f t="shared" ca="1" si="361"/>
        <v>107.17313903052812</v>
      </c>
      <c r="J779" s="306">
        <f t="shared" ca="1" si="362"/>
        <v>746.86410190403069</v>
      </c>
      <c r="K779" s="307">
        <f t="shared" ca="1" si="363"/>
        <v>-6.4425791872253457</v>
      </c>
      <c r="L779" s="304">
        <f t="shared" ca="1" si="348"/>
        <v>746.89188878946732</v>
      </c>
      <c r="M779" s="306">
        <f t="shared" ca="1" si="364"/>
        <v>-1.4847397428484699</v>
      </c>
      <c r="N779" s="304">
        <f t="shared" ca="1" si="365"/>
        <v>-85.06932094055648</v>
      </c>
      <c r="P779" s="310">
        <f t="shared" ca="1" si="366"/>
        <v>23</v>
      </c>
      <c r="Q779" s="304">
        <f t="shared" ca="1" si="367"/>
        <v>0</v>
      </c>
      <c r="R779" s="306">
        <f t="shared" ca="1" si="368"/>
        <v>0</v>
      </c>
      <c r="S779" s="307">
        <f t="shared" ca="1" si="369"/>
        <v>5.083000000000002</v>
      </c>
      <c r="T779" s="304">
        <f t="shared" ca="1" si="349"/>
        <v>49.86423000000002</v>
      </c>
      <c r="U779" s="311">
        <f t="shared" ca="1" si="350"/>
        <v>0</v>
      </c>
      <c r="V779" s="306">
        <f t="shared" ca="1" si="351"/>
        <v>1.2257894702616687</v>
      </c>
      <c r="W779" s="304">
        <f t="shared" ca="1" si="352"/>
        <v>43.230596402502371</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1.268788513358027</v>
      </c>
      <c r="AH779" s="304">
        <f t="shared" ca="1" si="376"/>
        <v>-8.5049081022861053</v>
      </c>
    </row>
    <row r="780" spans="1:34" x14ac:dyDescent="0.2">
      <c r="A780" s="347">
        <f t="shared" ca="1" si="354"/>
        <v>1E-4</v>
      </c>
      <c r="B780" s="304">
        <f t="shared" ca="1" si="355"/>
        <v>29.239400000000057</v>
      </c>
      <c r="D780" s="306">
        <f t="shared" ca="1" si="356"/>
        <v>-0.73100280343043944</v>
      </c>
      <c r="E780" s="307">
        <f t="shared" ca="1" si="357"/>
        <v>-1.3365359070186162</v>
      </c>
      <c r="F780" s="304">
        <f t="shared" ca="1" si="358"/>
        <v>1.5233822006880733</v>
      </c>
      <c r="G780" s="306">
        <f t="shared" ca="1" si="359"/>
        <v>9.2115015565449401</v>
      </c>
      <c r="H780" s="307">
        <f t="shared" ca="1" si="360"/>
        <v>-106.77666956855025</v>
      </c>
      <c r="I780" s="304">
        <f t="shared" ca="1" si="361"/>
        <v>107.17326590655709</v>
      </c>
      <c r="J780" s="306">
        <f t="shared" ca="1" si="362"/>
        <v>746.86410190403069</v>
      </c>
      <c r="K780" s="307">
        <f t="shared" ca="1" si="363"/>
        <v>-6.4532568474995209</v>
      </c>
      <c r="L780" s="304">
        <f t="shared" ca="1" si="348"/>
        <v>746.89198096970767</v>
      </c>
      <c r="M780" s="306">
        <f t="shared" ca="1" si="364"/>
        <v>-1.4847405295870857</v>
      </c>
      <c r="N780" s="304">
        <f t="shared" ca="1" si="365"/>
        <v>-85.069366017358746</v>
      </c>
      <c r="P780" s="310">
        <f t="shared" ca="1" si="366"/>
        <v>23</v>
      </c>
      <c r="Q780" s="304">
        <f t="shared" ca="1" si="367"/>
        <v>0</v>
      </c>
      <c r="R780" s="306">
        <f t="shared" ca="1" si="368"/>
        <v>0</v>
      </c>
      <c r="S780" s="307">
        <f t="shared" ca="1" si="369"/>
        <v>5.083000000000002</v>
      </c>
      <c r="T780" s="304">
        <f t="shared" ca="1" si="349"/>
        <v>49.86423000000002</v>
      </c>
      <c r="U780" s="311">
        <f t="shared" ca="1" si="350"/>
        <v>0</v>
      </c>
      <c r="V780" s="306">
        <f t="shared" ca="1" si="351"/>
        <v>1.2257907791188569</v>
      </c>
      <c r="W780" s="304">
        <f t="shared" ca="1" si="352"/>
        <v>43.230744919227639</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1.2687599580387907</v>
      </c>
      <c r="AH780" s="304">
        <f t="shared" ca="1" si="376"/>
        <v>-8.5049373209723296</v>
      </c>
    </row>
    <row r="781" spans="1:34" x14ac:dyDescent="0.2">
      <c r="A781" s="347">
        <f t="shared" ca="1" si="354"/>
        <v>1E-4</v>
      </c>
      <c r="B781" s="304">
        <f t="shared" ca="1" si="355"/>
        <v>29.239500000000056</v>
      </c>
      <c r="D781" s="306">
        <f t="shared" ca="1" si="356"/>
        <v>-0.73099864833240336</v>
      </c>
      <c r="E781" s="307">
        <f t="shared" ca="1" si="357"/>
        <v>-1.3365062217150285</v>
      </c>
      <c r="F781" s="304">
        <f t="shared" ca="1" si="358"/>
        <v>1.5233541625461828</v>
      </c>
      <c r="G781" s="306">
        <f t="shared" ca="1" si="359"/>
        <v>9.2114284566801068</v>
      </c>
      <c r="H781" s="307">
        <f t="shared" ca="1" si="360"/>
        <v>-106.77680321917242</v>
      </c>
      <c r="I781" s="304">
        <f t="shared" ca="1" si="361"/>
        <v>107.17339277973058</v>
      </c>
      <c r="J781" s="306">
        <f t="shared" ca="1" si="362"/>
        <v>746.86410190403069</v>
      </c>
      <c r="K781" s="307">
        <f t="shared" ca="1" si="363"/>
        <v>-6.4639345211389072</v>
      </c>
      <c r="L781" s="304">
        <f t="shared" ca="1" si="348"/>
        <v>746.89207330270142</v>
      </c>
      <c r="M781" s="306">
        <f t="shared" ca="1" si="364"/>
        <v>-1.4847413163175955</v>
      </c>
      <c r="N781" s="304">
        <f t="shared" ca="1" si="365"/>
        <v>-85.069411093696573</v>
      </c>
      <c r="P781" s="310">
        <f t="shared" ca="1" si="366"/>
        <v>23</v>
      </c>
      <c r="Q781" s="304">
        <f t="shared" ca="1" si="367"/>
        <v>0</v>
      </c>
      <c r="R781" s="306">
        <f t="shared" ca="1" si="368"/>
        <v>0</v>
      </c>
      <c r="S781" s="307">
        <f t="shared" ca="1" si="369"/>
        <v>5.083000000000002</v>
      </c>
      <c r="T781" s="304">
        <f t="shared" ca="1" si="349"/>
        <v>49.86423000000002</v>
      </c>
      <c r="U781" s="311">
        <f t="shared" ca="1" si="350"/>
        <v>0</v>
      </c>
      <c r="V781" s="306">
        <f t="shared" ca="1" si="351"/>
        <v>1.2257920879790813</v>
      </c>
      <c r="W781" s="304">
        <f t="shared" ca="1" si="352"/>
        <v>43.230893434096096</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1.2687314030719659</v>
      </c>
      <c r="AH781" s="304">
        <f t="shared" ca="1" si="376"/>
        <v>-8.5049665392932567</v>
      </c>
    </row>
    <row r="782" spans="1:34" x14ac:dyDescent="0.2">
      <c r="A782" s="347">
        <f t="shared" ca="1" si="354"/>
        <v>1E-4</v>
      </c>
      <c r="B782" s="304">
        <f t="shared" ca="1" si="355"/>
        <v>29.239600000000056</v>
      </c>
      <c r="D782" s="306">
        <f t="shared" ca="1" si="356"/>
        <v>-0.73099449322539978</v>
      </c>
      <c r="E782" s="307">
        <f t="shared" ca="1" si="357"/>
        <v>-1.336476536782607</v>
      </c>
      <c r="F782" s="304">
        <f t="shared" ca="1" si="358"/>
        <v>1.5233261247993779</v>
      </c>
      <c r="G782" s="306">
        <f t="shared" ca="1" si="359"/>
        <v>9.2113553572307847</v>
      </c>
      <c r="H782" s="307">
        <f t="shared" ca="1" si="360"/>
        <v>-106.77693686682611</v>
      </c>
      <c r="I782" s="304">
        <f t="shared" ca="1" si="361"/>
        <v>107.1735196500486</v>
      </c>
      <c r="J782" s="306">
        <f t="shared" ca="1" si="362"/>
        <v>746.86410190403069</v>
      </c>
      <c r="K782" s="307">
        <f t="shared" ca="1" si="363"/>
        <v>-6.4746122081432071</v>
      </c>
      <c r="L782" s="304">
        <f t="shared" ca="1" si="348"/>
        <v>746.89216578844912</v>
      </c>
      <c r="M782" s="306">
        <f t="shared" ca="1" si="364"/>
        <v>-1.4847421030399992</v>
      </c>
      <c r="N782" s="304">
        <f t="shared" ca="1" si="365"/>
        <v>-85.069456169569946</v>
      </c>
      <c r="P782" s="310">
        <f t="shared" ca="1" si="366"/>
        <v>23</v>
      </c>
      <c r="Q782" s="304">
        <f t="shared" ca="1" si="367"/>
        <v>0</v>
      </c>
      <c r="R782" s="306">
        <f t="shared" ca="1" si="368"/>
        <v>0</v>
      </c>
      <c r="S782" s="307">
        <f t="shared" ca="1" si="369"/>
        <v>5.083000000000002</v>
      </c>
      <c r="T782" s="304">
        <f t="shared" ca="1" si="349"/>
        <v>49.86423000000002</v>
      </c>
      <c r="U782" s="311">
        <f t="shared" ca="1" si="350"/>
        <v>0</v>
      </c>
      <c r="V782" s="306">
        <f t="shared" ca="1" si="351"/>
        <v>1.2257933968423413</v>
      </c>
      <c r="W782" s="304">
        <f t="shared" ca="1" si="352"/>
        <v>43.231041947107713</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1.268702848457556</v>
      </c>
      <c r="AH782" s="304">
        <f t="shared" ca="1" si="376"/>
        <v>-8.504995757248885</v>
      </c>
    </row>
    <row r="783" spans="1:34" x14ac:dyDescent="0.2">
      <c r="A783" s="347">
        <f t="shared" ca="1" si="354"/>
        <v>1E-4</v>
      </c>
      <c r="B783" s="304">
        <f t="shared" ca="1" si="355"/>
        <v>29.239700000000056</v>
      </c>
      <c r="D783" s="306">
        <f t="shared" ca="1" si="356"/>
        <v>-0.73099033810943159</v>
      </c>
      <c r="E783" s="307">
        <f t="shared" ca="1" si="357"/>
        <v>-1.3364468522213571</v>
      </c>
      <c r="F783" s="304">
        <f t="shared" ca="1" si="358"/>
        <v>1.5232980874476654</v>
      </c>
      <c r="G783" s="306">
        <f t="shared" ca="1" si="359"/>
        <v>9.2112822581969738</v>
      </c>
      <c r="H783" s="307">
        <f t="shared" ca="1" si="360"/>
        <v>-106.77707051151133</v>
      </c>
      <c r="I783" s="304">
        <f t="shared" ca="1" si="361"/>
        <v>107.17364651751117</v>
      </c>
      <c r="J783" s="306">
        <f t="shared" ca="1" si="362"/>
        <v>746.86410190403069</v>
      </c>
      <c r="K783" s="307">
        <f t="shared" ca="1" si="363"/>
        <v>-6.4852899085121241</v>
      </c>
      <c r="L783" s="304">
        <f t="shared" ca="1" si="348"/>
        <v>746.89225842695123</v>
      </c>
      <c r="M783" s="306">
        <f t="shared" ca="1" si="364"/>
        <v>-1.4847428897542974</v>
      </c>
      <c r="N783" s="304">
        <f t="shared" ca="1" si="365"/>
        <v>-85.069501244978923</v>
      </c>
      <c r="P783" s="310">
        <f t="shared" ca="1" si="366"/>
        <v>23</v>
      </c>
      <c r="Q783" s="304">
        <f t="shared" ca="1" si="367"/>
        <v>0</v>
      </c>
      <c r="R783" s="306">
        <f t="shared" ca="1" si="368"/>
        <v>0</v>
      </c>
      <c r="S783" s="307">
        <f t="shared" ca="1" si="369"/>
        <v>5.083000000000002</v>
      </c>
      <c r="T783" s="304">
        <f t="shared" ca="1" si="349"/>
        <v>49.86423000000002</v>
      </c>
      <c r="U783" s="311">
        <f t="shared" ca="1" si="350"/>
        <v>0</v>
      </c>
      <c r="V783" s="306">
        <f t="shared" ca="1" si="351"/>
        <v>1.2257947057086385</v>
      </c>
      <c r="W783" s="304">
        <f t="shared" ca="1" si="352"/>
        <v>43.231190458262553</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1.2686742941955664</v>
      </c>
      <c r="AH783" s="304">
        <f t="shared" ca="1" si="376"/>
        <v>-8.5050249748392091</v>
      </c>
    </row>
    <row r="784" spans="1:34" x14ac:dyDescent="0.2">
      <c r="A784" s="347">
        <f t="shared" ca="1" si="354"/>
        <v>1E-4</v>
      </c>
      <c r="B784" s="304">
        <f t="shared" ca="1" si="355"/>
        <v>29.239800000000056</v>
      </c>
      <c r="D784" s="306">
        <f t="shared" ca="1" si="356"/>
        <v>-0.73098618298449569</v>
      </c>
      <c r="E784" s="307">
        <f t="shared" ca="1" si="357"/>
        <v>-1.3364171680312662</v>
      </c>
      <c r="F784" s="304">
        <f t="shared" ca="1" si="358"/>
        <v>1.5232700504910324</v>
      </c>
      <c r="G784" s="306">
        <f t="shared" ca="1" si="359"/>
        <v>9.2112091595786758</v>
      </c>
      <c r="H784" s="307">
        <f t="shared" ca="1" si="360"/>
        <v>-106.77720415322813</v>
      </c>
      <c r="I784" s="304">
        <f t="shared" ca="1" si="361"/>
        <v>107.17377338211837</v>
      </c>
      <c r="J784" s="306">
        <f t="shared" ca="1" si="362"/>
        <v>746.86410190403069</v>
      </c>
      <c r="K784" s="307">
        <f t="shared" ca="1" si="363"/>
        <v>-6.4959676222453613</v>
      </c>
      <c r="L784" s="304">
        <f t="shared" ca="1" si="348"/>
        <v>746.89235121820843</v>
      </c>
      <c r="M784" s="306">
        <f t="shared" ca="1" si="364"/>
        <v>-1.4847436764604895</v>
      </c>
      <c r="N784" s="304">
        <f t="shared" ca="1" si="365"/>
        <v>-85.069546319923447</v>
      </c>
      <c r="P784" s="310">
        <f t="shared" ca="1" si="366"/>
        <v>23</v>
      </c>
      <c r="Q784" s="304">
        <f t="shared" ca="1" si="367"/>
        <v>0</v>
      </c>
      <c r="R784" s="306">
        <f t="shared" ca="1" si="368"/>
        <v>0</v>
      </c>
      <c r="S784" s="307">
        <f t="shared" ca="1" si="369"/>
        <v>5.083000000000002</v>
      </c>
      <c r="T784" s="304">
        <f t="shared" ca="1" si="349"/>
        <v>49.86423000000002</v>
      </c>
      <c r="U784" s="311">
        <f t="shared" ca="1" si="350"/>
        <v>0</v>
      </c>
      <c r="V784" s="306">
        <f t="shared" ca="1" si="351"/>
        <v>1.2257960145779716</v>
      </c>
      <c r="W784" s="304">
        <f t="shared" ca="1" si="352"/>
        <v>43.231338967560617</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1.2686457402859865</v>
      </c>
      <c r="AH784" s="304">
        <f t="shared" ca="1" si="376"/>
        <v>-8.5050541920642413</v>
      </c>
    </row>
    <row r="785" spans="1:34" x14ac:dyDescent="0.2">
      <c r="A785" s="347">
        <f t="shared" ca="1" si="354"/>
        <v>1E-4</v>
      </c>
      <c r="B785" s="304">
        <f t="shared" ca="1" si="355"/>
        <v>29.239900000000056</v>
      </c>
      <c r="D785" s="306">
        <f t="shared" ca="1" si="356"/>
        <v>-0.7309820278505974</v>
      </c>
      <c r="E785" s="307">
        <f t="shared" ca="1" si="357"/>
        <v>-1.3363874842123327</v>
      </c>
      <c r="F785" s="304">
        <f t="shared" ca="1" si="358"/>
        <v>1.5232420139294802</v>
      </c>
      <c r="G785" s="306">
        <f t="shared" ca="1" si="359"/>
        <v>9.2111360613758908</v>
      </c>
      <c r="H785" s="307">
        <f t="shared" ca="1" si="360"/>
        <v>-106.77733779197655</v>
      </c>
      <c r="I785" s="304">
        <f t="shared" ca="1" si="361"/>
        <v>107.17390024387021</v>
      </c>
      <c r="J785" s="306">
        <f t="shared" ca="1" si="362"/>
        <v>746.86410190403069</v>
      </c>
      <c r="K785" s="307">
        <f t="shared" ca="1" si="363"/>
        <v>-6.5066453493426213</v>
      </c>
      <c r="L785" s="304">
        <f t="shared" ca="1" si="348"/>
        <v>746.89244416222107</v>
      </c>
      <c r="M785" s="306">
        <f t="shared" ca="1" si="364"/>
        <v>-1.4847444631585764</v>
      </c>
      <c r="N785" s="304">
        <f t="shared" ca="1" si="365"/>
        <v>-85.069591394403574</v>
      </c>
      <c r="P785" s="310">
        <f t="shared" ca="1" si="366"/>
        <v>23</v>
      </c>
      <c r="Q785" s="304">
        <f t="shared" ca="1" si="367"/>
        <v>0</v>
      </c>
      <c r="R785" s="306">
        <f t="shared" ca="1" si="368"/>
        <v>0</v>
      </c>
      <c r="S785" s="307">
        <f t="shared" ca="1" si="369"/>
        <v>5.083000000000002</v>
      </c>
      <c r="T785" s="304">
        <f t="shared" ca="1" si="349"/>
        <v>49.86423000000002</v>
      </c>
      <c r="U785" s="311">
        <f t="shared" ca="1" si="350"/>
        <v>0</v>
      </c>
      <c r="V785" s="306">
        <f t="shared" ca="1" si="351"/>
        <v>1.2257973234503405</v>
      </c>
      <c r="W785" s="304">
        <f t="shared" ca="1" si="352"/>
        <v>43.231487475001899</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1.2686171867288127</v>
      </c>
      <c r="AH785" s="304">
        <f t="shared" ca="1" si="376"/>
        <v>-8.5050834089239817</v>
      </c>
    </row>
    <row r="786" spans="1:34" x14ac:dyDescent="0.2">
      <c r="A786" s="347">
        <f t="shared" ca="1" si="354"/>
        <v>1E-4</v>
      </c>
      <c r="B786" s="304">
        <f t="shared" ca="1" si="355"/>
        <v>29.240000000000055</v>
      </c>
      <c r="D786" s="306">
        <f t="shared" ca="1" si="356"/>
        <v>-0.73097787270773273</v>
      </c>
      <c r="E786" s="307">
        <f t="shared" ca="1" si="357"/>
        <v>-1.3363578007645582</v>
      </c>
      <c r="F786" s="304">
        <f t="shared" ca="1" si="358"/>
        <v>1.5232139777630092</v>
      </c>
      <c r="G786" s="306">
        <f t="shared" ca="1" si="359"/>
        <v>9.2110629635886205</v>
      </c>
      <c r="H786" s="307">
        <f t="shared" ca="1" si="360"/>
        <v>-106.77747142775662</v>
      </c>
      <c r="I786" s="304">
        <f t="shared" ca="1" si="361"/>
        <v>107.17402710276673</v>
      </c>
      <c r="J786" s="306">
        <f t="shared" ca="1" si="362"/>
        <v>746.86410190403069</v>
      </c>
      <c r="K786" s="307">
        <f t="shared" ca="1" si="363"/>
        <v>-6.5173230898036083</v>
      </c>
      <c r="L786" s="304">
        <f t="shared" ca="1" si="348"/>
        <v>746.89253725898959</v>
      </c>
      <c r="M786" s="306">
        <f t="shared" ca="1" si="364"/>
        <v>-1.4847452498485576</v>
      </c>
      <c r="N786" s="304">
        <f t="shared" ca="1" si="365"/>
        <v>-85.069636468419276</v>
      </c>
      <c r="P786" s="310">
        <f t="shared" ca="1" si="366"/>
        <v>23</v>
      </c>
      <c r="Q786" s="304">
        <f t="shared" ca="1" si="367"/>
        <v>0</v>
      </c>
      <c r="R786" s="306">
        <f t="shared" ca="1" si="368"/>
        <v>0</v>
      </c>
      <c r="S786" s="307">
        <f t="shared" ca="1" si="369"/>
        <v>5.083000000000002</v>
      </c>
      <c r="T786" s="304">
        <f t="shared" ca="1" si="349"/>
        <v>49.86423000000002</v>
      </c>
      <c r="U786" s="311">
        <f t="shared" ca="1" si="350"/>
        <v>0</v>
      </c>
      <c r="V786" s="306">
        <f t="shared" ca="1" si="351"/>
        <v>1.2257986323257459</v>
      </c>
      <c r="W786" s="304">
        <f t="shared" ca="1" si="352"/>
        <v>43.231635980586447</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1.2685886335240504</v>
      </c>
      <c r="AH786" s="304">
        <f t="shared" ca="1" si="376"/>
        <v>-8.5051126254184304</v>
      </c>
    </row>
    <row r="787" spans="1:34" x14ac:dyDescent="0.2">
      <c r="A787" s="347">
        <f t="shared" ca="1" si="354"/>
        <v>1E-4</v>
      </c>
      <c r="B787" s="304">
        <f t="shared" ca="1" si="355"/>
        <v>29.240100000000055</v>
      </c>
      <c r="D787" s="306">
        <f t="shared" ca="1" si="356"/>
        <v>-0.73097371755590801</v>
      </c>
      <c r="E787" s="307">
        <f t="shared" ca="1" si="357"/>
        <v>-1.336328117687934</v>
      </c>
      <c r="F787" s="304">
        <f t="shared" ca="1" si="358"/>
        <v>1.5231859419916143</v>
      </c>
      <c r="G787" s="306">
        <f t="shared" ca="1" si="359"/>
        <v>9.210989866216865</v>
      </c>
      <c r="H787" s="307">
        <f t="shared" ca="1" si="360"/>
        <v>-106.77760506056839</v>
      </c>
      <c r="I787" s="304">
        <f t="shared" ca="1" si="361"/>
        <v>107.17415395880795</v>
      </c>
      <c r="J787" s="306">
        <f t="shared" ca="1" si="362"/>
        <v>746.86410190403069</v>
      </c>
      <c r="K787" s="307">
        <f t="shared" ca="1" si="363"/>
        <v>-6.5280008436280248</v>
      </c>
      <c r="L787" s="304">
        <f t="shared" ca="1" si="348"/>
        <v>746.89263050851469</v>
      </c>
      <c r="M787" s="306">
        <f t="shared" ca="1" si="364"/>
        <v>-1.4847460365304337</v>
      </c>
      <c r="N787" s="304">
        <f t="shared" ca="1" si="365"/>
        <v>-85.069681541970596</v>
      </c>
      <c r="P787" s="310">
        <f t="shared" ca="1" si="366"/>
        <v>23</v>
      </c>
      <c r="Q787" s="304">
        <f t="shared" ca="1" si="367"/>
        <v>0</v>
      </c>
      <c r="R787" s="306">
        <f t="shared" ca="1" si="368"/>
        <v>0</v>
      </c>
      <c r="S787" s="307">
        <f t="shared" ca="1" si="369"/>
        <v>5.083000000000002</v>
      </c>
      <c r="T787" s="304">
        <f t="shared" ca="1" si="349"/>
        <v>49.86423000000002</v>
      </c>
      <c r="U787" s="311">
        <f t="shared" ca="1" si="350"/>
        <v>0</v>
      </c>
      <c r="V787" s="306">
        <f t="shared" ca="1" si="351"/>
        <v>1.2257999412041873</v>
      </c>
      <c r="W787" s="304">
        <f t="shared" ca="1" si="352"/>
        <v>43.231784484314218</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1.2685600806716852</v>
      </c>
      <c r="AH787" s="304">
        <f t="shared" ca="1" si="376"/>
        <v>-8.5051418415475961</v>
      </c>
    </row>
    <row r="788" spans="1:34" x14ac:dyDescent="0.2">
      <c r="A788" s="347">
        <f t="shared" ca="1" si="354"/>
        <v>1E-4</v>
      </c>
      <c r="B788" s="304">
        <f t="shared" ca="1" si="355"/>
        <v>29.240200000000055</v>
      </c>
      <c r="D788" s="306">
        <f t="shared" ca="1" si="356"/>
        <v>-0.7309695623951179</v>
      </c>
      <c r="E788" s="307">
        <f t="shared" ca="1" si="357"/>
        <v>-1.3362984349824671</v>
      </c>
      <c r="F788" s="304">
        <f t="shared" ca="1" si="358"/>
        <v>1.5231579066152994</v>
      </c>
      <c r="G788" s="306">
        <f t="shared" ca="1" si="359"/>
        <v>9.210916769260626</v>
      </c>
      <c r="H788" s="307">
        <f t="shared" ca="1" si="360"/>
        <v>-106.77773869041189</v>
      </c>
      <c r="I788" s="304">
        <f t="shared" ca="1" si="361"/>
        <v>107.17428081199394</v>
      </c>
      <c r="J788" s="306">
        <f t="shared" ca="1" si="362"/>
        <v>746.86410190403069</v>
      </c>
      <c r="K788" s="307">
        <f t="shared" ca="1" si="363"/>
        <v>-6.5386786108155741</v>
      </c>
      <c r="L788" s="304">
        <f t="shared" ca="1" si="348"/>
        <v>746.8927239107968</v>
      </c>
      <c r="M788" s="306">
        <f t="shared" ca="1" si="364"/>
        <v>-1.4847468232042043</v>
      </c>
      <c r="N788" s="304">
        <f t="shared" ca="1" si="365"/>
        <v>-85.069726615057505</v>
      </c>
      <c r="P788" s="310">
        <f t="shared" ca="1" si="366"/>
        <v>23</v>
      </c>
      <c r="Q788" s="304">
        <f t="shared" ca="1" si="367"/>
        <v>0</v>
      </c>
      <c r="R788" s="306">
        <f t="shared" ca="1" si="368"/>
        <v>0</v>
      </c>
      <c r="S788" s="307">
        <f t="shared" ca="1" si="369"/>
        <v>5.083000000000002</v>
      </c>
      <c r="T788" s="304">
        <f t="shared" ca="1" si="349"/>
        <v>49.86423000000002</v>
      </c>
      <c r="U788" s="311">
        <f t="shared" ca="1" si="350"/>
        <v>0</v>
      </c>
      <c r="V788" s="306">
        <f t="shared" ca="1" si="351"/>
        <v>1.2258012500856645</v>
      </c>
      <c r="W788" s="304">
        <f t="shared" ca="1" si="352"/>
        <v>43.231932986185278</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1.2685315281717315</v>
      </c>
      <c r="AH788" s="304">
        <f t="shared" ca="1" si="376"/>
        <v>-8.5051710573114701</v>
      </c>
    </row>
    <row r="789" spans="1:34" x14ac:dyDescent="0.2">
      <c r="A789" s="347">
        <f t="shared" ca="1" si="354"/>
        <v>1E-4</v>
      </c>
      <c r="B789" s="304">
        <f t="shared" ca="1" si="355"/>
        <v>29.240300000000055</v>
      </c>
      <c r="D789" s="306">
        <f t="shared" ca="1" si="356"/>
        <v>-0.73096540722536929</v>
      </c>
      <c r="E789" s="307">
        <f t="shared" ca="1" si="357"/>
        <v>-1.3362687526481469</v>
      </c>
      <c r="F789" s="304">
        <f t="shared" ca="1" si="358"/>
        <v>1.5231298716340587</v>
      </c>
      <c r="G789" s="306">
        <f t="shared" ca="1" si="359"/>
        <v>9.2108436727199035</v>
      </c>
      <c r="H789" s="307">
        <f t="shared" ca="1" si="360"/>
        <v>-106.77787231728716</v>
      </c>
      <c r="I789" s="304">
        <f t="shared" ca="1" si="361"/>
        <v>107.1744076623247</v>
      </c>
      <c r="J789" s="306">
        <f t="shared" ca="1" si="362"/>
        <v>746.86410190403069</v>
      </c>
      <c r="K789" s="307">
        <f t="shared" ca="1" si="363"/>
        <v>-6.5493563913659587</v>
      </c>
      <c r="L789" s="304">
        <f t="shared" ca="1" si="348"/>
        <v>746.89281746583652</v>
      </c>
      <c r="M789" s="306">
        <f t="shared" ca="1" si="364"/>
        <v>-1.48474760986987</v>
      </c>
      <c r="N789" s="304">
        <f t="shared" ca="1" si="365"/>
        <v>-85.069771687680046</v>
      </c>
      <c r="P789" s="310">
        <f t="shared" ca="1" si="366"/>
        <v>23</v>
      </c>
      <c r="Q789" s="304">
        <f t="shared" ca="1" si="367"/>
        <v>0</v>
      </c>
      <c r="R789" s="306">
        <f t="shared" ca="1" si="368"/>
        <v>0</v>
      </c>
      <c r="S789" s="307">
        <f t="shared" ca="1" si="369"/>
        <v>5.083000000000002</v>
      </c>
      <c r="T789" s="304">
        <f t="shared" ca="1" si="349"/>
        <v>49.86423000000002</v>
      </c>
      <c r="U789" s="311">
        <f t="shared" ca="1" si="350"/>
        <v>0</v>
      </c>
      <c r="V789" s="306">
        <f t="shared" ca="1" si="351"/>
        <v>1.2258025589701786</v>
      </c>
      <c r="W789" s="304">
        <f t="shared" ca="1" si="352"/>
        <v>43.23208148619964</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1.2685029760241751</v>
      </c>
      <c r="AH789" s="304">
        <f t="shared" ca="1" si="376"/>
        <v>-8.5052002727100646</v>
      </c>
    </row>
    <row r="790" spans="1:34" x14ac:dyDescent="0.2">
      <c r="A790" s="347">
        <f t="shared" ca="1" si="354"/>
        <v>1E-4</v>
      </c>
      <c r="B790" s="304">
        <f t="shared" ca="1" si="355"/>
        <v>29.240400000000054</v>
      </c>
      <c r="D790" s="306">
        <f t="shared" ca="1" si="356"/>
        <v>-0.73096125204665841</v>
      </c>
      <c r="E790" s="307">
        <f t="shared" ca="1" si="357"/>
        <v>-1.3362390706849663</v>
      </c>
      <c r="F790" s="304">
        <f t="shared" ca="1" si="358"/>
        <v>1.5231018370478846</v>
      </c>
      <c r="G790" s="306">
        <f t="shared" ca="1" si="359"/>
        <v>9.2107705765946992</v>
      </c>
      <c r="H790" s="307">
        <f t="shared" ca="1" si="360"/>
        <v>-106.77800594119424</v>
      </c>
      <c r="I790" s="304">
        <f t="shared" ca="1" si="361"/>
        <v>107.1745345098003</v>
      </c>
      <c r="J790" s="306">
        <f t="shared" ca="1" si="362"/>
        <v>746.86410190403069</v>
      </c>
      <c r="K790" s="307">
        <f t="shared" ca="1" si="363"/>
        <v>-6.5600341852788828</v>
      </c>
      <c r="L790" s="304">
        <f t="shared" ca="1" si="348"/>
        <v>746.89291117363427</v>
      </c>
      <c r="M790" s="306">
        <f t="shared" ca="1" si="364"/>
        <v>-1.4847483965274304</v>
      </c>
      <c r="N790" s="304">
        <f t="shared" ca="1" si="365"/>
        <v>-85.069816759838176</v>
      </c>
      <c r="P790" s="310">
        <f t="shared" ca="1" si="366"/>
        <v>23</v>
      </c>
      <c r="Q790" s="304">
        <f t="shared" ca="1" si="367"/>
        <v>0</v>
      </c>
      <c r="R790" s="306">
        <f t="shared" ca="1" si="368"/>
        <v>0</v>
      </c>
      <c r="S790" s="307">
        <f t="shared" ca="1" si="369"/>
        <v>5.083000000000002</v>
      </c>
      <c r="T790" s="304">
        <f t="shared" ca="1" si="349"/>
        <v>49.86423000000002</v>
      </c>
      <c r="U790" s="311">
        <f t="shared" ca="1" si="350"/>
        <v>0</v>
      </c>
      <c r="V790" s="306">
        <f t="shared" ca="1" si="351"/>
        <v>1.2258038678577283</v>
      </c>
      <c r="W790" s="304">
        <f t="shared" ca="1" si="352"/>
        <v>43.232229984357296</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1.2684744242290105</v>
      </c>
      <c r="AH790" s="304">
        <f t="shared" ca="1" si="376"/>
        <v>-8.5052294877433852</v>
      </c>
    </row>
    <row r="791" spans="1:34" x14ac:dyDescent="0.2">
      <c r="A791" s="347">
        <f t="shared" ca="1" si="354"/>
        <v>1E-4</v>
      </c>
      <c r="B791" s="304">
        <f t="shared" ca="1" si="355"/>
        <v>29.240500000000054</v>
      </c>
      <c r="D791" s="306">
        <f t="shared" ca="1" si="356"/>
        <v>-0.73095709685899013</v>
      </c>
      <c r="E791" s="307">
        <f t="shared" ca="1" si="357"/>
        <v>-1.3362093890929323</v>
      </c>
      <c r="F791" s="304">
        <f t="shared" ca="1" si="358"/>
        <v>1.5230738028567854</v>
      </c>
      <c r="G791" s="306">
        <f t="shared" ca="1" si="359"/>
        <v>9.2106974808850133</v>
      </c>
      <c r="H791" s="307">
        <f t="shared" ca="1" si="360"/>
        <v>-106.77813956213315</v>
      </c>
      <c r="I791" s="304">
        <f t="shared" ca="1" si="361"/>
        <v>107.17466135442073</v>
      </c>
      <c r="J791" s="306">
        <f t="shared" ca="1" si="362"/>
        <v>746.86410190403069</v>
      </c>
      <c r="K791" s="307">
        <f t="shared" ca="1" si="363"/>
        <v>-6.5707119925540489</v>
      </c>
      <c r="L791" s="304">
        <f t="shared" ca="1" si="348"/>
        <v>746.89300503419054</v>
      </c>
      <c r="M791" s="306">
        <f t="shared" ca="1" si="364"/>
        <v>-1.4847491831768862</v>
      </c>
      <c r="N791" s="304">
        <f t="shared" ca="1" si="365"/>
        <v>-85.069861831531952</v>
      </c>
      <c r="P791" s="310">
        <f t="shared" ca="1" si="366"/>
        <v>23</v>
      </c>
      <c r="Q791" s="304">
        <f t="shared" ca="1" si="367"/>
        <v>0</v>
      </c>
      <c r="R791" s="306">
        <f t="shared" ca="1" si="368"/>
        <v>0</v>
      </c>
      <c r="S791" s="307">
        <f t="shared" ca="1" si="369"/>
        <v>5.083000000000002</v>
      </c>
      <c r="T791" s="304">
        <f t="shared" ca="1" si="349"/>
        <v>49.86423000000002</v>
      </c>
      <c r="U791" s="311">
        <f t="shared" ca="1" si="350"/>
        <v>0</v>
      </c>
      <c r="V791" s="306">
        <f t="shared" ca="1" si="351"/>
        <v>1.2258051767483138</v>
      </c>
      <c r="W791" s="304">
        <f t="shared" ca="1" si="352"/>
        <v>43.232378480658234</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1.2684458727862413</v>
      </c>
      <c r="AH791" s="304">
        <f t="shared" ca="1" si="376"/>
        <v>-8.5052587024114263</v>
      </c>
    </row>
    <row r="792" spans="1:34" x14ac:dyDescent="0.2">
      <c r="A792" s="347">
        <f t="shared" ca="1" si="354"/>
        <v>1E-4</v>
      </c>
      <c r="B792" s="304">
        <f t="shared" ca="1" si="355"/>
        <v>29.240600000000054</v>
      </c>
      <c r="D792" s="306">
        <f t="shared" ca="1" si="356"/>
        <v>-0.73095294166236024</v>
      </c>
      <c r="E792" s="307">
        <f t="shared" ca="1" si="357"/>
        <v>-1.336179707872045</v>
      </c>
      <c r="F792" s="304">
        <f t="shared" ca="1" si="358"/>
        <v>1.5230457690607597</v>
      </c>
      <c r="G792" s="306">
        <f t="shared" ca="1" si="359"/>
        <v>9.2106243855908474</v>
      </c>
      <c r="H792" s="307">
        <f t="shared" ca="1" si="360"/>
        <v>-106.77827318010394</v>
      </c>
      <c r="I792" s="304">
        <f t="shared" ca="1" si="361"/>
        <v>107.17478819618607</v>
      </c>
      <c r="J792" s="306">
        <f t="shared" ca="1" si="362"/>
        <v>746.86410190403069</v>
      </c>
      <c r="K792" s="307">
        <f t="shared" ca="1" si="363"/>
        <v>-6.5813898131911603</v>
      </c>
      <c r="L792" s="304">
        <f t="shared" ca="1" si="348"/>
        <v>746.89309904750587</v>
      </c>
      <c r="M792" s="306">
        <f t="shared" ca="1" si="364"/>
        <v>-1.4847499698182371</v>
      </c>
      <c r="N792" s="304">
        <f t="shared" ca="1" si="365"/>
        <v>-85.069906902761346</v>
      </c>
      <c r="P792" s="310">
        <f t="shared" ca="1" si="366"/>
        <v>23</v>
      </c>
      <c r="Q792" s="304">
        <f t="shared" ca="1" si="367"/>
        <v>0</v>
      </c>
      <c r="R792" s="306">
        <f t="shared" ca="1" si="368"/>
        <v>0</v>
      </c>
      <c r="S792" s="307">
        <f t="shared" ca="1" si="369"/>
        <v>5.083000000000002</v>
      </c>
      <c r="T792" s="304">
        <f t="shared" ca="1" si="349"/>
        <v>49.86423000000002</v>
      </c>
      <c r="U792" s="311">
        <f t="shared" ca="1" si="350"/>
        <v>0</v>
      </c>
      <c r="V792" s="306">
        <f t="shared" ca="1" si="351"/>
        <v>1.2258064856419357</v>
      </c>
      <c r="W792" s="304">
        <f t="shared" ca="1" si="352"/>
        <v>43.23252697510253</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1.2684173216958712</v>
      </c>
      <c r="AH792" s="304">
        <f t="shared" ca="1" si="376"/>
        <v>-8.5052879167141882</v>
      </c>
    </row>
    <row r="793" spans="1:34" x14ac:dyDescent="0.2">
      <c r="A793" s="347">
        <f t="shared" ca="1" si="354"/>
        <v>1E-4</v>
      </c>
      <c r="B793" s="304">
        <f t="shared" ca="1" si="355"/>
        <v>29.240700000000054</v>
      </c>
      <c r="D793" s="306">
        <f t="shared" ca="1" si="356"/>
        <v>-0.73094878645677364</v>
      </c>
      <c r="E793" s="307">
        <f t="shared" ca="1" si="357"/>
        <v>-1.3361500270222884</v>
      </c>
      <c r="F793" s="304">
        <f t="shared" ca="1" si="358"/>
        <v>1.5230177356597958</v>
      </c>
      <c r="G793" s="306">
        <f t="shared" ca="1" si="359"/>
        <v>9.2105512907122016</v>
      </c>
      <c r="H793" s="307">
        <f t="shared" ca="1" si="360"/>
        <v>-106.77840679510663</v>
      </c>
      <c r="I793" s="304">
        <f t="shared" ca="1" si="361"/>
        <v>107.17491503509632</v>
      </c>
      <c r="J793" s="306">
        <f t="shared" ca="1" si="362"/>
        <v>746.86410190403069</v>
      </c>
      <c r="K793" s="307">
        <f t="shared" ca="1" si="363"/>
        <v>-6.5920676471899204</v>
      </c>
      <c r="L793" s="304">
        <f t="shared" ca="1" si="348"/>
        <v>746.89319321358096</v>
      </c>
      <c r="M793" s="306">
        <f t="shared" ca="1" si="364"/>
        <v>-1.4847507564514835</v>
      </c>
      <c r="N793" s="304">
        <f t="shared" ca="1" si="365"/>
        <v>-85.069951973526386</v>
      </c>
      <c r="P793" s="310">
        <f t="shared" ca="1" si="366"/>
        <v>23</v>
      </c>
      <c r="Q793" s="304">
        <f t="shared" ca="1" si="367"/>
        <v>0</v>
      </c>
      <c r="R793" s="306">
        <f t="shared" ca="1" si="368"/>
        <v>0</v>
      </c>
      <c r="S793" s="307">
        <f t="shared" ca="1" si="369"/>
        <v>5.083000000000002</v>
      </c>
      <c r="T793" s="304">
        <f t="shared" ca="1" si="349"/>
        <v>49.86423000000002</v>
      </c>
      <c r="U793" s="311">
        <f t="shared" ca="1" si="350"/>
        <v>0</v>
      </c>
      <c r="V793" s="306">
        <f t="shared" ca="1" si="351"/>
        <v>1.225807794538593</v>
      </c>
      <c r="W793" s="304">
        <f t="shared" ca="1" si="352"/>
        <v>43.232675467690122</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1.2683887709578876</v>
      </c>
      <c r="AH793" s="304">
        <f t="shared" ca="1" si="376"/>
        <v>-8.5053171306516848</v>
      </c>
    </row>
    <row r="794" spans="1:34" x14ac:dyDescent="0.2">
      <c r="A794" s="347">
        <f t="shared" ca="1" si="354"/>
        <v>1E-4</v>
      </c>
      <c r="B794" s="304">
        <f t="shared" ca="1" si="355"/>
        <v>29.240800000000053</v>
      </c>
      <c r="D794" s="306">
        <f t="shared" ca="1" si="356"/>
        <v>-0.73094463124222897</v>
      </c>
      <c r="E794" s="307">
        <f t="shared" ca="1" si="357"/>
        <v>-1.3361203465436748</v>
      </c>
      <c r="F794" s="304">
        <f t="shared" ca="1" si="358"/>
        <v>1.5229897026539043</v>
      </c>
      <c r="G794" s="306">
        <f t="shared" ca="1" si="359"/>
        <v>9.2104781962490776</v>
      </c>
      <c r="H794" s="307">
        <f t="shared" ca="1" si="360"/>
        <v>-106.77854040714129</v>
      </c>
      <c r="I794" s="304">
        <f t="shared" ca="1" si="361"/>
        <v>107.17504187115154</v>
      </c>
      <c r="J794" s="306">
        <f t="shared" ca="1" si="362"/>
        <v>746.86410190403069</v>
      </c>
      <c r="K794" s="307">
        <f t="shared" ca="1" si="363"/>
        <v>-6.6027454945500326</v>
      </c>
      <c r="L794" s="304">
        <f t="shared" ca="1" si="348"/>
        <v>746.89328753241591</v>
      </c>
      <c r="M794" s="306">
        <f t="shared" ca="1" si="364"/>
        <v>-1.4847515430766252</v>
      </c>
      <c r="N794" s="304">
        <f t="shared" ca="1" si="365"/>
        <v>-85.069997043827073</v>
      </c>
      <c r="P794" s="310">
        <f t="shared" ca="1" si="366"/>
        <v>23</v>
      </c>
      <c r="Q794" s="304">
        <f t="shared" ca="1" si="367"/>
        <v>0</v>
      </c>
      <c r="R794" s="306">
        <f t="shared" ca="1" si="368"/>
        <v>0</v>
      </c>
      <c r="S794" s="307">
        <f t="shared" ca="1" si="369"/>
        <v>5.083000000000002</v>
      </c>
      <c r="T794" s="304">
        <f t="shared" ca="1" si="349"/>
        <v>49.86423000000002</v>
      </c>
      <c r="U794" s="311">
        <f t="shared" ca="1" si="350"/>
        <v>0</v>
      </c>
      <c r="V794" s="306">
        <f t="shared" ca="1" si="351"/>
        <v>1.2258091034382865</v>
      </c>
      <c r="W794" s="304">
        <f t="shared" ca="1" si="352"/>
        <v>43.232823958421079</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1.2683602205722995</v>
      </c>
      <c r="AH794" s="304">
        <f t="shared" ca="1" si="376"/>
        <v>-8.5053463442239039</v>
      </c>
    </row>
    <row r="795" spans="1:34" x14ac:dyDescent="0.2">
      <c r="A795" s="347">
        <f t="shared" ca="1" si="354"/>
        <v>1E-4</v>
      </c>
      <c r="B795" s="304">
        <f t="shared" ca="1" si="355"/>
        <v>29.240900000000053</v>
      </c>
      <c r="D795" s="306">
        <f t="shared" ca="1" si="356"/>
        <v>-0.73094047601872869</v>
      </c>
      <c r="E795" s="307">
        <f t="shared" ca="1" si="357"/>
        <v>-1.336090666436192</v>
      </c>
      <c r="F795" s="304">
        <f t="shared" ca="1" si="358"/>
        <v>1.5229616700430755</v>
      </c>
      <c r="G795" s="306">
        <f t="shared" ca="1" si="359"/>
        <v>9.2104051022014755</v>
      </c>
      <c r="H795" s="307">
        <f t="shared" ca="1" si="360"/>
        <v>-106.77867401620793</v>
      </c>
      <c r="I795" s="304">
        <f t="shared" ca="1" si="361"/>
        <v>107.17516870435175</v>
      </c>
      <c r="J795" s="306">
        <f t="shared" ca="1" si="362"/>
        <v>746.86410190403069</v>
      </c>
      <c r="K795" s="307">
        <f t="shared" ca="1" si="363"/>
        <v>-6.6134233552712001</v>
      </c>
      <c r="L795" s="304">
        <f t="shared" ca="1" si="348"/>
        <v>746.89338200401153</v>
      </c>
      <c r="M795" s="306">
        <f t="shared" ca="1" si="364"/>
        <v>-1.4847523296936622</v>
      </c>
      <c r="N795" s="304">
        <f t="shared" ca="1" si="365"/>
        <v>-85.070042113663376</v>
      </c>
      <c r="P795" s="310">
        <f t="shared" ca="1" si="366"/>
        <v>23</v>
      </c>
      <c r="Q795" s="304">
        <f t="shared" ca="1" si="367"/>
        <v>0</v>
      </c>
      <c r="R795" s="306">
        <f t="shared" ca="1" si="368"/>
        <v>0</v>
      </c>
      <c r="S795" s="307">
        <f t="shared" ca="1" si="369"/>
        <v>5.083000000000002</v>
      </c>
      <c r="T795" s="304">
        <f t="shared" ca="1" si="349"/>
        <v>49.86423000000002</v>
      </c>
      <c r="U795" s="311">
        <f t="shared" ca="1" si="350"/>
        <v>0</v>
      </c>
      <c r="V795" s="306">
        <f t="shared" ca="1" si="351"/>
        <v>1.2258104123410163</v>
      </c>
      <c r="W795" s="304">
        <f t="shared" ca="1" si="352"/>
        <v>43.232972447295417</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1.2683316705390926</v>
      </c>
      <c r="AH795" s="304">
        <f t="shared" ca="1" si="376"/>
        <v>-8.5053755574308596</v>
      </c>
    </row>
    <row r="796" spans="1:34" x14ac:dyDescent="0.2">
      <c r="A796" s="347">
        <f t="shared" ca="1" si="354"/>
        <v>1E-4</v>
      </c>
      <c r="B796" s="304">
        <f t="shared" ca="1" si="355"/>
        <v>29.241000000000053</v>
      </c>
      <c r="D796" s="306">
        <f t="shared" ca="1" si="356"/>
        <v>-0.73093632078627524</v>
      </c>
      <c r="E796" s="307">
        <f t="shared" ca="1" si="357"/>
        <v>-1.3360609866998363</v>
      </c>
      <c r="F796" s="304">
        <f t="shared" ca="1" si="358"/>
        <v>1.5229336378273075</v>
      </c>
      <c r="G796" s="306">
        <f t="shared" ca="1" si="359"/>
        <v>9.2103320085693969</v>
      </c>
      <c r="H796" s="307">
        <f t="shared" ca="1" si="360"/>
        <v>-106.7788076223066</v>
      </c>
      <c r="I796" s="304">
        <f t="shared" ca="1" si="361"/>
        <v>107.17529553469699</v>
      </c>
      <c r="J796" s="306">
        <f t="shared" ca="1" si="362"/>
        <v>746.86410190403069</v>
      </c>
      <c r="K796" s="307">
        <f t="shared" ca="1" si="363"/>
        <v>-6.6241012293531254</v>
      </c>
      <c r="L796" s="304">
        <f t="shared" ca="1" si="348"/>
        <v>746.89347662836838</v>
      </c>
      <c r="M796" s="306">
        <f t="shared" ca="1" si="364"/>
        <v>-1.4847531163025953</v>
      </c>
      <c r="N796" s="304">
        <f t="shared" ca="1" si="365"/>
        <v>-85.070087183035383</v>
      </c>
      <c r="P796" s="310">
        <f t="shared" ca="1" si="366"/>
        <v>23</v>
      </c>
      <c r="Q796" s="304">
        <f t="shared" ca="1" si="367"/>
        <v>0</v>
      </c>
      <c r="R796" s="306">
        <f t="shared" ca="1" si="368"/>
        <v>0</v>
      </c>
      <c r="S796" s="307">
        <f t="shared" ca="1" si="369"/>
        <v>5.083000000000002</v>
      </c>
      <c r="T796" s="304">
        <f t="shared" ca="1" si="349"/>
        <v>49.86423000000002</v>
      </c>
      <c r="U796" s="311">
        <f t="shared" ca="1" si="350"/>
        <v>0</v>
      </c>
      <c r="V796" s="306">
        <f t="shared" ca="1" si="351"/>
        <v>1.2258117212467814</v>
      </c>
      <c r="W796" s="304">
        <f t="shared" ca="1" si="352"/>
        <v>43.233120934313099</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1.2683031208582669</v>
      </c>
      <c r="AH796" s="304">
        <f t="shared" ca="1" si="376"/>
        <v>-8.5054047702725555</v>
      </c>
    </row>
    <row r="797" spans="1:34" x14ac:dyDescent="0.2">
      <c r="A797" s="347">
        <f t="shared" ca="1" si="354"/>
        <v>1E-4</v>
      </c>
      <c r="B797" s="304">
        <f t="shared" ca="1" si="355"/>
        <v>29.241100000000053</v>
      </c>
      <c r="D797" s="306">
        <f t="shared" ca="1" si="356"/>
        <v>-0.73093216554486329</v>
      </c>
      <c r="E797" s="307">
        <f t="shared" ca="1" si="357"/>
        <v>-1.3360313073346131</v>
      </c>
      <c r="F797" s="304">
        <f t="shared" ca="1" si="358"/>
        <v>1.5229056060066029</v>
      </c>
      <c r="G797" s="306">
        <f t="shared" ca="1" si="359"/>
        <v>9.210258915352842</v>
      </c>
      <c r="H797" s="307">
        <f t="shared" ca="1" si="360"/>
        <v>-106.77894122543734</v>
      </c>
      <c r="I797" s="304">
        <f t="shared" ca="1" si="361"/>
        <v>107.17542236218731</v>
      </c>
      <c r="J797" s="306">
        <f t="shared" ca="1" si="362"/>
        <v>746.86410190403069</v>
      </c>
      <c r="K797" s="307">
        <f t="shared" ca="1" si="363"/>
        <v>-6.6347791167955128</v>
      </c>
      <c r="L797" s="304">
        <f t="shared" ca="1" si="348"/>
        <v>746.8935714054868</v>
      </c>
      <c r="M797" s="306">
        <f t="shared" ca="1" si="364"/>
        <v>-1.484753902903424</v>
      </c>
      <c r="N797" s="304">
        <f t="shared" ca="1" si="365"/>
        <v>-85.070132251943022</v>
      </c>
      <c r="P797" s="310">
        <f t="shared" ca="1" si="366"/>
        <v>23</v>
      </c>
      <c r="Q797" s="304">
        <f t="shared" ca="1" si="367"/>
        <v>0</v>
      </c>
      <c r="R797" s="306">
        <f t="shared" ca="1" si="368"/>
        <v>0</v>
      </c>
      <c r="S797" s="307">
        <f t="shared" ca="1" si="369"/>
        <v>5.083000000000002</v>
      </c>
      <c r="T797" s="304">
        <f t="shared" ca="1" si="349"/>
        <v>49.86423000000002</v>
      </c>
      <c r="U797" s="311">
        <f t="shared" ca="1" si="350"/>
        <v>0</v>
      </c>
      <c r="V797" s="306">
        <f t="shared" ca="1" si="351"/>
        <v>1.2258130301555825</v>
      </c>
      <c r="W797" s="304">
        <f t="shared" ca="1" si="352"/>
        <v>43.23326941947419</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1.2682745715298314</v>
      </c>
      <c r="AH797" s="304">
        <f t="shared" ca="1" si="376"/>
        <v>-8.5054339827489827</v>
      </c>
    </row>
    <row r="798" spans="1:34" x14ac:dyDescent="0.2">
      <c r="A798" s="347">
        <f t="shared" ca="1" si="354"/>
        <v>1E-4</v>
      </c>
      <c r="B798" s="304">
        <f t="shared" ca="1" si="355"/>
        <v>29.241200000000052</v>
      </c>
      <c r="D798" s="306">
        <f t="shared" ca="1" si="356"/>
        <v>-0.73092801029449972</v>
      </c>
      <c r="E798" s="307">
        <f t="shared" ca="1" si="357"/>
        <v>-1.3360016283405134</v>
      </c>
      <c r="F798" s="304">
        <f t="shared" ca="1" si="358"/>
        <v>1.5228775745809575</v>
      </c>
      <c r="G798" s="306">
        <f t="shared" ca="1" si="359"/>
        <v>9.2101858225518125</v>
      </c>
      <c r="H798" s="307">
        <f t="shared" ca="1" si="360"/>
        <v>-106.77907482560018</v>
      </c>
      <c r="I798" s="304">
        <f t="shared" ca="1" si="361"/>
        <v>107.17554918682272</v>
      </c>
      <c r="J798" s="306">
        <f t="shared" ca="1" si="362"/>
        <v>746.86410190403069</v>
      </c>
      <c r="K798" s="307">
        <f t="shared" ca="1" si="363"/>
        <v>-6.6454570175980647</v>
      </c>
      <c r="L798" s="304">
        <f t="shared" ca="1" si="348"/>
        <v>746.89366633536736</v>
      </c>
      <c r="M798" s="306">
        <f t="shared" ca="1" si="364"/>
        <v>-1.4847546894961485</v>
      </c>
      <c r="N798" s="304">
        <f t="shared" ca="1" si="365"/>
        <v>-85.070177320386335</v>
      </c>
      <c r="P798" s="310">
        <f t="shared" ca="1" si="366"/>
        <v>23</v>
      </c>
      <c r="Q798" s="304">
        <f t="shared" ca="1" si="367"/>
        <v>0</v>
      </c>
      <c r="R798" s="306">
        <f t="shared" ca="1" si="368"/>
        <v>0</v>
      </c>
      <c r="S798" s="307">
        <f t="shared" ca="1" si="369"/>
        <v>5.083000000000002</v>
      </c>
      <c r="T798" s="304">
        <f t="shared" ca="1" si="349"/>
        <v>49.86423000000002</v>
      </c>
      <c r="U798" s="311">
        <f t="shared" ca="1" si="350"/>
        <v>0</v>
      </c>
      <c r="V798" s="306">
        <f t="shared" ca="1" si="351"/>
        <v>1.2258143390674194</v>
      </c>
      <c r="W798" s="304">
        <f t="shared" ca="1" si="352"/>
        <v>43.233417902778676</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1.2682460225537682</v>
      </c>
      <c r="AH798" s="304">
        <f t="shared" ca="1" si="376"/>
        <v>-8.5054631948601553</v>
      </c>
    </row>
    <row r="799" spans="1:34" x14ac:dyDescent="0.2">
      <c r="A799" s="347">
        <f t="shared" ca="1" si="354"/>
        <v>1E-4</v>
      </c>
      <c r="B799" s="304">
        <f t="shared" ca="1" si="355"/>
        <v>29.241300000000052</v>
      </c>
      <c r="D799" s="306">
        <f t="shared" ca="1" si="356"/>
        <v>-0.73092385503518398</v>
      </c>
      <c r="E799" s="307">
        <f t="shared" ca="1" si="357"/>
        <v>-1.3359719497175337</v>
      </c>
      <c r="F799" s="304">
        <f t="shared" ca="1" si="358"/>
        <v>1.5228495435503677</v>
      </c>
      <c r="G799" s="306">
        <f t="shared" ca="1" si="359"/>
        <v>9.2101127301663084</v>
      </c>
      <c r="H799" s="307">
        <f t="shared" ca="1" si="360"/>
        <v>-106.77920842279515</v>
      </c>
      <c r="I799" s="304">
        <f t="shared" ca="1" si="361"/>
        <v>107.17567600860328</v>
      </c>
      <c r="J799" s="306">
        <f t="shared" ca="1" si="362"/>
        <v>746.86410190403069</v>
      </c>
      <c r="K799" s="307">
        <f t="shared" ca="1" si="363"/>
        <v>-6.6561349317604845</v>
      </c>
      <c r="L799" s="304">
        <f t="shared" ca="1" si="348"/>
        <v>746.89376141801051</v>
      </c>
      <c r="M799" s="306">
        <f t="shared" ca="1" si="364"/>
        <v>-1.4847554760807693</v>
      </c>
      <c r="N799" s="304">
        <f t="shared" ca="1" si="365"/>
        <v>-85.070222388365337</v>
      </c>
      <c r="P799" s="310">
        <f t="shared" ca="1" si="366"/>
        <v>23</v>
      </c>
      <c r="Q799" s="304">
        <f t="shared" ca="1" si="367"/>
        <v>0</v>
      </c>
      <c r="R799" s="306">
        <f t="shared" ca="1" si="368"/>
        <v>0</v>
      </c>
      <c r="S799" s="307">
        <f t="shared" ca="1" si="369"/>
        <v>5.083000000000002</v>
      </c>
      <c r="T799" s="304">
        <f t="shared" ca="1" si="349"/>
        <v>49.86423000000002</v>
      </c>
      <c r="U799" s="311">
        <f t="shared" ca="1" si="350"/>
        <v>0</v>
      </c>
      <c r="V799" s="306">
        <f t="shared" ca="1" si="351"/>
        <v>1.2258156479822921</v>
      </c>
      <c r="W799" s="304">
        <f t="shared" ca="1" si="352"/>
        <v>43.233566384226577</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1.2682174739300809</v>
      </c>
      <c r="AH799" s="304">
        <f t="shared" ca="1" si="376"/>
        <v>-8.5054924066060718</v>
      </c>
    </row>
    <row r="800" spans="1:34" x14ac:dyDescent="0.2">
      <c r="A800" s="347">
        <f t="shared" ca="1" si="354"/>
        <v>1E-4</v>
      </c>
      <c r="B800" s="304">
        <f t="shared" ca="1" si="355"/>
        <v>29.241400000000052</v>
      </c>
      <c r="D800" s="306">
        <f t="shared" ca="1" si="356"/>
        <v>-0.73091969976691373</v>
      </c>
      <c r="E800" s="307">
        <f t="shared" ca="1" si="357"/>
        <v>-1.3359422714656777</v>
      </c>
      <c r="F800" s="304">
        <f t="shared" ca="1" si="358"/>
        <v>1.5228215129148359</v>
      </c>
      <c r="G800" s="306">
        <f t="shared" ca="1" si="359"/>
        <v>9.2100396381963314</v>
      </c>
      <c r="H800" s="307">
        <f t="shared" ca="1" si="360"/>
        <v>-106.7793420170223</v>
      </c>
      <c r="I800" s="304">
        <f t="shared" ca="1" si="361"/>
        <v>107.175802827529</v>
      </c>
      <c r="J800" s="306">
        <f t="shared" ca="1" si="362"/>
        <v>746.86410190403069</v>
      </c>
      <c r="K800" s="307">
        <f t="shared" ca="1" si="363"/>
        <v>-6.6668128592824756</v>
      </c>
      <c r="L800" s="304">
        <f t="shared" ca="1" si="348"/>
        <v>746.89385665341695</v>
      </c>
      <c r="M800" s="306">
        <f t="shared" ca="1" si="364"/>
        <v>-1.4847562626572861</v>
      </c>
      <c r="N800" s="304">
        <f t="shared" ca="1" si="365"/>
        <v>-85.070267455880014</v>
      </c>
      <c r="P800" s="310">
        <f t="shared" ca="1" si="366"/>
        <v>23</v>
      </c>
      <c r="Q800" s="304">
        <f t="shared" ca="1" si="367"/>
        <v>0</v>
      </c>
      <c r="R800" s="306">
        <f t="shared" ca="1" si="368"/>
        <v>0</v>
      </c>
      <c r="S800" s="307">
        <f t="shared" ca="1" si="369"/>
        <v>5.083000000000002</v>
      </c>
      <c r="T800" s="304">
        <f t="shared" ca="1" si="349"/>
        <v>49.86423000000002</v>
      </c>
      <c r="U800" s="311">
        <f t="shared" ca="1" si="350"/>
        <v>0</v>
      </c>
      <c r="V800" s="306">
        <f t="shared" ca="1" si="351"/>
        <v>1.2258169569002006</v>
      </c>
      <c r="W800" s="304">
        <f t="shared" ca="1" si="352"/>
        <v>43.233714863817902</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1.2681889256587748</v>
      </c>
      <c r="AH800" s="304">
        <f t="shared" ca="1" si="376"/>
        <v>-8.5055216179867319</v>
      </c>
    </row>
    <row r="801" spans="1:34" x14ac:dyDescent="0.2">
      <c r="A801" s="347">
        <f t="shared" ca="1" si="354"/>
        <v>1E-4</v>
      </c>
      <c r="B801" s="304">
        <f t="shared" ca="1" si="355"/>
        <v>29.241500000000052</v>
      </c>
      <c r="D801" s="306">
        <f t="shared" ca="1" si="356"/>
        <v>-0.73091554448969309</v>
      </c>
      <c r="E801" s="307">
        <f t="shared" ca="1" si="357"/>
        <v>-1.3359125935849399</v>
      </c>
      <c r="F801" s="304">
        <f t="shared" ca="1" si="358"/>
        <v>1.5227934826743597</v>
      </c>
      <c r="G801" s="306">
        <f t="shared" ca="1" si="359"/>
        <v>9.2099665466418816</v>
      </c>
      <c r="H801" s="307">
        <f t="shared" ca="1" si="360"/>
        <v>-106.77947560828166</v>
      </c>
      <c r="I801" s="304">
        <f t="shared" ca="1" si="361"/>
        <v>107.17592964359991</v>
      </c>
      <c r="J801" s="306">
        <f t="shared" ca="1" si="362"/>
        <v>746.86410190403069</v>
      </c>
      <c r="K801" s="307">
        <f t="shared" ca="1" si="363"/>
        <v>-6.6774908001637412</v>
      </c>
      <c r="L801" s="304">
        <f t="shared" ca="1" si="348"/>
        <v>746.893952041587</v>
      </c>
      <c r="M801" s="306">
        <f t="shared" ca="1" si="364"/>
        <v>-1.4847570492256992</v>
      </c>
      <c r="N801" s="304">
        <f t="shared" ca="1" si="365"/>
        <v>-85.070312522930379</v>
      </c>
      <c r="P801" s="310">
        <f t="shared" ca="1" si="366"/>
        <v>23</v>
      </c>
      <c r="Q801" s="304">
        <f t="shared" ca="1" si="367"/>
        <v>0</v>
      </c>
      <c r="R801" s="306">
        <f t="shared" ca="1" si="368"/>
        <v>0</v>
      </c>
      <c r="S801" s="307">
        <f t="shared" ca="1" si="369"/>
        <v>5.083000000000002</v>
      </c>
      <c r="T801" s="304">
        <f t="shared" ca="1" si="349"/>
        <v>49.86423000000002</v>
      </c>
      <c r="U801" s="311">
        <f t="shared" ca="1" si="350"/>
        <v>0</v>
      </c>
      <c r="V801" s="306">
        <f t="shared" ca="1" si="351"/>
        <v>1.2258182658211449</v>
      </c>
      <c r="W801" s="304">
        <f t="shared" ca="1" si="352"/>
        <v>43.233863341552663</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1.2681603777398376</v>
      </c>
      <c r="AH801" s="304">
        <f t="shared" ca="1" si="376"/>
        <v>-8.5055508290021411</v>
      </c>
    </row>
    <row r="802" spans="1:34" x14ac:dyDescent="0.2">
      <c r="A802" s="347">
        <f t="shared" ca="1" si="354"/>
        <v>1E-4</v>
      </c>
      <c r="B802" s="304">
        <f t="shared" ca="1" si="355"/>
        <v>29.241600000000052</v>
      </c>
      <c r="D802" s="306">
        <f t="shared" ca="1" si="356"/>
        <v>-0.73091138920352183</v>
      </c>
      <c r="E802" s="307">
        <f t="shared" ca="1" si="357"/>
        <v>-1.335882916075315</v>
      </c>
      <c r="F802" s="304">
        <f t="shared" ca="1" si="358"/>
        <v>1.5227654528289341</v>
      </c>
      <c r="G802" s="306">
        <f t="shared" ca="1" si="359"/>
        <v>9.2098934555029608</v>
      </c>
      <c r="H802" s="307">
        <f t="shared" ca="1" si="360"/>
        <v>-106.77960919657326</v>
      </c>
      <c r="I802" s="304">
        <f t="shared" ca="1" si="361"/>
        <v>107.17605645681608</v>
      </c>
      <c r="J802" s="306">
        <f t="shared" ca="1" si="362"/>
        <v>746.86410190403069</v>
      </c>
      <c r="K802" s="307">
        <f t="shared" ca="1" si="363"/>
        <v>-6.6881687544039838</v>
      </c>
      <c r="L802" s="304">
        <f t="shared" ca="1" si="348"/>
        <v>746.89404758252135</v>
      </c>
      <c r="M802" s="306">
        <f t="shared" ca="1" si="364"/>
        <v>-1.4847578357860085</v>
      </c>
      <c r="N802" s="304">
        <f t="shared" ca="1" si="365"/>
        <v>-85.070357589516433</v>
      </c>
      <c r="P802" s="310">
        <f t="shared" ca="1" si="366"/>
        <v>23</v>
      </c>
      <c r="Q802" s="304">
        <f t="shared" ca="1" si="367"/>
        <v>0</v>
      </c>
      <c r="R802" s="306">
        <f t="shared" ca="1" si="368"/>
        <v>0</v>
      </c>
      <c r="S802" s="307">
        <f t="shared" ca="1" si="369"/>
        <v>5.083000000000002</v>
      </c>
      <c r="T802" s="304">
        <f t="shared" ca="1" si="349"/>
        <v>49.86423000000002</v>
      </c>
      <c r="U802" s="311">
        <f t="shared" ca="1" si="350"/>
        <v>0</v>
      </c>
      <c r="V802" s="306">
        <f t="shared" ca="1" si="351"/>
        <v>1.2258195747451248</v>
      </c>
      <c r="W802" s="304">
        <f t="shared" ca="1" si="352"/>
        <v>43.234011817430883</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1.2681318301732727</v>
      </c>
      <c r="AH802" s="304">
        <f t="shared" ca="1" si="376"/>
        <v>-8.5055800396523011</v>
      </c>
    </row>
    <row r="803" spans="1:34" x14ac:dyDescent="0.2">
      <c r="A803" s="347">
        <f t="shared" ca="1" si="354"/>
        <v>1E-4</v>
      </c>
      <c r="B803" s="304">
        <f t="shared" ca="1" si="355"/>
        <v>29.241700000000051</v>
      </c>
      <c r="D803" s="306">
        <f t="shared" ca="1" si="356"/>
        <v>-0.73090723390840195</v>
      </c>
      <c r="E803" s="307">
        <f t="shared" ca="1" si="357"/>
        <v>-1.335853238936803</v>
      </c>
      <c r="F803" s="304">
        <f t="shared" ca="1" si="358"/>
        <v>1.5227374233785609</v>
      </c>
      <c r="G803" s="306">
        <f t="shared" ca="1" si="359"/>
        <v>9.2098203647795707</v>
      </c>
      <c r="H803" s="307">
        <f t="shared" ca="1" si="360"/>
        <v>-106.77974278189716</v>
      </c>
      <c r="I803" s="304">
        <f t="shared" ca="1" si="361"/>
        <v>107.17618326717755</v>
      </c>
      <c r="J803" s="306">
        <f t="shared" ca="1" si="362"/>
        <v>746.86410190403069</v>
      </c>
      <c r="K803" s="307">
        <f t="shared" ca="1" si="363"/>
        <v>-6.6988467220029078</v>
      </c>
      <c r="L803" s="304">
        <f t="shared" ca="1" si="348"/>
        <v>746.89414327622035</v>
      </c>
      <c r="M803" s="306">
        <f t="shared" ca="1" si="364"/>
        <v>-1.4847586223382143</v>
      </c>
      <c r="N803" s="304">
        <f t="shared" ca="1" si="365"/>
        <v>-85.07040265563819</v>
      </c>
      <c r="P803" s="310">
        <f t="shared" ca="1" si="366"/>
        <v>23</v>
      </c>
      <c r="Q803" s="304">
        <f t="shared" ca="1" si="367"/>
        <v>0</v>
      </c>
      <c r="R803" s="306">
        <f t="shared" ca="1" si="368"/>
        <v>0</v>
      </c>
      <c r="S803" s="307">
        <f t="shared" ca="1" si="369"/>
        <v>5.083000000000002</v>
      </c>
      <c r="T803" s="304">
        <f t="shared" ca="1" si="349"/>
        <v>49.86423000000002</v>
      </c>
      <c r="U803" s="311">
        <f t="shared" ca="1" si="350"/>
        <v>0</v>
      </c>
      <c r="V803" s="306">
        <f t="shared" ca="1" si="351"/>
        <v>1.2258208836721403</v>
      </c>
      <c r="W803" s="304">
        <f t="shared" ca="1" si="352"/>
        <v>43.234160291452575</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1.2681032829590748</v>
      </c>
      <c r="AH803" s="304">
        <f t="shared" ca="1" si="376"/>
        <v>-8.5056092499372156</v>
      </c>
    </row>
    <row r="804" spans="1:34" x14ac:dyDescent="0.2">
      <c r="A804" s="347">
        <f t="shared" ca="1" si="354"/>
        <v>1E-4</v>
      </c>
      <c r="B804" s="304">
        <f t="shared" ca="1" si="355"/>
        <v>29.241800000000051</v>
      </c>
      <c r="D804" s="306">
        <f t="shared" ca="1" si="356"/>
        <v>-0.73090307860433334</v>
      </c>
      <c r="E804" s="307">
        <f t="shared" ca="1" si="357"/>
        <v>-1.3358235621693986</v>
      </c>
      <c r="F804" s="304">
        <f t="shared" ca="1" si="358"/>
        <v>1.522709394323235</v>
      </c>
      <c r="G804" s="306">
        <f t="shared" ca="1" si="359"/>
        <v>9.2097472744717095</v>
      </c>
      <c r="H804" s="307">
        <f t="shared" ca="1" si="360"/>
        <v>-106.77987636425337</v>
      </c>
      <c r="I804" s="304">
        <f t="shared" ca="1" si="361"/>
        <v>107.1763100746843</v>
      </c>
      <c r="J804" s="306">
        <f t="shared" ca="1" si="362"/>
        <v>746.86410190403069</v>
      </c>
      <c r="K804" s="307">
        <f t="shared" ca="1" si="363"/>
        <v>-6.7095247029602154</v>
      </c>
      <c r="L804" s="304">
        <f t="shared" ca="1" si="348"/>
        <v>746.89423912268455</v>
      </c>
      <c r="M804" s="306">
        <f t="shared" ca="1" si="364"/>
        <v>-1.4847594088823168</v>
      </c>
      <c r="N804" s="304">
        <f t="shared" ca="1" si="365"/>
        <v>-85.070447721295665</v>
      </c>
      <c r="P804" s="310">
        <f t="shared" ca="1" si="366"/>
        <v>23</v>
      </c>
      <c r="Q804" s="304">
        <f t="shared" ca="1" si="367"/>
        <v>0</v>
      </c>
      <c r="R804" s="306">
        <f t="shared" ca="1" si="368"/>
        <v>0</v>
      </c>
      <c r="S804" s="307">
        <f t="shared" ca="1" si="369"/>
        <v>5.083000000000002</v>
      </c>
      <c r="T804" s="304">
        <f t="shared" ca="1" si="349"/>
        <v>49.86423000000002</v>
      </c>
      <c r="U804" s="311">
        <f t="shared" ca="1" si="350"/>
        <v>0</v>
      </c>
      <c r="V804" s="306">
        <f t="shared" ca="1" si="351"/>
        <v>1.2258221926021917</v>
      </c>
      <c r="W804" s="304">
        <f t="shared" ca="1" si="352"/>
        <v>43.234308763617733</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1.2680747360972404</v>
      </c>
      <c r="AH804" s="304">
        <f t="shared" ca="1" si="376"/>
        <v>-8.5056384598568879</v>
      </c>
    </row>
    <row r="805" spans="1:34" x14ac:dyDescent="0.2">
      <c r="A805" s="347">
        <f t="shared" ca="1" si="354"/>
        <v>1E-4</v>
      </c>
      <c r="B805" s="304">
        <f t="shared" ca="1" si="355"/>
        <v>29.241900000000051</v>
      </c>
      <c r="D805" s="306">
        <f t="shared" ca="1" si="356"/>
        <v>-0.73089892329131523</v>
      </c>
      <c r="E805" s="307">
        <f t="shared" ca="1" si="357"/>
        <v>-1.3357938857731053</v>
      </c>
      <c r="F805" s="304">
        <f t="shared" ca="1" si="358"/>
        <v>1.5226813656629596</v>
      </c>
      <c r="G805" s="306">
        <f t="shared" ca="1" si="359"/>
        <v>9.2096741845793808</v>
      </c>
      <c r="H805" s="307">
        <f t="shared" ca="1" si="360"/>
        <v>-106.78000994364194</v>
      </c>
      <c r="I805" s="304">
        <f t="shared" ca="1" si="361"/>
        <v>107.17643687933639</v>
      </c>
      <c r="J805" s="306">
        <f t="shared" ca="1" si="362"/>
        <v>746.86410190403069</v>
      </c>
      <c r="K805" s="307">
        <f t="shared" ca="1" si="363"/>
        <v>-6.7202026972756101</v>
      </c>
      <c r="L805" s="304">
        <f t="shared" ca="1" si="348"/>
        <v>746.89433512191454</v>
      </c>
      <c r="M805" s="306">
        <f t="shared" ca="1" si="364"/>
        <v>-1.4847601954183158</v>
      </c>
      <c r="N805" s="304">
        <f t="shared" ca="1" si="365"/>
        <v>-85.070492786488842</v>
      </c>
      <c r="P805" s="310">
        <f t="shared" ca="1" si="366"/>
        <v>23</v>
      </c>
      <c r="Q805" s="304">
        <f t="shared" ca="1" si="367"/>
        <v>0</v>
      </c>
      <c r="R805" s="306">
        <f t="shared" ca="1" si="368"/>
        <v>0</v>
      </c>
      <c r="S805" s="307">
        <f t="shared" ca="1" si="369"/>
        <v>5.083000000000002</v>
      </c>
      <c r="T805" s="304">
        <f t="shared" ca="1" si="349"/>
        <v>49.86423000000002</v>
      </c>
      <c r="U805" s="311">
        <f t="shared" ca="1" si="350"/>
        <v>0</v>
      </c>
      <c r="V805" s="306">
        <f t="shared" ca="1" si="351"/>
        <v>1.2258235015352785</v>
      </c>
      <c r="W805" s="304">
        <f t="shared" ca="1" si="352"/>
        <v>43.234457233926378</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1.268046189587773</v>
      </c>
      <c r="AH805" s="304">
        <f t="shared" ca="1" si="376"/>
        <v>-8.5056676694113147</v>
      </c>
    </row>
    <row r="806" spans="1:34" x14ac:dyDescent="0.2">
      <c r="A806" s="347">
        <f t="shared" ca="1" si="354"/>
        <v>1E-4</v>
      </c>
      <c r="B806" s="304">
        <f t="shared" ca="1" si="355"/>
        <v>29.242000000000051</v>
      </c>
      <c r="D806" s="306">
        <f t="shared" ca="1" si="356"/>
        <v>-0.73089476796935227</v>
      </c>
      <c r="E806" s="307">
        <f t="shared" ca="1" si="357"/>
        <v>-1.3357642097479143</v>
      </c>
      <c r="F806" s="304">
        <f t="shared" ca="1" si="358"/>
        <v>1.5226533373977293</v>
      </c>
      <c r="G806" s="306">
        <f t="shared" ca="1" si="359"/>
        <v>9.2096010951025846</v>
      </c>
      <c r="H806" s="307">
        <f t="shared" ca="1" si="360"/>
        <v>-106.78014352006292</v>
      </c>
      <c r="I806" s="304">
        <f t="shared" ca="1" si="361"/>
        <v>107.1765636811339</v>
      </c>
      <c r="J806" s="306">
        <f t="shared" ca="1" si="362"/>
        <v>746.86410190403069</v>
      </c>
      <c r="K806" s="307">
        <f t="shared" ca="1" si="363"/>
        <v>-6.7308807049487953</v>
      </c>
      <c r="L806" s="304">
        <f t="shared" ca="1" si="348"/>
        <v>746.89443127391075</v>
      </c>
      <c r="M806" s="306">
        <f t="shared" ca="1" si="364"/>
        <v>-1.4847609819462118</v>
      </c>
      <c r="N806" s="304">
        <f t="shared" ca="1" si="365"/>
        <v>-85.07053785121775</v>
      </c>
      <c r="P806" s="310">
        <f t="shared" ca="1" si="366"/>
        <v>23</v>
      </c>
      <c r="Q806" s="304">
        <f t="shared" ca="1" si="367"/>
        <v>0</v>
      </c>
      <c r="R806" s="306">
        <f t="shared" ca="1" si="368"/>
        <v>0</v>
      </c>
      <c r="S806" s="307">
        <f t="shared" ca="1" si="369"/>
        <v>5.083000000000002</v>
      </c>
      <c r="T806" s="304">
        <f t="shared" ca="1" si="349"/>
        <v>49.86423000000002</v>
      </c>
      <c r="U806" s="311">
        <f t="shared" ca="1" si="350"/>
        <v>0</v>
      </c>
      <c r="V806" s="306">
        <f t="shared" ca="1" si="351"/>
        <v>1.2258248104714007</v>
      </c>
      <c r="W806" s="304">
        <f t="shared" ca="1" si="352"/>
        <v>43.234605702378538</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1.2680176434306674</v>
      </c>
      <c r="AH806" s="304">
        <f t="shared" ca="1" si="376"/>
        <v>-8.5056968786005047</v>
      </c>
    </row>
    <row r="807" spans="1:34" x14ac:dyDescent="0.2">
      <c r="A807" s="347">
        <f t="shared" ca="1" si="354"/>
        <v>1E-4</v>
      </c>
      <c r="B807" s="304">
        <f t="shared" ca="1" si="355"/>
        <v>29.24210000000005</v>
      </c>
      <c r="D807" s="306">
        <f t="shared" ca="1" si="356"/>
        <v>-0.73089061263844179</v>
      </c>
      <c r="E807" s="307">
        <f t="shared" ca="1" si="357"/>
        <v>-1.3357345340938274</v>
      </c>
      <c r="F807" s="304">
        <f t="shared" ca="1" si="358"/>
        <v>1.5226253095275446</v>
      </c>
      <c r="G807" s="306">
        <f t="shared" ca="1" si="359"/>
        <v>9.2095280060413209</v>
      </c>
      <c r="H807" s="307">
        <f t="shared" ca="1" si="360"/>
        <v>-106.78027709351633</v>
      </c>
      <c r="I807" s="304">
        <f t="shared" ca="1" si="361"/>
        <v>107.17669048007681</v>
      </c>
      <c r="J807" s="306">
        <f t="shared" ca="1" si="362"/>
        <v>746.86410190403069</v>
      </c>
      <c r="K807" s="307">
        <f t="shared" ca="1" si="363"/>
        <v>-6.7415587259794743</v>
      </c>
      <c r="L807" s="304">
        <f t="shared" ca="1" si="348"/>
        <v>746.89452757867366</v>
      </c>
      <c r="M807" s="306">
        <f t="shared" ca="1" si="364"/>
        <v>-1.4847617684660046</v>
      </c>
      <c r="N807" s="304">
        <f t="shared" ca="1" si="365"/>
        <v>-85.07058291548239</v>
      </c>
      <c r="P807" s="310">
        <f t="shared" ca="1" si="366"/>
        <v>23</v>
      </c>
      <c r="Q807" s="304">
        <f t="shared" ca="1" si="367"/>
        <v>0</v>
      </c>
      <c r="R807" s="306">
        <f t="shared" ca="1" si="368"/>
        <v>0</v>
      </c>
      <c r="S807" s="307">
        <f t="shared" ca="1" si="369"/>
        <v>5.083000000000002</v>
      </c>
      <c r="T807" s="304">
        <f t="shared" ca="1" si="349"/>
        <v>49.86423000000002</v>
      </c>
      <c r="U807" s="311">
        <f t="shared" ca="1" si="350"/>
        <v>0</v>
      </c>
      <c r="V807" s="306">
        <f t="shared" ca="1" si="351"/>
        <v>1.2258261194105584</v>
      </c>
      <c r="W807" s="304">
        <f t="shared" ca="1" si="352"/>
        <v>43.234754168974206</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1.2679890976259216</v>
      </c>
      <c r="AH807" s="304">
        <f t="shared" ca="1" si="376"/>
        <v>-8.505726087424458</v>
      </c>
    </row>
    <row r="808" spans="1:34" x14ac:dyDescent="0.2">
      <c r="A808" s="347">
        <f t="shared" ca="1" si="354"/>
        <v>1E-4</v>
      </c>
      <c r="B808" s="304">
        <f t="shared" ca="1" si="355"/>
        <v>29.24220000000005</v>
      </c>
      <c r="D808" s="306">
        <f t="shared" ca="1" si="356"/>
        <v>-0.73088645729858592</v>
      </c>
      <c r="E808" s="307">
        <f t="shared" ca="1" si="357"/>
        <v>-1.3357048588108391</v>
      </c>
      <c r="F808" s="304">
        <f t="shared" ca="1" si="358"/>
        <v>1.5225972820524019</v>
      </c>
      <c r="G808" s="306">
        <f t="shared" ca="1" si="359"/>
        <v>9.2094549173955915</v>
      </c>
      <c r="H808" s="307">
        <f t="shared" ca="1" si="360"/>
        <v>-106.78041066400222</v>
      </c>
      <c r="I808" s="304">
        <f t="shared" ca="1" si="361"/>
        <v>107.17681727616518</v>
      </c>
      <c r="J808" s="306">
        <f t="shared" ca="1" si="362"/>
        <v>746.86410190403069</v>
      </c>
      <c r="K808" s="307">
        <f t="shared" ca="1" si="363"/>
        <v>-6.7522367603673503</v>
      </c>
      <c r="L808" s="304">
        <f t="shared" ca="1" si="348"/>
        <v>746.89462403620394</v>
      </c>
      <c r="M808" s="306">
        <f t="shared" ca="1" si="364"/>
        <v>-1.4847625549776946</v>
      </c>
      <c r="N808" s="304">
        <f t="shared" ca="1" si="365"/>
        <v>-85.070627979282762</v>
      </c>
      <c r="P808" s="310">
        <f t="shared" ca="1" si="366"/>
        <v>23</v>
      </c>
      <c r="Q808" s="304">
        <f t="shared" ca="1" si="367"/>
        <v>0</v>
      </c>
      <c r="R808" s="306">
        <f t="shared" ca="1" si="368"/>
        <v>0</v>
      </c>
      <c r="S808" s="307">
        <f t="shared" ca="1" si="369"/>
        <v>5.083000000000002</v>
      </c>
      <c r="T808" s="304">
        <f t="shared" ca="1" si="349"/>
        <v>49.86423000000002</v>
      </c>
      <c r="U808" s="311">
        <f t="shared" ca="1" si="350"/>
        <v>0</v>
      </c>
      <c r="V808" s="306">
        <f t="shared" ca="1" si="351"/>
        <v>1.2258274283527519</v>
      </c>
      <c r="W808" s="304">
        <f t="shared" ca="1" si="352"/>
        <v>43.234902633713418</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1.2679605521735304</v>
      </c>
      <c r="AH808" s="304">
        <f t="shared" ca="1" si="376"/>
        <v>-8.5057552958831764</v>
      </c>
    </row>
    <row r="809" spans="1:34" x14ac:dyDescent="0.2">
      <c r="A809" s="347">
        <f t="shared" ca="1" si="354"/>
        <v>1E-4</v>
      </c>
      <c r="B809" s="304">
        <f t="shared" ca="1" si="355"/>
        <v>29.24230000000005</v>
      </c>
      <c r="D809" s="306">
        <f t="shared" ca="1" si="356"/>
        <v>-0.73088230194978476</v>
      </c>
      <c r="E809" s="307">
        <f t="shared" ca="1" si="357"/>
        <v>-1.335675183898946</v>
      </c>
      <c r="F809" s="304">
        <f t="shared" ca="1" si="358"/>
        <v>1.5225692549722984</v>
      </c>
      <c r="G809" s="306">
        <f t="shared" ca="1" si="359"/>
        <v>9.2093818291653964</v>
      </c>
      <c r="H809" s="307">
        <f t="shared" ca="1" si="360"/>
        <v>-106.78054423152061</v>
      </c>
      <c r="I809" s="304">
        <f t="shared" ca="1" si="361"/>
        <v>107.17694406939904</v>
      </c>
      <c r="J809" s="306">
        <f t="shared" ca="1" si="362"/>
        <v>746.86410190403069</v>
      </c>
      <c r="K809" s="307">
        <f t="shared" ca="1" si="363"/>
        <v>-6.7629148081121269</v>
      </c>
      <c r="L809" s="304">
        <f t="shared" ca="1" si="348"/>
        <v>746.89472064650192</v>
      </c>
      <c r="M809" s="306">
        <f t="shared" ca="1" si="364"/>
        <v>-1.4847633414812815</v>
      </c>
      <c r="N809" s="304">
        <f t="shared" ca="1" si="365"/>
        <v>-85.070673042618864</v>
      </c>
      <c r="P809" s="310">
        <f t="shared" ca="1" si="366"/>
        <v>23</v>
      </c>
      <c r="Q809" s="304">
        <f t="shared" ca="1" si="367"/>
        <v>0</v>
      </c>
      <c r="R809" s="306">
        <f t="shared" ca="1" si="368"/>
        <v>0</v>
      </c>
      <c r="S809" s="307">
        <f t="shared" ca="1" si="369"/>
        <v>5.083000000000002</v>
      </c>
      <c r="T809" s="304">
        <f t="shared" ca="1" si="349"/>
        <v>49.86423000000002</v>
      </c>
      <c r="U809" s="311">
        <f t="shared" ca="1" si="350"/>
        <v>0</v>
      </c>
      <c r="V809" s="306">
        <f t="shared" ca="1" si="351"/>
        <v>1.2258287372979808</v>
      </c>
      <c r="W809" s="304">
        <f t="shared" ca="1" si="352"/>
        <v>43.23505109659618</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1.2679320070734938</v>
      </c>
      <c r="AH809" s="304">
        <f t="shared" ca="1" si="376"/>
        <v>-8.5057845039766669</v>
      </c>
    </row>
    <row r="810" spans="1:34" x14ac:dyDescent="0.2">
      <c r="A810" s="347">
        <f t="shared" ca="1" si="354"/>
        <v>1E-4</v>
      </c>
      <c r="B810" s="304">
        <f t="shared" ca="1" si="355"/>
        <v>29.24240000000005</v>
      </c>
      <c r="D810" s="306">
        <f t="shared" ca="1" si="356"/>
        <v>-0.73087814659204198</v>
      </c>
      <c r="E810" s="307">
        <f t="shared" ca="1" si="357"/>
        <v>-1.3356455093581427</v>
      </c>
      <c r="F810" s="304">
        <f t="shared" ca="1" si="358"/>
        <v>1.5225412282872313</v>
      </c>
      <c r="G810" s="306">
        <f t="shared" ca="1" si="359"/>
        <v>9.2093087413507373</v>
      </c>
      <c r="H810" s="307">
        <f t="shared" ca="1" si="360"/>
        <v>-106.78067779607154</v>
      </c>
      <c r="I810" s="304">
        <f t="shared" ca="1" si="361"/>
        <v>107.17707085977842</v>
      </c>
      <c r="J810" s="306">
        <f t="shared" ca="1" si="362"/>
        <v>746.86410190403069</v>
      </c>
      <c r="K810" s="307">
        <f t="shared" ca="1" si="363"/>
        <v>-6.7735928692135063</v>
      </c>
      <c r="L810" s="304">
        <f t="shared" ca="1" si="348"/>
        <v>746.89481740956819</v>
      </c>
      <c r="M810" s="306">
        <f t="shared" ca="1" si="364"/>
        <v>-1.4847641279767658</v>
      </c>
      <c r="N810" s="304">
        <f t="shared" ca="1" si="365"/>
        <v>-85.070718105490712</v>
      </c>
      <c r="P810" s="310">
        <f t="shared" ca="1" si="366"/>
        <v>23</v>
      </c>
      <c r="Q810" s="304">
        <f t="shared" ca="1" si="367"/>
        <v>0</v>
      </c>
      <c r="R810" s="306">
        <f t="shared" ca="1" si="368"/>
        <v>0</v>
      </c>
      <c r="S810" s="307">
        <f t="shared" ca="1" si="369"/>
        <v>5.083000000000002</v>
      </c>
      <c r="T810" s="304">
        <f t="shared" ca="1" si="349"/>
        <v>49.86423000000002</v>
      </c>
      <c r="U810" s="311">
        <f t="shared" ca="1" si="350"/>
        <v>0</v>
      </c>
      <c r="V810" s="306">
        <f t="shared" ca="1" si="351"/>
        <v>1.2258300462462455</v>
      </c>
      <c r="W810" s="304">
        <f t="shared" ca="1" si="352"/>
        <v>43.235199557622494</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1.2679034623258065</v>
      </c>
      <c r="AH810" s="304">
        <f t="shared" ca="1" si="376"/>
        <v>-8.5058137117049313</v>
      </c>
    </row>
    <row r="811" spans="1:34" x14ac:dyDescent="0.2">
      <c r="A811" s="347">
        <f t="shared" ca="1" si="354"/>
        <v>1E-4</v>
      </c>
      <c r="B811" s="304">
        <f t="shared" ca="1" si="355"/>
        <v>29.242500000000049</v>
      </c>
      <c r="D811" s="306">
        <f t="shared" ca="1" si="356"/>
        <v>-0.73087399122535524</v>
      </c>
      <c r="E811" s="307">
        <f t="shared" ca="1" si="357"/>
        <v>-1.3356158351884364</v>
      </c>
      <c r="F811" s="304">
        <f t="shared" ca="1" si="358"/>
        <v>1.5225132019972061</v>
      </c>
      <c r="G811" s="306">
        <f t="shared" ca="1" si="359"/>
        <v>9.2092356539516143</v>
      </c>
      <c r="H811" s="307">
        <f t="shared" ca="1" si="360"/>
        <v>-106.78081135765507</v>
      </c>
      <c r="I811" s="304">
        <f t="shared" ca="1" si="361"/>
        <v>107.17719764730337</v>
      </c>
      <c r="J811" s="306">
        <f t="shared" ca="1" si="362"/>
        <v>746.86410190403069</v>
      </c>
      <c r="K811" s="307">
        <f t="shared" ca="1" si="363"/>
        <v>-6.784270943671193</v>
      </c>
      <c r="L811" s="304">
        <f t="shared" ca="1" si="348"/>
        <v>746.89491432540331</v>
      </c>
      <c r="M811" s="306">
        <f t="shared" ca="1" si="364"/>
        <v>-1.4847649144641475</v>
      </c>
      <c r="N811" s="304">
        <f t="shared" ca="1" si="365"/>
        <v>-85.070763167898335</v>
      </c>
      <c r="P811" s="310">
        <f t="shared" ca="1" si="366"/>
        <v>23</v>
      </c>
      <c r="Q811" s="304">
        <f t="shared" ca="1" si="367"/>
        <v>0</v>
      </c>
      <c r="R811" s="306">
        <f t="shared" ca="1" si="368"/>
        <v>0</v>
      </c>
      <c r="S811" s="307">
        <f t="shared" ca="1" si="369"/>
        <v>5.083000000000002</v>
      </c>
      <c r="T811" s="304">
        <f t="shared" ca="1" si="349"/>
        <v>49.86423000000002</v>
      </c>
      <c r="U811" s="311">
        <f t="shared" ca="1" si="350"/>
        <v>0</v>
      </c>
      <c r="V811" s="306">
        <f t="shared" ca="1" si="351"/>
        <v>1.225831355197545</v>
      </c>
      <c r="W811" s="304">
        <f t="shared" ca="1" si="352"/>
        <v>43.235348016792365</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1.2678749179304685</v>
      </c>
      <c r="AH811" s="304">
        <f t="shared" ca="1" si="376"/>
        <v>-8.5058429190679679</v>
      </c>
    </row>
    <row r="812" spans="1:34" x14ac:dyDescent="0.2">
      <c r="A812" s="347">
        <f t="shared" ca="1" si="354"/>
        <v>1E-4</v>
      </c>
      <c r="B812" s="304">
        <f t="shared" ca="1" si="355"/>
        <v>29.242600000000049</v>
      </c>
      <c r="D812" s="306">
        <f t="shared" ca="1" si="356"/>
        <v>-0.7308698358497262</v>
      </c>
      <c r="E812" s="307">
        <f t="shared" ca="1" si="357"/>
        <v>-1.3355861613898181</v>
      </c>
      <c r="F812" s="304">
        <f t="shared" ca="1" si="358"/>
        <v>1.5224851761022158</v>
      </c>
      <c r="G812" s="306">
        <f t="shared" ca="1" si="359"/>
        <v>9.209162566968029</v>
      </c>
      <c r="H812" s="307">
        <f t="shared" ca="1" si="360"/>
        <v>-106.78094491627121</v>
      </c>
      <c r="I812" s="304">
        <f t="shared" ca="1" si="361"/>
        <v>107.17732443197391</v>
      </c>
      <c r="J812" s="306">
        <f t="shared" ca="1" si="362"/>
        <v>746.86410190403069</v>
      </c>
      <c r="K812" s="307">
        <f t="shared" ca="1" si="363"/>
        <v>-6.7949490314848893</v>
      </c>
      <c r="L812" s="304">
        <f t="shared" ca="1" si="348"/>
        <v>746.89501139400761</v>
      </c>
      <c r="M812" s="306">
        <f t="shared" ca="1" si="364"/>
        <v>-1.4847657009434267</v>
      </c>
      <c r="N812" s="304">
        <f t="shared" ca="1" si="365"/>
        <v>-85.070808229841703</v>
      </c>
      <c r="P812" s="310">
        <f t="shared" ca="1" si="366"/>
        <v>23</v>
      </c>
      <c r="Q812" s="304">
        <f t="shared" ca="1" si="367"/>
        <v>0</v>
      </c>
      <c r="R812" s="306">
        <f t="shared" ca="1" si="368"/>
        <v>0</v>
      </c>
      <c r="S812" s="307">
        <f t="shared" ca="1" si="369"/>
        <v>5.083000000000002</v>
      </c>
      <c r="T812" s="304">
        <f t="shared" ca="1" si="349"/>
        <v>49.86423000000002</v>
      </c>
      <c r="U812" s="311">
        <f t="shared" ca="1" si="350"/>
        <v>0</v>
      </c>
      <c r="V812" s="306">
        <f t="shared" ca="1" si="351"/>
        <v>1.2258326641518809</v>
      </c>
      <c r="W812" s="304">
        <f t="shared" ca="1" si="352"/>
        <v>43.235496474105851</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1.267846373887485</v>
      </c>
      <c r="AH812" s="304">
        <f t="shared" ca="1" si="376"/>
        <v>-8.5058721260657784</v>
      </c>
    </row>
    <row r="813" spans="1:34" x14ac:dyDescent="0.2">
      <c r="A813" s="347">
        <f t="shared" ca="1" si="354"/>
        <v>1E-4</v>
      </c>
      <c r="B813" s="304">
        <f t="shared" ca="1" si="355"/>
        <v>29.242700000000049</v>
      </c>
      <c r="D813" s="306">
        <f t="shared" ca="1" si="356"/>
        <v>-0.73086568046515565</v>
      </c>
      <c r="E813" s="307">
        <f t="shared" ca="1" si="357"/>
        <v>-1.3355564879622825</v>
      </c>
      <c r="F813" s="304">
        <f t="shared" ca="1" si="358"/>
        <v>1.5224571506022564</v>
      </c>
      <c r="G813" s="306">
        <f t="shared" ca="1" si="359"/>
        <v>9.2090894803999817</v>
      </c>
      <c r="H813" s="307">
        <f t="shared" ca="1" si="360"/>
        <v>-106.78107847192001</v>
      </c>
      <c r="I813" s="304">
        <f t="shared" ca="1" si="361"/>
        <v>107.17745121379009</v>
      </c>
      <c r="J813" s="306">
        <f t="shared" ca="1" si="362"/>
        <v>746.86410190403069</v>
      </c>
      <c r="K813" s="307">
        <f t="shared" ca="1" si="363"/>
        <v>-6.8056271326542985</v>
      </c>
      <c r="L813" s="304">
        <f t="shared" ca="1" si="348"/>
        <v>746.8951086153819</v>
      </c>
      <c r="M813" s="306">
        <f t="shared" ca="1" si="364"/>
        <v>-1.4847664874146036</v>
      </c>
      <c r="N813" s="304">
        <f t="shared" ca="1" si="365"/>
        <v>-85.070853291320844</v>
      </c>
      <c r="P813" s="310">
        <f t="shared" ca="1" si="366"/>
        <v>23</v>
      </c>
      <c r="Q813" s="304">
        <f t="shared" ca="1" si="367"/>
        <v>0</v>
      </c>
      <c r="R813" s="306">
        <f t="shared" ca="1" si="368"/>
        <v>0</v>
      </c>
      <c r="S813" s="307">
        <f t="shared" ca="1" si="369"/>
        <v>5.083000000000002</v>
      </c>
      <c r="T813" s="304">
        <f t="shared" ca="1" si="349"/>
        <v>49.86423000000002</v>
      </c>
      <c r="U813" s="311">
        <f t="shared" ca="1" si="350"/>
        <v>0</v>
      </c>
      <c r="V813" s="306">
        <f t="shared" ca="1" si="351"/>
        <v>1.2258339731092511</v>
      </c>
      <c r="W813" s="304">
        <f t="shared" ca="1" si="352"/>
        <v>43.235644929562909</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1.2678178301968401</v>
      </c>
      <c r="AH813" s="304">
        <f t="shared" ca="1" si="376"/>
        <v>-8.5059013326983735</v>
      </c>
    </row>
    <row r="814" spans="1:34" x14ac:dyDescent="0.2">
      <c r="A814" s="347">
        <f t="shared" ca="1" si="354"/>
        <v>1E-4</v>
      </c>
      <c r="B814" s="304">
        <f t="shared" ca="1" si="355"/>
        <v>29.242800000000049</v>
      </c>
      <c r="D814" s="306">
        <f t="shared" ca="1" si="356"/>
        <v>-0.73086152507164459</v>
      </c>
      <c r="E814" s="307">
        <f t="shared" ca="1" si="357"/>
        <v>-1.3355268149058332</v>
      </c>
      <c r="F814" s="304">
        <f t="shared" ca="1" si="358"/>
        <v>1.5224291254973317</v>
      </c>
      <c r="G814" s="306">
        <f t="shared" ca="1" si="359"/>
        <v>9.2090163942474739</v>
      </c>
      <c r="H814" s="307">
        <f t="shared" ca="1" si="360"/>
        <v>-106.7812120246015</v>
      </c>
      <c r="I814" s="304">
        <f t="shared" ca="1" si="361"/>
        <v>107.17757799275192</v>
      </c>
      <c r="J814" s="306">
        <f t="shared" ca="1" si="362"/>
        <v>746.86410190403069</v>
      </c>
      <c r="K814" s="307">
        <f t="shared" ca="1" si="363"/>
        <v>-6.816305247179125</v>
      </c>
      <c r="L814" s="304">
        <f t="shared" ca="1" si="348"/>
        <v>746.8952059895264</v>
      </c>
      <c r="M814" s="306">
        <f t="shared" ca="1" si="364"/>
        <v>-1.484767273877678</v>
      </c>
      <c r="N814" s="304">
        <f t="shared" ca="1" si="365"/>
        <v>-85.07089835233576</v>
      </c>
      <c r="P814" s="310">
        <f t="shared" ca="1" si="366"/>
        <v>23</v>
      </c>
      <c r="Q814" s="304">
        <f t="shared" ca="1" si="367"/>
        <v>0</v>
      </c>
      <c r="R814" s="306">
        <f t="shared" ca="1" si="368"/>
        <v>0</v>
      </c>
      <c r="S814" s="307">
        <f t="shared" ca="1" si="369"/>
        <v>5.083000000000002</v>
      </c>
      <c r="T814" s="304">
        <f t="shared" ca="1" si="349"/>
        <v>49.86423000000002</v>
      </c>
      <c r="U814" s="311">
        <f t="shared" ca="1" si="350"/>
        <v>0</v>
      </c>
      <c r="V814" s="306">
        <f t="shared" ca="1" si="351"/>
        <v>1.2258352820696574</v>
      </c>
      <c r="W814" s="304">
        <f t="shared" ca="1" si="352"/>
        <v>43.235793383163582</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1.2677892868585374</v>
      </c>
      <c r="AH814" s="304">
        <f t="shared" ca="1" si="376"/>
        <v>-8.5059305389657478</v>
      </c>
    </row>
    <row r="815" spans="1:34" x14ac:dyDescent="0.2">
      <c r="A815" s="347">
        <f t="shared" ca="1" si="354"/>
        <v>1E-4</v>
      </c>
      <c r="B815" s="304">
        <f t="shared" ca="1" si="355"/>
        <v>29.242900000000049</v>
      </c>
      <c r="D815" s="306">
        <f t="shared" ca="1" si="356"/>
        <v>-0.73085736966919479</v>
      </c>
      <c r="E815" s="307">
        <f t="shared" ca="1" si="357"/>
        <v>-1.3354971422204667</v>
      </c>
      <c r="F815" s="304">
        <f t="shared" ca="1" si="358"/>
        <v>1.5224011007874396</v>
      </c>
      <c r="G815" s="306">
        <f t="shared" ca="1" si="359"/>
        <v>9.2089433085105075</v>
      </c>
      <c r="H815" s="307">
        <f t="shared" ca="1" si="360"/>
        <v>-106.78134557431572</v>
      </c>
      <c r="I815" s="304">
        <f t="shared" ca="1" si="361"/>
        <v>107.17770476885944</v>
      </c>
      <c r="J815" s="306">
        <f t="shared" ca="1" si="362"/>
        <v>746.86410190403069</v>
      </c>
      <c r="K815" s="307">
        <f t="shared" ca="1" si="363"/>
        <v>-6.8269833750590712</v>
      </c>
      <c r="L815" s="304">
        <f t="shared" ca="1" si="348"/>
        <v>746.8953035164418</v>
      </c>
      <c r="M815" s="306">
        <f t="shared" ca="1" si="364"/>
        <v>-1.4847680603326505</v>
      </c>
      <c r="N815" s="304">
        <f t="shared" ca="1" si="365"/>
        <v>-85.07094341288645</v>
      </c>
      <c r="P815" s="310">
        <f t="shared" ca="1" si="366"/>
        <v>23</v>
      </c>
      <c r="Q815" s="304">
        <f t="shared" ca="1" si="367"/>
        <v>0</v>
      </c>
      <c r="R815" s="306">
        <f t="shared" ca="1" si="368"/>
        <v>0</v>
      </c>
      <c r="S815" s="307">
        <f t="shared" ca="1" si="369"/>
        <v>5.083000000000002</v>
      </c>
      <c r="T815" s="304">
        <f t="shared" ca="1" si="349"/>
        <v>49.86423000000002</v>
      </c>
      <c r="U815" s="311">
        <f t="shared" ca="1" si="350"/>
        <v>0</v>
      </c>
      <c r="V815" s="306">
        <f t="shared" ca="1" si="351"/>
        <v>1.2258365910330986</v>
      </c>
      <c r="W815" s="304">
        <f t="shared" ca="1" si="352"/>
        <v>43.235941834907862</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1.2677607438725804</v>
      </c>
      <c r="AH815" s="304">
        <f t="shared" ca="1" si="376"/>
        <v>-8.505959744867905</v>
      </c>
    </row>
    <row r="816" spans="1:34" x14ac:dyDescent="0.2">
      <c r="A816" s="347">
        <f t="shared" ca="1" si="354"/>
        <v>1E-4</v>
      </c>
      <c r="B816" s="304">
        <f t="shared" ca="1" si="355"/>
        <v>29.243000000000048</v>
      </c>
      <c r="D816" s="306">
        <f t="shared" ca="1" si="356"/>
        <v>-0.7308532142578047</v>
      </c>
      <c r="E816" s="307">
        <f t="shared" ca="1" si="357"/>
        <v>-1.3354674699061775</v>
      </c>
      <c r="F816" s="304">
        <f t="shared" ca="1" si="358"/>
        <v>1.5223730764725747</v>
      </c>
      <c r="G816" s="306">
        <f t="shared" ca="1" si="359"/>
        <v>9.2088702231890824</v>
      </c>
      <c r="H816" s="307">
        <f t="shared" ca="1" si="360"/>
        <v>-106.78147912106272</v>
      </c>
      <c r="I816" s="304">
        <f t="shared" ca="1" si="361"/>
        <v>107.17783154211271</v>
      </c>
      <c r="J816" s="306">
        <f t="shared" ca="1" si="362"/>
        <v>746.86410190403069</v>
      </c>
      <c r="K816" s="307">
        <f t="shared" ca="1" si="363"/>
        <v>-6.8376615162938403</v>
      </c>
      <c r="L816" s="304">
        <f t="shared" ca="1" si="348"/>
        <v>746.89540119612855</v>
      </c>
      <c r="M816" s="306">
        <f t="shared" ca="1" si="364"/>
        <v>-1.4847688467795208</v>
      </c>
      <c r="N816" s="304">
        <f t="shared" ca="1" si="365"/>
        <v>-85.070988472972928</v>
      </c>
      <c r="P816" s="310">
        <f t="shared" ca="1" si="366"/>
        <v>23</v>
      </c>
      <c r="Q816" s="304">
        <f t="shared" ca="1" si="367"/>
        <v>0</v>
      </c>
      <c r="R816" s="306">
        <f t="shared" ca="1" si="368"/>
        <v>0</v>
      </c>
      <c r="S816" s="307">
        <f t="shared" ca="1" si="369"/>
        <v>5.083000000000002</v>
      </c>
      <c r="T816" s="304">
        <f t="shared" ca="1" si="349"/>
        <v>49.86423000000002</v>
      </c>
      <c r="U816" s="311">
        <f t="shared" ca="1" si="350"/>
        <v>0</v>
      </c>
      <c r="V816" s="306">
        <f t="shared" ca="1" si="351"/>
        <v>1.2258378999995749</v>
      </c>
      <c r="W816" s="304">
        <f t="shared" ca="1" si="352"/>
        <v>43.236090284795765</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1.2677322012389638</v>
      </c>
      <c r="AH816" s="304">
        <f t="shared" ca="1" si="376"/>
        <v>-8.5059889504048485</v>
      </c>
    </row>
    <row r="817" spans="1:34" x14ac:dyDescent="0.2">
      <c r="A817" s="347">
        <f t="shared" ca="1" si="354"/>
        <v>1E-4</v>
      </c>
      <c r="B817" s="304">
        <f t="shared" ca="1" si="355"/>
        <v>29.243100000000048</v>
      </c>
      <c r="D817" s="306">
        <f t="shared" ca="1" si="356"/>
        <v>-0.73084905883747742</v>
      </c>
      <c r="E817" s="307">
        <f t="shared" ca="1" si="357"/>
        <v>-1.3354377979629692</v>
      </c>
      <c r="F817" s="304">
        <f t="shared" ca="1" si="358"/>
        <v>1.522345052552742</v>
      </c>
      <c r="G817" s="306">
        <f t="shared" ca="1" si="359"/>
        <v>9.2087971382831988</v>
      </c>
      <c r="H817" s="307">
        <f t="shared" ca="1" si="360"/>
        <v>-106.78161266484251</v>
      </c>
      <c r="I817" s="304">
        <f t="shared" ca="1" si="361"/>
        <v>107.17795831251175</v>
      </c>
      <c r="J817" s="306">
        <f t="shared" ca="1" si="362"/>
        <v>746.86410190403069</v>
      </c>
      <c r="K817" s="307">
        <f t="shared" ca="1" si="363"/>
        <v>-6.8483396708831359</v>
      </c>
      <c r="L817" s="304">
        <f t="shared" ca="1" si="348"/>
        <v>746.8954990285871</v>
      </c>
      <c r="M817" s="306">
        <f t="shared" ca="1" si="364"/>
        <v>-1.4847696332182891</v>
      </c>
      <c r="N817" s="304">
        <f t="shared" ca="1" si="365"/>
        <v>-85.071033532595209</v>
      </c>
      <c r="P817" s="310">
        <f t="shared" ca="1" si="366"/>
        <v>23</v>
      </c>
      <c r="Q817" s="304">
        <f t="shared" ca="1" si="367"/>
        <v>0</v>
      </c>
      <c r="R817" s="306">
        <f t="shared" ca="1" si="368"/>
        <v>0</v>
      </c>
      <c r="S817" s="307">
        <f t="shared" ca="1" si="369"/>
        <v>5.083000000000002</v>
      </c>
      <c r="T817" s="304">
        <f t="shared" ca="1" si="349"/>
        <v>49.86423000000002</v>
      </c>
      <c r="U817" s="311">
        <f t="shared" ca="1" si="350"/>
        <v>0</v>
      </c>
      <c r="V817" s="306">
        <f t="shared" ca="1" si="351"/>
        <v>1.225839208969087</v>
      </c>
      <c r="W817" s="304">
        <f t="shared" ca="1" si="352"/>
        <v>43.236238732827346</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1.2677036589576822</v>
      </c>
      <c r="AH817" s="304">
        <f t="shared" ca="1" si="376"/>
        <v>-8.5060181555765784</v>
      </c>
    </row>
    <row r="818" spans="1:34" x14ac:dyDescent="0.2">
      <c r="A818" s="347">
        <f t="shared" ca="1" si="354"/>
        <v>1E-4</v>
      </c>
      <c r="B818" s="304">
        <f t="shared" ca="1" si="355"/>
        <v>29.243200000000048</v>
      </c>
      <c r="D818" s="306">
        <f t="shared" ca="1" si="356"/>
        <v>-0.73084490340821395</v>
      </c>
      <c r="E818" s="307">
        <f t="shared" ca="1" si="357"/>
        <v>-1.335408126390826</v>
      </c>
      <c r="F818" s="304">
        <f t="shared" ca="1" si="358"/>
        <v>1.5223170290279282</v>
      </c>
      <c r="G818" s="306">
        <f t="shared" ca="1" si="359"/>
        <v>9.2087240537928583</v>
      </c>
      <c r="H818" s="307">
        <f t="shared" ca="1" si="360"/>
        <v>-106.78174620565515</v>
      </c>
      <c r="I818" s="304">
        <f t="shared" ca="1" si="361"/>
        <v>107.1780850800566</v>
      </c>
      <c r="J818" s="306">
        <f t="shared" ca="1" si="362"/>
        <v>746.86410190403069</v>
      </c>
      <c r="K818" s="307">
        <f t="shared" ca="1" si="363"/>
        <v>-6.8590178388266612</v>
      </c>
      <c r="L818" s="304">
        <f t="shared" ca="1" si="348"/>
        <v>746.89559701381802</v>
      </c>
      <c r="M818" s="306">
        <f t="shared" ca="1" si="364"/>
        <v>-1.4847704196489555</v>
      </c>
      <c r="N818" s="304">
        <f t="shared" ca="1" si="365"/>
        <v>-85.071078591753263</v>
      </c>
      <c r="P818" s="310">
        <f t="shared" ca="1" si="366"/>
        <v>23</v>
      </c>
      <c r="Q818" s="304">
        <f t="shared" ca="1" si="367"/>
        <v>0</v>
      </c>
      <c r="R818" s="306">
        <f t="shared" ca="1" si="368"/>
        <v>0</v>
      </c>
      <c r="S818" s="307">
        <f t="shared" ca="1" si="369"/>
        <v>5.083000000000002</v>
      </c>
      <c r="T818" s="304">
        <f t="shared" ca="1" si="349"/>
        <v>49.86423000000002</v>
      </c>
      <c r="U818" s="311">
        <f t="shared" ca="1" si="350"/>
        <v>0</v>
      </c>
      <c r="V818" s="306">
        <f t="shared" ca="1" si="351"/>
        <v>1.2258405179416341</v>
      </c>
      <c r="W818" s="304">
        <f t="shared" ca="1" si="352"/>
        <v>43.236387179002591</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1.2676751170287304</v>
      </c>
      <c r="AH818" s="304">
        <f t="shared" ca="1" si="376"/>
        <v>-8.506047360383107</v>
      </c>
    </row>
    <row r="819" spans="1:34" x14ac:dyDescent="0.2">
      <c r="A819" s="347">
        <f t="shared" ca="1" si="354"/>
        <v>1E-4</v>
      </c>
      <c r="B819" s="304">
        <f t="shared" ca="1" si="355"/>
        <v>29.243300000000048</v>
      </c>
      <c r="D819" s="306">
        <f t="shared" ca="1" si="356"/>
        <v>-0.73084074797001519</v>
      </c>
      <c r="E819" s="307">
        <f t="shared" ca="1" si="357"/>
        <v>-1.3353784551897547</v>
      </c>
      <c r="F819" s="304">
        <f t="shared" ca="1" si="358"/>
        <v>1.52228900589814</v>
      </c>
      <c r="G819" s="306">
        <f t="shared" ca="1" si="359"/>
        <v>9.208650969718061</v>
      </c>
      <c r="H819" s="307">
        <f t="shared" ca="1" si="360"/>
        <v>-106.78187974350067</v>
      </c>
      <c r="I819" s="304">
        <f t="shared" ca="1" si="361"/>
        <v>107.17821184474728</v>
      </c>
      <c r="J819" s="306">
        <f t="shared" ca="1" si="362"/>
        <v>746.86410190403069</v>
      </c>
      <c r="K819" s="307">
        <f t="shared" ca="1" si="363"/>
        <v>-6.8696960201241186</v>
      </c>
      <c r="L819" s="304">
        <f t="shared" ca="1" si="348"/>
        <v>746.89569515182188</v>
      </c>
      <c r="M819" s="306">
        <f t="shared" ca="1" si="364"/>
        <v>-1.4847712060715204</v>
      </c>
      <c r="N819" s="304">
        <f t="shared" ca="1" si="365"/>
        <v>-85.071123650447149</v>
      </c>
      <c r="P819" s="310">
        <f t="shared" ca="1" si="366"/>
        <v>23</v>
      </c>
      <c r="Q819" s="304">
        <f t="shared" ca="1" si="367"/>
        <v>0</v>
      </c>
      <c r="R819" s="306">
        <f t="shared" ca="1" si="368"/>
        <v>0</v>
      </c>
      <c r="S819" s="307">
        <f t="shared" ca="1" si="369"/>
        <v>5.083000000000002</v>
      </c>
      <c r="T819" s="304">
        <f t="shared" ca="1" si="349"/>
        <v>49.86423000000002</v>
      </c>
      <c r="U819" s="311">
        <f t="shared" ca="1" si="350"/>
        <v>0</v>
      </c>
      <c r="V819" s="306">
        <f t="shared" ca="1" si="351"/>
        <v>1.2258418269172164</v>
      </c>
      <c r="W819" s="304">
        <f t="shared" ca="1" si="352"/>
        <v>43.236535623321487</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1.2676465754521118</v>
      </c>
      <c r="AH819" s="304">
        <f t="shared" ca="1" si="376"/>
        <v>-8.5060765648244292</v>
      </c>
    </row>
    <row r="820" spans="1:34" x14ac:dyDescent="0.2">
      <c r="A820" s="347">
        <f t="shared" ca="1" si="354"/>
        <v>1E-4</v>
      </c>
      <c r="B820" s="304">
        <f t="shared" ca="1" si="355"/>
        <v>29.243400000000047</v>
      </c>
      <c r="D820" s="306">
        <f t="shared" ca="1" si="356"/>
        <v>-0.73083659252287925</v>
      </c>
      <c r="E820" s="307">
        <f t="shared" ca="1" si="357"/>
        <v>-1.3353487843597556</v>
      </c>
      <c r="F820" s="304">
        <f t="shared" ca="1" si="358"/>
        <v>1.5222609831633767</v>
      </c>
      <c r="G820" s="306">
        <f t="shared" ca="1" si="359"/>
        <v>9.2085778860588086</v>
      </c>
      <c r="H820" s="307">
        <f t="shared" ca="1" si="360"/>
        <v>-106.7820132783791</v>
      </c>
      <c r="I820" s="304">
        <f t="shared" ca="1" si="361"/>
        <v>107.17833860658385</v>
      </c>
      <c r="J820" s="306">
        <f t="shared" ca="1" si="362"/>
        <v>746.86410190403069</v>
      </c>
      <c r="K820" s="307">
        <f t="shared" ca="1" si="363"/>
        <v>-6.8803742147752125</v>
      </c>
      <c r="L820" s="304">
        <f t="shared" ca="1" si="348"/>
        <v>746.89579344259903</v>
      </c>
      <c r="M820" s="306">
        <f t="shared" ca="1" si="364"/>
        <v>-1.4847719924859837</v>
      </c>
      <c r="N820" s="304">
        <f t="shared" ca="1" si="365"/>
        <v>-85.071168708676851</v>
      </c>
      <c r="P820" s="310">
        <f t="shared" ca="1" si="366"/>
        <v>23</v>
      </c>
      <c r="Q820" s="304">
        <f t="shared" ca="1" si="367"/>
        <v>0</v>
      </c>
      <c r="R820" s="306">
        <f t="shared" ca="1" si="368"/>
        <v>0</v>
      </c>
      <c r="S820" s="307">
        <f t="shared" ca="1" si="369"/>
        <v>5.083000000000002</v>
      </c>
      <c r="T820" s="304">
        <f t="shared" ca="1" si="349"/>
        <v>49.86423000000002</v>
      </c>
      <c r="U820" s="311">
        <f t="shared" ca="1" si="350"/>
        <v>0</v>
      </c>
      <c r="V820" s="306">
        <f t="shared" ca="1" si="351"/>
        <v>1.2258431358958339</v>
      </c>
      <c r="W820" s="304">
        <f t="shared" ca="1" si="352"/>
        <v>43.23668406578409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1.2676180342278247</v>
      </c>
      <c r="AH820" s="304">
        <f t="shared" ca="1" si="376"/>
        <v>-8.5061057689005448</v>
      </c>
    </row>
    <row r="821" spans="1:34" x14ac:dyDescent="0.2">
      <c r="A821" s="347">
        <f t="shared" ca="1" si="354"/>
        <v>1E-4</v>
      </c>
      <c r="B821" s="304">
        <f t="shared" ca="1" si="355"/>
        <v>29.243500000000047</v>
      </c>
      <c r="D821" s="306">
        <f t="shared" ca="1" si="356"/>
        <v>-0.73083243706680856</v>
      </c>
      <c r="E821" s="307">
        <f t="shared" ca="1" si="357"/>
        <v>-1.3353191139008178</v>
      </c>
      <c r="F821" s="304">
        <f t="shared" ca="1" si="358"/>
        <v>1.5222329608236302</v>
      </c>
      <c r="G821" s="306">
        <f t="shared" ca="1" si="359"/>
        <v>9.2085048028151011</v>
      </c>
      <c r="H821" s="307">
        <f t="shared" ca="1" si="360"/>
        <v>-106.78214681029048</v>
      </c>
      <c r="I821" s="304">
        <f t="shared" ca="1" si="361"/>
        <v>107.17846536556632</v>
      </c>
      <c r="J821" s="306">
        <f t="shared" ca="1" si="362"/>
        <v>746.86410190403069</v>
      </c>
      <c r="K821" s="307">
        <f t="shared" ca="1" si="363"/>
        <v>-6.8910524227796461</v>
      </c>
      <c r="L821" s="304">
        <f t="shared" ca="1" si="348"/>
        <v>746.89589188615025</v>
      </c>
      <c r="M821" s="306">
        <f t="shared" ca="1" si="364"/>
        <v>-1.4847727788923453</v>
      </c>
      <c r="N821" s="304">
        <f t="shared" ca="1" si="365"/>
        <v>-85.071213766442341</v>
      </c>
      <c r="P821" s="310">
        <f t="shared" ca="1" si="366"/>
        <v>23</v>
      </c>
      <c r="Q821" s="304">
        <f t="shared" ca="1" si="367"/>
        <v>0</v>
      </c>
      <c r="R821" s="306">
        <f t="shared" ca="1" si="368"/>
        <v>0</v>
      </c>
      <c r="S821" s="307">
        <f t="shared" ca="1" si="369"/>
        <v>5.083000000000002</v>
      </c>
      <c r="T821" s="304">
        <f t="shared" ca="1" si="349"/>
        <v>49.86423000000002</v>
      </c>
      <c r="U821" s="311">
        <f t="shared" ca="1" si="350"/>
        <v>0</v>
      </c>
      <c r="V821" s="306">
        <f t="shared" ca="1" si="351"/>
        <v>1.2258444448774866</v>
      </c>
      <c r="W821" s="304">
        <f t="shared" ca="1" si="352"/>
        <v>43.236832506390371</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1.2675894933558638</v>
      </c>
      <c r="AH821" s="304">
        <f t="shared" ca="1" si="376"/>
        <v>-8.5061349726114646</v>
      </c>
    </row>
    <row r="822" spans="1:34" x14ac:dyDescent="0.2">
      <c r="A822" s="347">
        <f t="shared" ca="1" si="354"/>
        <v>1E-4</v>
      </c>
      <c r="B822" s="304">
        <f t="shared" ca="1" si="355"/>
        <v>29.243600000000047</v>
      </c>
      <c r="D822" s="306">
        <f t="shared" ca="1" si="356"/>
        <v>-0.7308282816018058</v>
      </c>
      <c r="E822" s="307">
        <f t="shared" ca="1" si="357"/>
        <v>-1.3352894438129486</v>
      </c>
      <c r="F822" s="304">
        <f t="shared" ca="1" si="358"/>
        <v>1.5222049388789085</v>
      </c>
      <c r="G822" s="306">
        <f t="shared" ca="1" si="359"/>
        <v>9.2084317199869403</v>
      </c>
      <c r="H822" s="307">
        <f t="shared" ca="1" si="360"/>
        <v>-106.78228033923486</v>
      </c>
      <c r="I822" s="304">
        <f t="shared" ca="1" si="361"/>
        <v>107.17859212169475</v>
      </c>
      <c r="J822" s="306">
        <f t="shared" ca="1" si="362"/>
        <v>746.86410190403069</v>
      </c>
      <c r="K822" s="307">
        <f t="shared" ca="1" si="363"/>
        <v>-6.901730644137122</v>
      </c>
      <c r="L822" s="304">
        <f t="shared" ca="1" si="348"/>
        <v>746.89599048247578</v>
      </c>
      <c r="M822" s="306">
        <f t="shared" ca="1" si="364"/>
        <v>-1.4847735652906056</v>
      </c>
      <c r="N822" s="304">
        <f t="shared" ca="1" si="365"/>
        <v>-85.071258823743676</v>
      </c>
      <c r="P822" s="310">
        <f t="shared" ca="1" si="366"/>
        <v>23</v>
      </c>
      <c r="Q822" s="304">
        <f t="shared" ca="1" si="367"/>
        <v>0</v>
      </c>
      <c r="R822" s="306">
        <f t="shared" ca="1" si="368"/>
        <v>0</v>
      </c>
      <c r="S822" s="307">
        <f t="shared" ca="1" si="369"/>
        <v>5.083000000000002</v>
      </c>
      <c r="T822" s="304">
        <f t="shared" ca="1" si="349"/>
        <v>49.86423000000002</v>
      </c>
      <c r="U822" s="311">
        <f t="shared" ca="1" si="350"/>
        <v>0</v>
      </c>
      <c r="V822" s="306">
        <f t="shared" ca="1" si="351"/>
        <v>1.2258457538621745</v>
      </c>
      <c r="W822" s="304">
        <f t="shared" ca="1" si="352"/>
        <v>43.236980945140395</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1.267560952836229</v>
      </c>
      <c r="AH822" s="304">
        <f t="shared" ca="1" si="376"/>
        <v>-8.5061641759571813</v>
      </c>
    </row>
    <row r="823" spans="1:34" x14ac:dyDescent="0.2">
      <c r="A823" s="347">
        <f t="shared" ca="1" si="354"/>
        <v>1E-4</v>
      </c>
      <c r="B823" s="304">
        <f t="shared" ca="1" si="355"/>
        <v>29.243700000000047</v>
      </c>
      <c r="D823" s="306">
        <f t="shared" ca="1" si="356"/>
        <v>-0.73082412612787007</v>
      </c>
      <c r="E823" s="307">
        <f t="shared" ca="1" si="357"/>
        <v>-1.3352597740961318</v>
      </c>
      <c r="F823" s="304">
        <f t="shared" ca="1" si="358"/>
        <v>1.5221769173291972</v>
      </c>
      <c r="G823" s="306">
        <f t="shared" ca="1" si="359"/>
        <v>9.208358637574328</v>
      </c>
      <c r="H823" s="307">
        <f t="shared" ca="1" si="360"/>
        <v>-106.78241386521226</v>
      </c>
      <c r="I823" s="304">
        <f t="shared" ca="1" si="361"/>
        <v>107.17871887496914</v>
      </c>
      <c r="J823" s="306">
        <f t="shared" ca="1" si="362"/>
        <v>746.86410190403069</v>
      </c>
      <c r="K823" s="307">
        <f t="shared" ca="1" si="363"/>
        <v>-6.9124088788473443</v>
      </c>
      <c r="L823" s="304">
        <f t="shared" ca="1" si="348"/>
        <v>746.89608923157618</v>
      </c>
      <c r="M823" s="306">
        <f t="shared" ca="1" si="364"/>
        <v>-1.4847743516807648</v>
      </c>
      <c r="N823" s="304">
        <f t="shared" ca="1" si="365"/>
        <v>-85.071303880580857</v>
      </c>
      <c r="P823" s="310">
        <f t="shared" ca="1" si="366"/>
        <v>23</v>
      </c>
      <c r="Q823" s="304">
        <f t="shared" ca="1" si="367"/>
        <v>0</v>
      </c>
      <c r="R823" s="306">
        <f t="shared" ca="1" si="368"/>
        <v>0</v>
      </c>
      <c r="S823" s="307">
        <f t="shared" ca="1" si="369"/>
        <v>5.083000000000002</v>
      </c>
      <c r="T823" s="304">
        <f t="shared" ca="1" si="349"/>
        <v>49.86423000000002</v>
      </c>
      <c r="U823" s="311">
        <f t="shared" ca="1" si="350"/>
        <v>0</v>
      </c>
      <c r="V823" s="306">
        <f t="shared" ca="1" si="351"/>
        <v>1.2258470628498972</v>
      </c>
      <c r="W823" s="304">
        <f t="shared" ca="1" si="352"/>
        <v>43.237129382034105</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1.2675324126689116</v>
      </c>
      <c r="AH823" s="304">
        <f t="shared" ca="1" si="376"/>
        <v>-8.5061933789377093</v>
      </c>
    </row>
    <row r="824" spans="1:34" x14ac:dyDescent="0.2">
      <c r="A824" s="347">
        <f t="shared" ca="1" si="354"/>
        <v>1E-4</v>
      </c>
      <c r="B824" s="304">
        <f t="shared" ca="1" si="355"/>
        <v>29.243800000000046</v>
      </c>
      <c r="D824" s="306">
        <f t="shared" ca="1" si="356"/>
        <v>-0.73081997064500015</v>
      </c>
      <c r="E824" s="307">
        <f t="shared" ca="1" si="357"/>
        <v>-1.3352301047503801</v>
      </c>
      <c r="F824" s="304">
        <f t="shared" ca="1" si="358"/>
        <v>1.5221488961745069</v>
      </c>
      <c r="G824" s="306">
        <f t="shared" ca="1" si="359"/>
        <v>9.2082855555772642</v>
      </c>
      <c r="H824" s="307">
        <f t="shared" ca="1" si="360"/>
        <v>-106.78254738822274</v>
      </c>
      <c r="I824" s="304">
        <f t="shared" ca="1" si="361"/>
        <v>107.17884562538956</v>
      </c>
      <c r="J824" s="306">
        <f t="shared" ca="1" si="362"/>
        <v>746.86410190403069</v>
      </c>
      <c r="K824" s="307">
        <f t="shared" ca="1" si="363"/>
        <v>-6.9230871269100165</v>
      </c>
      <c r="L824" s="304">
        <f t="shared" ca="1" si="348"/>
        <v>746.89618813345214</v>
      </c>
      <c r="M824" s="306">
        <f t="shared" ca="1" si="364"/>
        <v>-1.4847751380628227</v>
      </c>
      <c r="N824" s="304">
        <f t="shared" ca="1" si="365"/>
        <v>-85.071348936953854</v>
      </c>
      <c r="P824" s="310">
        <f t="shared" ca="1" si="366"/>
        <v>23</v>
      </c>
      <c r="Q824" s="304">
        <f t="shared" ca="1" si="367"/>
        <v>0</v>
      </c>
      <c r="R824" s="306">
        <f t="shared" ca="1" si="368"/>
        <v>0</v>
      </c>
      <c r="S824" s="307">
        <f t="shared" ca="1" si="369"/>
        <v>5.083000000000002</v>
      </c>
      <c r="T824" s="304">
        <f t="shared" ca="1" si="349"/>
        <v>49.86423000000002</v>
      </c>
      <c r="U824" s="311">
        <f t="shared" ca="1" si="350"/>
        <v>0</v>
      </c>
      <c r="V824" s="306">
        <f t="shared" ca="1" si="351"/>
        <v>1.2258483718406552</v>
      </c>
      <c r="W824" s="304">
        <f t="shared" ca="1" si="352"/>
        <v>43.237277817071572</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1.2675038728539203</v>
      </c>
      <c r="AH824" s="304">
        <f t="shared" ca="1" si="376"/>
        <v>-8.5062225815530379</v>
      </c>
    </row>
    <row r="825" spans="1:34" x14ac:dyDescent="0.2">
      <c r="A825" s="347">
        <f t="shared" ca="1" si="354"/>
        <v>1E-4</v>
      </c>
      <c r="B825" s="304">
        <f t="shared" ca="1" si="355"/>
        <v>29.243900000000046</v>
      </c>
      <c r="D825" s="306">
        <f t="shared" ca="1" si="356"/>
        <v>-0.73081581515320049</v>
      </c>
      <c r="E825" s="307">
        <f t="shared" ca="1" si="357"/>
        <v>-1.3352004357756826</v>
      </c>
      <c r="F825" s="304">
        <f t="shared" ca="1" si="358"/>
        <v>1.5221208754148303</v>
      </c>
      <c r="G825" s="306">
        <f t="shared" ca="1" si="359"/>
        <v>9.2082124739957489</v>
      </c>
      <c r="H825" s="307">
        <f t="shared" ca="1" si="360"/>
        <v>-106.78268090826631</v>
      </c>
      <c r="I825" s="304">
        <f t="shared" ca="1" si="361"/>
        <v>107.17897237295605</v>
      </c>
      <c r="J825" s="306">
        <f t="shared" ca="1" si="362"/>
        <v>746.86410190403069</v>
      </c>
      <c r="K825" s="307">
        <f t="shared" ca="1" si="363"/>
        <v>-6.9337653883248409</v>
      </c>
      <c r="L825" s="304">
        <f t="shared" ca="1" si="348"/>
        <v>746.89628718810388</v>
      </c>
      <c r="M825" s="306">
        <f t="shared" ca="1" si="364"/>
        <v>-1.4847759244367795</v>
      </c>
      <c r="N825" s="304">
        <f t="shared" ca="1" si="365"/>
        <v>-85.071393992862696</v>
      </c>
      <c r="P825" s="310">
        <f t="shared" ca="1" si="366"/>
        <v>23</v>
      </c>
      <c r="Q825" s="304">
        <f t="shared" ca="1" si="367"/>
        <v>0</v>
      </c>
      <c r="R825" s="306">
        <f t="shared" ca="1" si="368"/>
        <v>0</v>
      </c>
      <c r="S825" s="307">
        <f t="shared" ca="1" si="369"/>
        <v>5.083000000000002</v>
      </c>
      <c r="T825" s="304">
        <f t="shared" ca="1" si="349"/>
        <v>49.86423000000002</v>
      </c>
      <c r="U825" s="311">
        <f t="shared" ca="1" si="350"/>
        <v>0</v>
      </c>
      <c r="V825" s="306">
        <f t="shared" ca="1" si="351"/>
        <v>1.2258496808344477</v>
      </c>
      <c r="W825" s="304">
        <f t="shared" ca="1" si="352"/>
        <v>43.237426250252796</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1.2674753333912463</v>
      </c>
      <c r="AH825" s="304">
        <f t="shared" ca="1" si="376"/>
        <v>-8.5062517838031777</v>
      </c>
    </row>
    <row r="826" spans="1:34" x14ac:dyDescent="0.2">
      <c r="A826" s="347">
        <f t="shared" ca="1" si="354"/>
        <v>1E-4</v>
      </c>
      <c r="B826" s="304">
        <f t="shared" ca="1" si="355"/>
        <v>29.244000000000046</v>
      </c>
      <c r="D826" s="306">
        <f t="shared" ca="1" si="356"/>
        <v>-0.73081165965247097</v>
      </c>
      <c r="E826" s="307">
        <f t="shared" ca="1" si="357"/>
        <v>-1.3351707671720341</v>
      </c>
      <c r="F826" s="304">
        <f t="shared" ca="1" si="358"/>
        <v>1.5220928550501633</v>
      </c>
      <c r="G826" s="306">
        <f t="shared" ca="1" si="359"/>
        <v>9.2081393928297839</v>
      </c>
      <c r="H826" s="307">
        <f t="shared" ca="1" si="360"/>
        <v>-106.78281442534303</v>
      </c>
      <c r="I826" s="304">
        <f t="shared" ca="1" si="361"/>
        <v>107.17909911766861</v>
      </c>
      <c r="J826" s="306">
        <f t="shared" ca="1" si="362"/>
        <v>746.86410190403069</v>
      </c>
      <c r="K826" s="307">
        <f t="shared" ca="1" si="363"/>
        <v>-6.9444436630915209</v>
      </c>
      <c r="L826" s="304">
        <f t="shared" ca="1" si="348"/>
        <v>746.8963863955322</v>
      </c>
      <c r="M826" s="306">
        <f t="shared" ca="1" si="364"/>
        <v>-1.4847767108026355</v>
      </c>
      <c r="N826" s="304">
        <f t="shared" ca="1" si="365"/>
        <v>-85.071439048307397</v>
      </c>
      <c r="P826" s="310">
        <f t="shared" ca="1" si="366"/>
        <v>23</v>
      </c>
      <c r="Q826" s="304">
        <f t="shared" ca="1" si="367"/>
        <v>0</v>
      </c>
      <c r="R826" s="306">
        <f t="shared" ca="1" si="368"/>
        <v>0</v>
      </c>
      <c r="S826" s="307">
        <f t="shared" ca="1" si="369"/>
        <v>5.083000000000002</v>
      </c>
      <c r="T826" s="304">
        <f t="shared" ca="1" si="349"/>
        <v>49.86423000000002</v>
      </c>
      <c r="U826" s="311">
        <f t="shared" ca="1" si="350"/>
        <v>0</v>
      </c>
      <c r="V826" s="306">
        <f t="shared" ca="1" si="351"/>
        <v>1.2258509898312759</v>
      </c>
      <c r="W826" s="304">
        <f t="shared" ca="1" si="352"/>
        <v>43.23757468157779</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1.2674467942808878</v>
      </c>
      <c r="AH826" s="304">
        <f t="shared" ca="1" si="376"/>
        <v>-8.5062809856881323</v>
      </c>
    </row>
    <row r="827" spans="1:34" x14ac:dyDescent="0.2">
      <c r="A827" s="347">
        <f t="shared" ca="1" si="354"/>
        <v>1E-4</v>
      </c>
      <c r="B827" s="304">
        <f t="shared" ca="1" si="355"/>
        <v>29.244100000000046</v>
      </c>
      <c r="D827" s="306">
        <f t="shared" ca="1" si="356"/>
        <v>-0.7308075041428117</v>
      </c>
      <c r="E827" s="307">
        <f t="shared" ca="1" si="357"/>
        <v>-1.3351410989394346</v>
      </c>
      <c r="F827" s="304">
        <f t="shared" ca="1" si="358"/>
        <v>1.5220648350805055</v>
      </c>
      <c r="G827" s="306">
        <f t="shared" ca="1" si="359"/>
        <v>9.2080663120793691</v>
      </c>
      <c r="H827" s="307">
        <f t="shared" ca="1" si="360"/>
        <v>-106.78294793945292</v>
      </c>
      <c r="I827" s="304">
        <f t="shared" ca="1" si="361"/>
        <v>107.17922585952729</v>
      </c>
      <c r="J827" s="306">
        <f t="shared" ca="1" si="362"/>
        <v>746.86410190403069</v>
      </c>
      <c r="K827" s="307">
        <f t="shared" ca="1" si="363"/>
        <v>-6.9551219512097608</v>
      </c>
      <c r="L827" s="304">
        <f t="shared" ca="1" si="348"/>
        <v>746.89648575573744</v>
      </c>
      <c r="M827" s="306">
        <f t="shared" ca="1" si="364"/>
        <v>-1.4847774971603906</v>
      </c>
      <c r="N827" s="304">
        <f t="shared" ca="1" si="365"/>
        <v>-85.071484103287958</v>
      </c>
      <c r="P827" s="310">
        <f t="shared" ca="1" si="366"/>
        <v>23</v>
      </c>
      <c r="Q827" s="304">
        <f t="shared" ca="1" si="367"/>
        <v>0</v>
      </c>
      <c r="R827" s="306">
        <f t="shared" ca="1" si="368"/>
        <v>0</v>
      </c>
      <c r="S827" s="307">
        <f t="shared" ca="1" si="369"/>
        <v>5.083000000000002</v>
      </c>
      <c r="T827" s="304">
        <f t="shared" ca="1" si="349"/>
        <v>49.86423000000002</v>
      </c>
      <c r="U827" s="311">
        <f t="shared" ca="1" si="350"/>
        <v>0</v>
      </c>
      <c r="V827" s="306">
        <f t="shared" ca="1" si="351"/>
        <v>1.2258522988311389</v>
      </c>
      <c r="W827" s="304">
        <f t="shared" ca="1" si="352"/>
        <v>43.237723111046549</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1.2674182555228395</v>
      </c>
      <c r="AH827" s="304">
        <f t="shared" ca="1" si="376"/>
        <v>-8.5063101872079034</v>
      </c>
    </row>
    <row r="828" spans="1:34" x14ac:dyDescent="0.2">
      <c r="A828" s="347">
        <f t="shared" ca="1" si="354"/>
        <v>1E-4</v>
      </c>
      <c r="B828" s="304">
        <f t="shared" ca="1" si="355"/>
        <v>29.244200000000045</v>
      </c>
      <c r="D828" s="306">
        <f t="shared" ca="1" si="356"/>
        <v>-0.73080334862422369</v>
      </c>
      <c r="E828" s="307">
        <f t="shared" ca="1" si="357"/>
        <v>-1.335111431077884</v>
      </c>
      <c r="F828" s="304">
        <f t="shared" ca="1" si="358"/>
        <v>1.5220368155058583</v>
      </c>
      <c r="G828" s="306">
        <f t="shared" ca="1" si="359"/>
        <v>9.2079932317445063</v>
      </c>
      <c r="H828" s="307">
        <f t="shared" ca="1" si="360"/>
        <v>-106.78308145059603</v>
      </c>
      <c r="I828" s="304">
        <f t="shared" ca="1" si="361"/>
        <v>107.17935259853213</v>
      </c>
      <c r="J828" s="306">
        <f t="shared" ca="1" si="362"/>
        <v>746.86410190403069</v>
      </c>
      <c r="K828" s="307">
        <f t="shared" ca="1" si="363"/>
        <v>-6.9658002526792631</v>
      </c>
      <c r="L828" s="304">
        <f t="shared" ca="1" si="348"/>
        <v>746.89658526872017</v>
      </c>
      <c r="M828" s="306">
        <f t="shared" ca="1" si="364"/>
        <v>-1.4847782835100451</v>
      </c>
      <c r="N828" s="304">
        <f t="shared" ca="1" si="365"/>
        <v>-85.071529157804378</v>
      </c>
      <c r="P828" s="310">
        <f t="shared" ca="1" si="366"/>
        <v>23</v>
      </c>
      <c r="Q828" s="304">
        <f t="shared" ca="1" si="367"/>
        <v>0</v>
      </c>
      <c r="R828" s="306">
        <f t="shared" ca="1" si="368"/>
        <v>0</v>
      </c>
      <c r="S828" s="307">
        <f t="shared" ca="1" si="369"/>
        <v>5.083000000000002</v>
      </c>
      <c r="T828" s="304">
        <f t="shared" ca="1" si="349"/>
        <v>49.86423000000002</v>
      </c>
      <c r="U828" s="311">
        <f t="shared" ca="1" si="350"/>
        <v>0</v>
      </c>
      <c r="V828" s="306">
        <f t="shared" ca="1" si="351"/>
        <v>1.2258536078340365</v>
      </c>
      <c r="W828" s="304">
        <f t="shared" ca="1" si="352"/>
        <v>43.2378715386591</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1.2673897171171067</v>
      </c>
      <c r="AH828" s="304">
        <f t="shared" ca="1" si="376"/>
        <v>-8.5063393883624894</v>
      </c>
    </row>
    <row r="829" spans="1:34" x14ac:dyDescent="0.2">
      <c r="A829" s="347">
        <f t="shared" ca="1" si="354"/>
        <v>1E-4</v>
      </c>
      <c r="B829" s="304">
        <f t="shared" ca="1" si="355"/>
        <v>29.244300000000045</v>
      </c>
      <c r="D829" s="306">
        <f t="shared" ca="1" si="356"/>
        <v>-0.73079919309670749</v>
      </c>
      <c r="E829" s="307">
        <f t="shared" ca="1" si="357"/>
        <v>-1.3350817635873788</v>
      </c>
      <c r="F829" s="304">
        <f t="shared" ca="1" si="358"/>
        <v>1.5220087963262185</v>
      </c>
      <c r="G829" s="306">
        <f t="shared" ca="1" si="359"/>
        <v>9.2079201518251974</v>
      </c>
      <c r="H829" s="307">
        <f t="shared" ca="1" si="360"/>
        <v>-106.78321495877239</v>
      </c>
      <c r="I829" s="304">
        <f t="shared" ca="1" si="361"/>
        <v>107.17947933468318</v>
      </c>
      <c r="J829" s="306">
        <f t="shared" ca="1" si="362"/>
        <v>746.86410190403069</v>
      </c>
      <c r="K829" s="307">
        <f t="shared" ca="1" si="363"/>
        <v>-6.9764785674997318</v>
      </c>
      <c r="L829" s="304">
        <f t="shared" ca="1" si="348"/>
        <v>746.89668493448085</v>
      </c>
      <c r="M829" s="306">
        <f t="shared" ca="1" si="364"/>
        <v>-1.484779069851599</v>
      </c>
      <c r="N829" s="304">
        <f t="shared" ca="1" si="365"/>
        <v>-85.071574211856671</v>
      </c>
      <c r="P829" s="310">
        <f t="shared" ca="1" si="366"/>
        <v>23</v>
      </c>
      <c r="Q829" s="304">
        <f t="shared" ca="1" si="367"/>
        <v>0</v>
      </c>
      <c r="R829" s="306">
        <f t="shared" ca="1" si="368"/>
        <v>0</v>
      </c>
      <c r="S829" s="307">
        <f t="shared" ca="1" si="369"/>
        <v>5.083000000000002</v>
      </c>
      <c r="T829" s="304">
        <f t="shared" ca="1" si="349"/>
        <v>49.86423000000002</v>
      </c>
      <c r="U829" s="311">
        <f t="shared" ca="1" si="350"/>
        <v>0</v>
      </c>
      <c r="V829" s="306">
        <f t="shared" ca="1" si="351"/>
        <v>1.2258549168399693</v>
      </c>
      <c r="W829" s="304">
        <f t="shared" ca="1" si="352"/>
        <v>43.238019964415457</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1.2673611790636805</v>
      </c>
      <c r="AH829" s="304">
        <f t="shared" ca="1" si="376"/>
        <v>-8.5063685891518954</v>
      </c>
    </row>
    <row r="830" spans="1:34" x14ac:dyDescent="0.2">
      <c r="A830" s="347">
        <f t="shared" ca="1" si="354"/>
        <v>1E-4</v>
      </c>
      <c r="B830" s="304">
        <f t="shared" ca="1" si="355"/>
        <v>29.244400000000045</v>
      </c>
      <c r="D830" s="306">
        <f t="shared" ca="1" si="356"/>
        <v>-0.73079503756026465</v>
      </c>
      <c r="E830" s="307">
        <f t="shared" ca="1" si="357"/>
        <v>-1.3350520964679156</v>
      </c>
      <c r="F830" s="304">
        <f t="shared" ca="1" si="358"/>
        <v>1.5219807775415841</v>
      </c>
      <c r="G830" s="306">
        <f t="shared" ca="1" si="359"/>
        <v>9.2078470723214405</v>
      </c>
      <c r="H830" s="307">
        <f t="shared" ca="1" si="360"/>
        <v>-106.78334846398204</v>
      </c>
      <c r="I830" s="304">
        <f t="shared" ca="1" si="361"/>
        <v>107.17960606798046</v>
      </c>
      <c r="J830" s="306">
        <f t="shared" ca="1" si="362"/>
        <v>746.86410190403069</v>
      </c>
      <c r="K830" s="307">
        <f t="shared" ca="1" si="363"/>
        <v>-6.9871568956708696</v>
      </c>
      <c r="L830" s="304">
        <f t="shared" ca="1" si="348"/>
        <v>746.89678475302003</v>
      </c>
      <c r="M830" s="306">
        <f t="shared" ca="1" si="364"/>
        <v>-1.4847798561850525</v>
      </c>
      <c r="N830" s="304">
        <f t="shared" ca="1" si="365"/>
        <v>-85.071619265444852</v>
      </c>
      <c r="P830" s="310">
        <f t="shared" ca="1" si="366"/>
        <v>23</v>
      </c>
      <c r="Q830" s="304">
        <f t="shared" ca="1" si="367"/>
        <v>0</v>
      </c>
      <c r="R830" s="306">
        <f t="shared" ca="1" si="368"/>
        <v>0</v>
      </c>
      <c r="S830" s="307">
        <f t="shared" ca="1" si="369"/>
        <v>5.083000000000002</v>
      </c>
      <c r="T830" s="304">
        <f t="shared" ca="1" si="349"/>
        <v>49.86423000000002</v>
      </c>
      <c r="U830" s="311">
        <f t="shared" ca="1" si="350"/>
        <v>0</v>
      </c>
      <c r="V830" s="306">
        <f t="shared" ca="1" si="351"/>
        <v>1.2258562258489369</v>
      </c>
      <c r="W830" s="304">
        <f t="shared" ca="1" si="352"/>
        <v>43.238168388315643</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1.267332641362561</v>
      </c>
      <c r="AH830" s="304">
        <f t="shared" ca="1" si="376"/>
        <v>-8.5063977895761251</v>
      </c>
    </row>
    <row r="831" spans="1:34" x14ac:dyDescent="0.2">
      <c r="A831" s="347">
        <f t="shared" ca="1" si="354"/>
        <v>1E-4</v>
      </c>
      <c r="B831" s="304">
        <f t="shared" ca="1" si="355"/>
        <v>29.244500000000045</v>
      </c>
      <c r="D831" s="306">
        <f t="shared" ca="1" si="356"/>
        <v>-0.7307908820148955</v>
      </c>
      <c r="E831" s="307">
        <f t="shared" ca="1" si="357"/>
        <v>-1.3350224297194888</v>
      </c>
      <c r="F831" s="304">
        <f t="shared" ca="1" si="358"/>
        <v>1.5219527591519508</v>
      </c>
      <c r="G831" s="306">
        <f t="shared" ca="1" si="359"/>
        <v>9.2077739932332392</v>
      </c>
      <c r="H831" s="307">
        <f t="shared" ca="1" si="360"/>
        <v>-106.78348196622501</v>
      </c>
      <c r="I831" s="304">
        <f t="shared" ca="1" si="361"/>
        <v>107.179732798424</v>
      </c>
      <c r="J831" s="306">
        <f t="shared" ca="1" si="362"/>
        <v>746.86410190403069</v>
      </c>
      <c r="K831" s="307">
        <f t="shared" ca="1" si="363"/>
        <v>-6.9978352371923798</v>
      </c>
      <c r="L831" s="304">
        <f t="shared" ca="1" si="348"/>
        <v>746.89688472433807</v>
      </c>
      <c r="M831" s="306">
        <f t="shared" ca="1" si="364"/>
        <v>-1.4847806425104058</v>
      </c>
      <c r="N831" s="304">
        <f t="shared" ca="1" si="365"/>
        <v>-85.071664318568921</v>
      </c>
      <c r="P831" s="310">
        <f t="shared" ca="1" si="366"/>
        <v>23</v>
      </c>
      <c r="Q831" s="304">
        <f t="shared" ca="1" si="367"/>
        <v>0</v>
      </c>
      <c r="R831" s="306">
        <f t="shared" ca="1" si="368"/>
        <v>0</v>
      </c>
      <c r="S831" s="307">
        <f t="shared" ca="1" si="369"/>
        <v>5.083000000000002</v>
      </c>
      <c r="T831" s="304">
        <f t="shared" ca="1" si="349"/>
        <v>49.86423000000002</v>
      </c>
      <c r="U831" s="311">
        <f t="shared" ca="1" si="350"/>
        <v>0</v>
      </c>
      <c r="V831" s="306">
        <f t="shared" ca="1" si="351"/>
        <v>1.2258575348609395</v>
      </c>
      <c r="W831" s="304">
        <f t="shared" ca="1" si="352"/>
        <v>43.238316810359656</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1.2673041040137445</v>
      </c>
      <c r="AH831" s="304">
        <f t="shared" ca="1" si="376"/>
        <v>-8.5064269896351821</v>
      </c>
    </row>
    <row r="832" spans="1:34" x14ac:dyDescent="0.2">
      <c r="A832" s="347">
        <f t="shared" ca="1" si="354"/>
        <v>1E-4</v>
      </c>
      <c r="B832" s="304">
        <f t="shared" ca="1" si="355"/>
        <v>29.244600000000045</v>
      </c>
      <c r="D832" s="306">
        <f t="shared" ca="1" si="356"/>
        <v>-0.7307867264605995</v>
      </c>
      <c r="E832" s="307">
        <f t="shared" ca="1" si="357"/>
        <v>-1.3349927633421004</v>
      </c>
      <c r="F832" s="304">
        <f t="shared" ca="1" si="358"/>
        <v>1.5219247411573202</v>
      </c>
      <c r="G832" s="306">
        <f t="shared" ca="1" si="359"/>
        <v>9.2077009145605935</v>
      </c>
      <c r="H832" s="307">
        <f t="shared" ca="1" si="360"/>
        <v>-106.78361546550134</v>
      </c>
      <c r="I832" s="304">
        <f t="shared" ca="1" si="361"/>
        <v>107.17985952601383</v>
      </c>
      <c r="J832" s="306">
        <f t="shared" ca="1" si="362"/>
        <v>746.86410190403069</v>
      </c>
      <c r="K832" s="307">
        <f t="shared" ca="1" si="363"/>
        <v>-7.0085135920639665</v>
      </c>
      <c r="L832" s="304">
        <f t="shared" ca="1" si="348"/>
        <v>746.89698484843575</v>
      </c>
      <c r="M832" s="306">
        <f t="shared" ca="1" si="364"/>
        <v>-1.4847814288276586</v>
      </c>
      <c r="N832" s="304">
        <f t="shared" ca="1" si="365"/>
        <v>-85.071709371228863</v>
      </c>
      <c r="P832" s="310">
        <f t="shared" ca="1" si="366"/>
        <v>23</v>
      </c>
      <c r="Q832" s="304">
        <f t="shared" ca="1" si="367"/>
        <v>0</v>
      </c>
      <c r="R832" s="306">
        <f t="shared" ca="1" si="368"/>
        <v>0</v>
      </c>
      <c r="S832" s="307">
        <f t="shared" ca="1" si="369"/>
        <v>5.083000000000002</v>
      </c>
      <c r="T832" s="304">
        <f t="shared" ca="1" si="349"/>
        <v>49.86423000000002</v>
      </c>
      <c r="U832" s="311">
        <f t="shared" ca="1" si="350"/>
        <v>0</v>
      </c>
      <c r="V832" s="306">
        <f t="shared" ca="1" si="351"/>
        <v>1.2258588438759768</v>
      </c>
      <c r="W832" s="304">
        <f t="shared" ca="1" si="352"/>
        <v>43.238465230547497</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1.2672755670172311</v>
      </c>
      <c r="AH832" s="304">
        <f t="shared" ca="1" si="376"/>
        <v>-8.5064561893290662</v>
      </c>
    </row>
    <row r="833" spans="1:34" x14ac:dyDescent="0.2">
      <c r="A833" s="347">
        <f t="shared" ca="1" si="354"/>
        <v>1E-4</v>
      </c>
      <c r="B833" s="304">
        <f t="shared" ca="1" si="355"/>
        <v>29.244700000000044</v>
      </c>
      <c r="D833" s="306">
        <f t="shared" ca="1" si="356"/>
        <v>-0.73078257089738019</v>
      </c>
      <c r="E833" s="307">
        <f t="shared" ca="1" si="357"/>
        <v>-1.3349630973357485</v>
      </c>
      <c r="F833" s="304">
        <f t="shared" ca="1" si="358"/>
        <v>1.5218967235576926</v>
      </c>
      <c r="G833" s="306">
        <f t="shared" ca="1" si="359"/>
        <v>9.2076278363035033</v>
      </c>
      <c r="H833" s="307">
        <f t="shared" ca="1" si="360"/>
        <v>-106.78374896181107</v>
      </c>
      <c r="I833" s="304">
        <f t="shared" ca="1" si="361"/>
        <v>107.17998625074999</v>
      </c>
      <c r="J833" s="306">
        <f t="shared" ca="1" si="362"/>
        <v>746.86410190403069</v>
      </c>
      <c r="K833" s="307">
        <f t="shared" ca="1" si="363"/>
        <v>-7.0191919602853323</v>
      </c>
      <c r="L833" s="304">
        <f t="shared" ca="1" si="348"/>
        <v>746.89708512531342</v>
      </c>
      <c r="M833" s="306">
        <f t="shared" ca="1" si="364"/>
        <v>-1.4847822151368113</v>
      </c>
      <c r="N833" s="304">
        <f t="shared" ca="1" si="365"/>
        <v>-85.071754423424707</v>
      </c>
      <c r="P833" s="310">
        <f t="shared" ca="1" si="366"/>
        <v>23</v>
      </c>
      <c r="Q833" s="304">
        <f t="shared" ca="1" si="367"/>
        <v>0</v>
      </c>
      <c r="R833" s="306">
        <f t="shared" ca="1" si="368"/>
        <v>0</v>
      </c>
      <c r="S833" s="307">
        <f t="shared" ca="1" si="369"/>
        <v>5.083000000000002</v>
      </c>
      <c r="T833" s="304">
        <f t="shared" ca="1" si="349"/>
        <v>49.86423000000002</v>
      </c>
      <c r="U833" s="311">
        <f t="shared" ca="1" si="350"/>
        <v>0</v>
      </c>
      <c r="V833" s="306">
        <f t="shared" ca="1" si="351"/>
        <v>1.2258601528940489</v>
      </c>
      <c r="W833" s="304">
        <f t="shared" ca="1" si="352"/>
        <v>43.238613648879202</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1.267247030373019</v>
      </c>
      <c r="AH833" s="304">
        <f t="shared" ca="1" si="376"/>
        <v>-8.5064853886577776</v>
      </c>
    </row>
    <row r="834" spans="1:34" x14ac:dyDescent="0.2">
      <c r="A834" s="347">
        <f t="shared" ca="1" si="354"/>
        <v>1E-4</v>
      </c>
      <c r="B834" s="304">
        <f t="shared" ca="1" si="355"/>
        <v>29.244800000000044</v>
      </c>
      <c r="D834" s="306">
        <f t="shared" ca="1" si="356"/>
        <v>-0.73077841532523791</v>
      </c>
      <c r="E834" s="307">
        <f t="shared" ca="1" si="357"/>
        <v>-1.3349334317004278</v>
      </c>
      <c r="F834" s="304">
        <f t="shared" ca="1" si="358"/>
        <v>1.5218687063530634</v>
      </c>
      <c r="G834" s="306">
        <f t="shared" ca="1" si="359"/>
        <v>9.2075547584619706</v>
      </c>
      <c r="H834" s="307">
        <f t="shared" ca="1" si="360"/>
        <v>-106.78388245515424</v>
      </c>
      <c r="I834" s="304">
        <f t="shared" ca="1" si="361"/>
        <v>107.18011297263254</v>
      </c>
      <c r="J834" s="306">
        <f t="shared" ca="1" si="362"/>
        <v>746.86410190403069</v>
      </c>
      <c r="K834" s="307">
        <f t="shared" ca="1" si="363"/>
        <v>-7.0298703418561805</v>
      </c>
      <c r="L834" s="304">
        <f t="shared" ca="1" si="348"/>
        <v>746.89718555497154</v>
      </c>
      <c r="M834" s="306">
        <f t="shared" ca="1" si="364"/>
        <v>-1.484783001437864</v>
      </c>
      <c r="N834" s="304">
        <f t="shared" ca="1" si="365"/>
        <v>-85.071799475156453</v>
      </c>
      <c r="P834" s="310">
        <f t="shared" ca="1" si="366"/>
        <v>23</v>
      </c>
      <c r="Q834" s="304">
        <f t="shared" ca="1" si="367"/>
        <v>0</v>
      </c>
      <c r="R834" s="306">
        <f t="shared" ca="1" si="368"/>
        <v>0</v>
      </c>
      <c r="S834" s="307">
        <f t="shared" ca="1" si="369"/>
        <v>5.083000000000002</v>
      </c>
      <c r="T834" s="304">
        <f t="shared" ca="1" si="349"/>
        <v>49.86423000000002</v>
      </c>
      <c r="U834" s="311">
        <f t="shared" ca="1" si="350"/>
        <v>0</v>
      </c>
      <c r="V834" s="306">
        <f t="shared" ca="1" si="351"/>
        <v>1.2258614619151558</v>
      </c>
      <c r="W834" s="304">
        <f t="shared" ca="1" si="352"/>
        <v>43.238762065354784</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1.2672184940811047</v>
      </c>
      <c r="AH834" s="304">
        <f t="shared" ca="1" si="376"/>
        <v>-8.5065145876213233</v>
      </c>
    </row>
    <row r="835" spans="1:34" x14ac:dyDescent="0.2">
      <c r="A835" s="347">
        <f t="shared" ca="1" si="354"/>
        <v>1E-4</v>
      </c>
      <c r="B835" s="304">
        <f t="shared" ca="1" si="355"/>
        <v>29.244900000000044</v>
      </c>
      <c r="D835" s="306">
        <f t="shared" ca="1" si="356"/>
        <v>-0.73077425974417254</v>
      </c>
      <c r="E835" s="307">
        <f t="shared" ca="1" si="357"/>
        <v>-1.334903766436133</v>
      </c>
      <c r="F835" s="304">
        <f t="shared" ca="1" si="358"/>
        <v>1.5218406895434282</v>
      </c>
      <c r="G835" s="306">
        <f t="shared" ca="1" si="359"/>
        <v>9.207481681035997</v>
      </c>
      <c r="H835" s="307">
        <f t="shared" ca="1" si="360"/>
        <v>-106.78401594553088</v>
      </c>
      <c r="I835" s="304">
        <f t="shared" ca="1" si="361"/>
        <v>107.18023969166147</v>
      </c>
      <c r="J835" s="306">
        <f t="shared" ca="1" si="362"/>
        <v>746.86410190403069</v>
      </c>
      <c r="K835" s="307">
        <f t="shared" ca="1" si="363"/>
        <v>-7.0405487367762145</v>
      </c>
      <c r="L835" s="304">
        <f t="shared" ca="1" si="348"/>
        <v>746.89728613741079</v>
      </c>
      <c r="M835" s="306">
        <f t="shared" ca="1" si="364"/>
        <v>-1.4847837877308168</v>
      </c>
      <c r="N835" s="304">
        <f t="shared" ca="1" si="365"/>
        <v>-85.071844526424101</v>
      </c>
      <c r="P835" s="310">
        <f t="shared" ca="1" si="366"/>
        <v>23</v>
      </c>
      <c r="Q835" s="304">
        <f t="shared" ca="1" si="367"/>
        <v>0</v>
      </c>
      <c r="R835" s="306">
        <f t="shared" ca="1" si="368"/>
        <v>0</v>
      </c>
      <c r="S835" s="307">
        <f t="shared" ca="1" si="369"/>
        <v>5.083000000000002</v>
      </c>
      <c r="T835" s="304">
        <f t="shared" ca="1" si="349"/>
        <v>49.86423000000002</v>
      </c>
      <c r="U835" s="311">
        <f t="shared" ca="1" si="350"/>
        <v>0</v>
      </c>
      <c r="V835" s="306">
        <f t="shared" ca="1" si="351"/>
        <v>1.2258627709392973</v>
      </c>
      <c r="W835" s="304">
        <f t="shared" ca="1" si="352"/>
        <v>43.23891047997423</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1.2671899581414827</v>
      </c>
      <c r="AH835" s="304">
        <f t="shared" ca="1" si="376"/>
        <v>-8.5065437862197069</v>
      </c>
    </row>
    <row r="836" spans="1:34" x14ac:dyDescent="0.2">
      <c r="A836" s="347">
        <f t="shared" ca="1" si="354"/>
        <v>1E-4</v>
      </c>
      <c r="B836" s="304">
        <f t="shared" ca="1" si="355"/>
        <v>29.245000000000044</v>
      </c>
      <c r="D836" s="306">
        <f t="shared" ca="1" si="356"/>
        <v>-0.73077010415418553</v>
      </c>
      <c r="E836" s="307">
        <f t="shared" ca="1" si="357"/>
        <v>-1.3348741015428676</v>
      </c>
      <c r="F836" s="304">
        <f t="shared" ca="1" si="358"/>
        <v>1.5218126731287911</v>
      </c>
      <c r="G836" s="306">
        <f t="shared" ca="1" si="359"/>
        <v>9.2074086040255807</v>
      </c>
      <c r="H836" s="307">
        <f t="shared" ca="1" si="360"/>
        <v>-106.78414943294104</v>
      </c>
      <c r="I836" s="304">
        <f t="shared" ca="1" si="361"/>
        <v>107.18036640783687</v>
      </c>
      <c r="J836" s="306">
        <f t="shared" ca="1" si="362"/>
        <v>746.86410190403069</v>
      </c>
      <c r="K836" s="307">
        <f t="shared" ca="1" si="363"/>
        <v>-7.0512271450451385</v>
      </c>
      <c r="L836" s="304">
        <f t="shared" ref="L836:L899" ca="1" si="377">SQRT(pos_x^2+pos_z^2)</f>
        <v>746.8973868726315</v>
      </c>
      <c r="M836" s="306">
        <f t="shared" ca="1" si="364"/>
        <v>-1.4847845740156698</v>
      </c>
      <c r="N836" s="304">
        <f t="shared" ca="1" si="365"/>
        <v>-85.07188957722768</v>
      </c>
      <c r="P836" s="310">
        <f t="shared" ca="1" si="366"/>
        <v>23</v>
      </c>
      <c r="Q836" s="304">
        <f t="shared" ca="1" si="367"/>
        <v>0</v>
      </c>
      <c r="R836" s="306">
        <f t="shared" ca="1" si="368"/>
        <v>0</v>
      </c>
      <c r="S836" s="307">
        <f t="shared" ca="1" si="369"/>
        <v>5.083000000000002</v>
      </c>
      <c r="T836" s="304">
        <f t="shared" ref="T836:T899" ca="1" si="378">m*g</f>
        <v>49.86423000000002</v>
      </c>
      <c r="U836" s="311">
        <f t="shared" ref="U836:U899" ca="1" si="379">IF(pos_xz&lt;L_rampe,Poids*COS(Beta),0)</f>
        <v>0</v>
      </c>
      <c r="V836" s="306">
        <f t="shared" ref="V836:V899" ca="1" si="380">Rho_moyen*(20000-Alt_rampe-pos_z)/(20000+Alt_rampe+pos_z)</f>
        <v>1.225864079966474</v>
      </c>
      <c r="W836" s="304">
        <f t="shared" ref="W836:W899" ca="1" si="381">1/2*Rho*Sref*Cx*vit_xz^2</f>
        <v>43.239058892737596</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1.2671614225541585</v>
      </c>
      <c r="AH836" s="304">
        <f t="shared" ca="1" si="376"/>
        <v>-8.5065729844529248</v>
      </c>
    </row>
    <row r="837" spans="1:34" x14ac:dyDescent="0.2">
      <c r="A837" s="347">
        <f t="shared" ref="A837:A900" ca="1" si="383">IF(B836+0.01&lt;=T_ini+ROUNDUP(Temps_fin_propu,0), 0.01, IF(K836&gt;0, 0.1, 0.0001))</f>
        <v>1E-4</v>
      </c>
      <c r="B837" s="304">
        <f t="shared" ref="B837:B900" ca="1" si="384">B836+pas</f>
        <v>29.245100000000043</v>
      </c>
      <c r="D837" s="306">
        <f t="shared" ref="D837:D900" ca="1" si="385">IF(AND(L836&lt;L_rampe,Poussee&lt;Poids*SIN(M836)),0,(-W836+Poussee)/m*COS(M836)-U836/m*SIN(M836))</f>
        <v>-0.73076594855527743</v>
      </c>
      <c r="E837" s="307">
        <f t="shared" ref="E837:E900" ca="1" si="386">IF(AND(L836&lt;L_rampe,Poussee&lt;Poids*SIN(M836)),0,(-W836+Poussee)/m*SIN(M836)+U836/m*COS(M836)-Poids/m)</f>
        <v>-1.3348444370206227</v>
      </c>
      <c r="F837" s="304">
        <f t="shared" ref="F837:F900" ca="1" si="387">SQRT(acc_x^2+acc_z^2)</f>
        <v>1.5217846571091449</v>
      </c>
      <c r="G837" s="306">
        <f t="shared" ref="G837:G900" ca="1" si="388">G836+acc_x*pas</f>
        <v>9.2073355274307254</v>
      </c>
      <c r="H837" s="307">
        <f t="shared" ref="H837:H900" ca="1" si="389">H836+acc_z*pas</f>
        <v>-106.78428291738474</v>
      </c>
      <c r="I837" s="304">
        <f t="shared" ref="I837:I900" ca="1" si="390">SQRT(vit_x^2+vit_z^2)</f>
        <v>107.18049312115875</v>
      </c>
      <c r="J837" s="306">
        <f t="shared" ref="J837:J900" ca="1" si="391">J836+0.5*(vit_x+G836)*pas*(K836&gt;=0)</f>
        <v>746.86410190403069</v>
      </c>
      <c r="K837" s="307">
        <f t="shared" ref="K837:K900" ca="1" si="392">K836+0.5*(vit_z+H836)*pas</f>
        <v>-7.0619055666626549</v>
      </c>
      <c r="L837" s="304">
        <f t="shared" ca="1" si="377"/>
        <v>746.89748776063425</v>
      </c>
      <c r="M837" s="306">
        <f t="shared" ref="M837:M900" ca="1" si="393">IF(AND(L836&gt;L_rampe,G837&gt;0),ATAN2(G837,H837),$M$4)</f>
        <v>-1.4847853602924233</v>
      </c>
      <c r="N837" s="304">
        <f t="shared" ref="N837:N900" ca="1" si="394">DEGREES(Beta)</f>
        <v>-85.071934627567174</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5.083000000000002</v>
      </c>
      <c r="T837" s="304">
        <f t="shared" ca="1" si="378"/>
        <v>49.86423000000002</v>
      </c>
      <c r="U837" s="311">
        <f t="shared" ca="1" si="379"/>
        <v>0</v>
      </c>
      <c r="V837" s="306">
        <f t="shared" ca="1" si="380"/>
        <v>1.2258653889966846</v>
      </c>
      <c r="W837" s="304">
        <f t="shared" ca="1" si="381"/>
        <v>43.239207303644854</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1.2671328873191179</v>
      </c>
      <c r="AH837" s="304">
        <f t="shared" ref="AH837:AH900" ca="1" si="405">IF(AND(L836&lt;L_rampe,Poussee&lt;Poids*SIN(M836)), g*SIN(M836), (-W836+Poussee)/m)</f>
        <v>-8.5066021823209876</v>
      </c>
    </row>
    <row r="838" spans="1:34" x14ac:dyDescent="0.2">
      <c r="A838" s="347">
        <f t="shared" ca="1" si="383"/>
        <v>1E-4</v>
      </c>
      <c r="B838" s="304">
        <f t="shared" ca="1" si="384"/>
        <v>29.245200000000043</v>
      </c>
      <c r="D838" s="306">
        <f t="shared" ca="1" si="385"/>
        <v>-0.73076179294744747</v>
      </c>
      <c r="E838" s="307">
        <f t="shared" ca="1" si="386"/>
        <v>-1.334814772869402</v>
      </c>
      <c r="F838" s="304">
        <f t="shared" ca="1" si="387"/>
        <v>1.5217566414844923</v>
      </c>
      <c r="G838" s="306">
        <f t="shared" ca="1" si="388"/>
        <v>9.2072624512514309</v>
      </c>
      <c r="H838" s="307">
        <f t="shared" ca="1" si="389"/>
        <v>-106.78441639886204</v>
      </c>
      <c r="I838" s="304">
        <f t="shared" ca="1" si="390"/>
        <v>107.18061983162713</v>
      </c>
      <c r="J838" s="306">
        <f t="shared" ca="1" si="391"/>
        <v>746.86410190403069</v>
      </c>
      <c r="K838" s="307">
        <f t="shared" ca="1" si="392"/>
        <v>-7.0725840016284671</v>
      </c>
      <c r="L838" s="304">
        <f t="shared" ca="1" si="377"/>
        <v>746.8975888014196</v>
      </c>
      <c r="M838" s="306">
        <f t="shared" ca="1" si="393"/>
        <v>-1.484786146561077</v>
      </c>
      <c r="N838" s="304">
        <f t="shared" ca="1" si="394"/>
        <v>-85.071979677442599</v>
      </c>
      <c r="P838" s="310">
        <f t="shared" ca="1" si="395"/>
        <v>23</v>
      </c>
      <c r="Q838" s="304">
        <f t="shared" ca="1" si="396"/>
        <v>0</v>
      </c>
      <c r="R838" s="306">
        <f t="shared" ca="1" si="397"/>
        <v>0</v>
      </c>
      <c r="S838" s="307">
        <f t="shared" ca="1" si="398"/>
        <v>5.083000000000002</v>
      </c>
      <c r="T838" s="304">
        <f t="shared" ca="1" si="378"/>
        <v>49.86423000000002</v>
      </c>
      <c r="U838" s="311">
        <f t="shared" ca="1" si="379"/>
        <v>0</v>
      </c>
      <c r="V838" s="306">
        <f t="shared" ca="1" si="380"/>
        <v>1.2258666980299304</v>
      </c>
      <c r="W838" s="304">
        <f t="shared" ca="1" si="381"/>
        <v>43.239355712696053</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1.2671043524363714</v>
      </c>
      <c r="AH838" s="304">
        <f t="shared" ca="1" si="405"/>
        <v>-8.5066313798238902</v>
      </c>
    </row>
    <row r="839" spans="1:34" x14ac:dyDescent="0.2">
      <c r="A839" s="347">
        <f t="shared" ca="1" si="383"/>
        <v>1E-4</v>
      </c>
      <c r="B839" s="304">
        <f t="shared" ca="1" si="384"/>
        <v>29.245300000000043</v>
      </c>
      <c r="D839" s="306">
        <f t="shared" ca="1" si="385"/>
        <v>-0.73075763733069998</v>
      </c>
      <c r="E839" s="307">
        <f t="shared" ca="1" si="386"/>
        <v>-1.3347851090891947</v>
      </c>
      <c r="F839" s="304">
        <f t="shared" ca="1" si="387"/>
        <v>1.521728626254826</v>
      </c>
      <c r="G839" s="306">
        <f t="shared" ca="1" si="388"/>
        <v>9.2071893754876974</v>
      </c>
      <c r="H839" s="307">
        <f t="shared" ca="1" si="389"/>
        <v>-106.78454987737294</v>
      </c>
      <c r="I839" s="304">
        <f t="shared" ca="1" si="390"/>
        <v>107.18074653924204</v>
      </c>
      <c r="J839" s="306">
        <f t="shared" ca="1" si="391"/>
        <v>746.86410190403069</v>
      </c>
      <c r="K839" s="307">
        <f t="shared" ca="1" si="392"/>
        <v>-7.0832624499422785</v>
      </c>
      <c r="L839" s="304">
        <f t="shared" ca="1" si="377"/>
        <v>746.8976899949879</v>
      </c>
      <c r="M839" s="306">
        <f t="shared" ca="1" si="393"/>
        <v>-1.4847869328216314</v>
      </c>
      <c r="N839" s="304">
        <f t="shared" ca="1" si="394"/>
        <v>-85.072024726853968</v>
      </c>
      <c r="P839" s="310">
        <f t="shared" ca="1" si="395"/>
        <v>23</v>
      </c>
      <c r="Q839" s="304">
        <f t="shared" ca="1" si="396"/>
        <v>0</v>
      </c>
      <c r="R839" s="306">
        <f t="shared" ca="1" si="397"/>
        <v>0</v>
      </c>
      <c r="S839" s="307">
        <f t="shared" ca="1" si="398"/>
        <v>5.083000000000002</v>
      </c>
      <c r="T839" s="304">
        <f t="shared" ca="1" si="378"/>
        <v>49.86423000000002</v>
      </c>
      <c r="U839" s="311">
        <f t="shared" ca="1" si="379"/>
        <v>0</v>
      </c>
      <c r="V839" s="306">
        <f t="shared" ca="1" si="380"/>
        <v>1.2258680070662109</v>
      </c>
      <c r="W839" s="304">
        <f t="shared" ca="1" si="381"/>
        <v>43.239504119891166</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1.267075817905905</v>
      </c>
      <c r="AH839" s="304">
        <f t="shared" ca="1" si="405"/>
        <v>-8.5066605769616448</v>
      </c>
    </row>
    <row r="840" spans="1:34" x14ac:dyDescent="0.2">
      <c r="A840" s="347">
        <f t="shared" ca="1" si="383"/>
        <v>1E-4</v>
      </c>
      <c r="B840" s="304">
        <f t="shared" ca="1" si="384"/>
        <v>29.245400000000043</v>
      </c>
      <c r="D840" s="306">
        <f t="shared" ca="1" si="385"/>
        <v>-0.73075348170503218</v>
      </c>
      <c r="E840" s="307">
        <f t="shared" ca="1" si="386"/>
        <v>-1.3347554456800079</v>
      </c>
      <c r="F840" s="304">
        <f t="shared" ca="1" si="387"/>
        <v>1.5217006114201517</v>
      </c>
      <c r="G840" s="306">
        <f t="shared" ca="1" si="388"/>
        <v>9.2071163001395266</v>
      </c>
      <c r="H840" s="307">
        <f t="shared" ca="1" si="389"/>
        <v>-106.78468335291751</v>
      </c>
      <c r="I840" s="304">
        <f t="shared" ca="1" si="390"/>
        <v>107.18087324400354</v>
      </c>
      <c r="J840" s="306">
        <f t="shared" ca="1" si="391"/>
        <v>746.86410190403069</v>
      </c>
      <c r="K840" s="307">
        <f t="shared" ca="1" si="392"/>
        <v>-7.0939409116037933</v>
      </c>
      <c r="L840" s="304">
        <f t="shared" ca="1" si="377"/>
        <v>746.89779134133983</v>
      </c>
      <c r="M840" s="306">
        <f t="shared" ca="1" si="393"/>
        <v>-1.4847877190740864</v>
      </c>
      <c r="N840" s="304">
        <f t="shared" ca="1" si="394"/>
        <v>-85.072069775801268</v>
      </c>
      <c r="P840" s="310">
        <f t="shared" ca="1" si="395"/>
        <v>23</v>
      </c>
      <c r="Q840" s="304">
        <f t="shared" ca="1" si="396"/>
        <v>0</v>
      </c>
      <c r="R840" s="306">
        <f t="shared" ca="1" si="397"/>
        <v>0</v>
      </c>
      <c r="S840" s="307">
        <f t="shared" ca="1" si="398"/>
        <v>5.083000000000002</v>
      </c>
      <c r="T840" s="304">
        <f t="shared" ca="1" si="378"/>
        <v>49.86423000000002</v>
      </c>
      <c r="U840" s="311">
        <f t="shared" ca="1" si="379"/>
        <v>0</v>
      </c>
      <c r="V840" s="306">
        <f t="shared" ca="1" si="380"/>
        <v>1.2258693161055259</v>
      </c>
      <c r="W840" s="304">
        <f t="shared" ca="1" si="381"/>
        <v>43.23965252523022</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1.2670472837277291</v>
      </c>
      <c r="AH840" s="304">
        <f t="shared" ca="1" si="405"/>
        <v>-8.5066897737342408</v>
      </c>
    </row>
    <row r="841" spans="1:34" x14ac:dyDescent="0.2">
      <c r="A841" s="347">
        <f t="shared" ca="1" si="383"/>
        <v>1E-4</v>
      </c>
      <c r="B841" s="304">
        <f t="shared" ca="1" si="384"/>
        <v>29.245500000000042</v>
      </c>
      <c r="D841" s="306">
        <f t="shared" ca="1" si="385"/>
        <v>-0.73074932607044829</v>
      </c>
      <c r="E841" s="307">
        <f t="shared" ca="1" si="386"/>
        <v>-1.3347257826418346</v>
      </c>
      <c r="F841" s="304">
        <f t="shared" ca="1" si="387"/>
        <v>1.521672596980465</v>
      </c>
      <c r="G841" s="306">
        <f t="shared" ca="1" si="388"/>
        <v>9.2070432252069203</v>
      </c>
      <c r="H841" s="307">
        <f t="shared" ca="1" si="389"/>
        <v>-106.78481682549578</v>
      </c>
      <c r="I841" s="304">
        <f t="shared" ca="1" si="390"/>
        <v>107.18099994591167</v>
      </c>
      <c r="J841" s="306">
        <f t="shared" ca="1" si="391"/>
        <v>746.86410190403069</v>
      </c>
      <c r="K841" s="307">
        <f t="shared" ca="1" si="392"/>
        <v>-7.1046193866127139</v>
      </c>
      <c r="L841" s="304">
        <f t="shared" ca="1" si="377"/>
        <v>746.89789284047583</v>
      </c>
      <c r="M841" s="306">
        <f t="shared" ca="1" si="393"/>
        <v>-1.4847885053184422</v>
      </c>
      <c r="N841" s="304">
        <f t="shared" ca="1" si="394"/>
        <v>-85.072114824284526</v>
      </c>
      <c r="P841" s="310">
        <f t="shared" ca="1" si="395"/>
        <v>23</v>
      </c>
      <c r="Q841" s="304">
        <f t="shared" ca="1" si="396"/>
        <v>0</v>
      </c>
      <c r="R841" s="306">
        <f t="shared" ca="1" si="397"/>
        <v>0</v>
      </c>
      <c r="S841" s="307">
        <f t="shared" ca="1" si="398"/>
        <v>5.083000000000002</v>
      </c>
      <c r="T841" s="304">
        <f t="shared" ca="1" si="378"/>
        <v>49.86423000000002</v>
      </c>
      <c r="U841" s="311">
        <f t="shared" ca="1" si="379"/>
        <v>0</v>
      </c>
      <c r="V841" s="306">
        <f t="shared" ca="1" si="380"/>
        <v>1.2258706251478753</v>
      </c>
      <c r="W841" s="304">
        <f t="shared" ca="1" si="381"/>
        <v>43.239800928713258</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1.2670187499018333</v>
      </c>
      <c r="AH841" s="304">
        <f t="shared" ca="1" si="405"/>
        <v>-8.506718970141689</v>
      </c>
    </row>
    <row r="842" spans="1:34" x14ac:dyDescent="0.2">
      <c r="A842" s="347">
        <f t="shared" ca="1" si="383"/>
        <v>1E-4</v>
      </c>
      <c r="B842" s="304">
        <f t="shared" ca="1" si="384"/>
        <v>29.245600000000042</v>
      </c>
      <c r="D842" s="306">
        <f t="shared" ca="1" si="385"/>
        <v>-0.73074517042694653</v>
      </c>
      <c r="E842" s="307">
        <f t="shared" ca="1" si="386"/>
        <v>-1.3346961199746676</v>
      </c>
      <c r="F842" s="304">
        <f t="shared" ca="1" si="387"/>
        <v>1.5216445829357588</v>
      </c>
      <c r="G842" s="306">
        <f t="shared" ca="1" si="388"/>
        <v>9.2069701506898785</v>
      </c>
      <c r="H842" s="307">
        <f t="shared" ca="1" si="389"/>
        <v>-106.78495029510778</v>
      </c>
      <c r="I842" s="304">
        <f t="shared" ca="1" si="390"/>
        <v>107.18112664496643</v>
      </c>
      <c r="J842" s="306">
        <f t="shared" ca="1" si="391"/>
        <v>746.86410190403069</v>
      </c>
      <c r="K842" s="307">
        <f t="shared" ca="1" si="392"/>
        <v>-7.1152978749687437</v>
      </c>
      <c r="L842" s="304">
        <f t="shared" ca="1" si="377"/>
        <v>746.89799449239638</v>
      </c>
      <c r="M842" s="306">
        <f t="shared" ca="1" si="393"/>
        <v>-1.484789291554699</v>
      </c>
      <c r="N842" s="304">
        <f t="shared" ca="1" si="394"/>
        <v>-85.072159872303743</v>
      </c>
      <c r="P842" s="310">
        <f t="shared" ca="1" si="395"/>
        <v>23</v>
      </c>
      <c r="Q842" s="304">
        <f t="shared" ca="1" si="396"/>
        <v>0</v>
      </c>
      <c r="R842" s="306">
        <f t="shared" ca="1" si="397"/>
        <v>0</v>
      </c>
      <c r="S842" s="307">
        <f t="shared" ca="1" si="398"/>
        <v>5.083000000000002</v>
      </c>
      <c r="T842" s="304">
        <f t="shared" ca="1" si="378"/>
        <v>49.86423000000002</v>
      </c>
      <c r="U842" s="311">
        <f t="shared" ca="1" si="379"/>
        <v>0</v>
      </c>
      <c r="V842" s="306">
        <f t="shared" ca="1" si="380"/>
        <v>1.2258719341932591</v>
      </c>
      <c r="W842" s="304">
        <f t="shared" ca="1" si="381"/>
        <v>43.239949330340238</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1.2669902164282121</v>
      </c>
      <c r="AH842" s="304">
        <f t="shared" ca="1" si="405"/>
        <v>-8.5067481661839945</v>
      </c>
    </row>
    <row r="843" spans="1:34" x14ac:dyDescent="0.2">
      <c r="A843" s="347">
        <f t="shared" ca="1" si="383"/>
        <v>1E-4</v>
      </c>
      <c r="B843" s="304">
        <f t="shared" ca="1" si="384"/>
        <v>29.245700000000042</v>
      </c>
      <c r="D843" s="306">
        <f t="shared" ca="1" si="385"/>
        <v>-0.73074101477452791</v>
      </c>
      <c r="E843" s="307">
        <f t="shared" ca="1" si="386"/>
        <v>-1.3346664576785177</v>
      </c>
      <c r="F843" s="304">
        <f t="shared" ca="1" si="387"/>
        <v>1.5216165692860435</v>
      </c>
      <c r="G843" s="306">
        <f t="shared" ca="1" si="388"/>
        <v>9.2068970765884011</v>
      </c>
      <c r="H843" s="307">
        <f t="shared" ca="1" si="389"/>
        <v>-106.78508376175354</v>
      </c>
      <c r="I843" s="304">
        <f t="shared" ca="1" si="390"/>
        <v>107.18125334116787</v>
      </c>
      <c r="J843" s="306">
        <f t="shared" ca="1" si="391"/>
        <v>746.86410190403069</v>
      </c>
      <c r="K843" s="307">
        <f t="shared" ca="1" si="392"/>
        <v>-7.1259763766715869</v>
      </c>
      <c r="L843" s="304">
        <f t="shared" ca="1" si="377"/>
        <v>746.89809629710203</v>
      </c>
      <c r="M843" s="306">
        <f t="shared" ca="1" si="393"/>
        <v>-1.4847900777828567</v>
      </c>
      <c r="N843" s="304">
        <f t="shared" ca="1" si="394"/>
        <v>-85.072204919858905</v>
      </c>
      <c r="P843" s="310">
        <f t="shared" ca="1" si="395"/>
        <v>23</v>
      </c>
      <c r="Q843" s="304">
        <f t="shared" ca="1" si="396"/>
        <v>0</v>
      </c>
      <c r="R843" s="306">
        <f t="shared" ca="1" si="397"/>
        <v>0</v>
      </c>
      <c r="S843" s="307">
        <f t="shared" ca="1" si="398"/>
        <v>5.083000000000002</v>
      </c>
      <c r="T843" s="304">
        <f t="shared" ca="1" si="378"/>
        <v>49.86423000000002</v>
      </c>
      <c r="U843" s="311">
        <f t="shared" ca="1" si="379"/>
        <v>0</v>
      </c>
      <c r="V843" s="306">
        <f t="shared" ca="1" si="380"/>
        <v>1.2258732432416781</v>
      </c>
      <c r="W843" s="304">
        <f t="shared" ca="1" si="381"/>
        <v>43.240097730111238</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1.2669616833068762</v>
      </c>
      <c r="AH843" s="304">
        <f t="shared" ca="1" si="405"/>
        <v>-8.5067773618611486</v>
      </c>
    </row>
    <row r="844" spans="1:34" x14ac:dyDescent="0.2">
      <c r="A844" s="347">
        <f t="shared" ca="1" si="383"/>
        <v>1E-4</v>
      </c>
      <c r="B844" s="304">
        <f t="shared" ca="1" si="384"/>
        <v>29.245800000000042</v>
      </c>
      <c r="D844" s="306">
        <f t="shared" ca="1" si="385"/>
        <v>-0.7307368591131953</v>
      </c>
      <c r="E844" s="307">
        <f t="shared" ca="1" si="386"/>
        <v>-1.3346367957533651</v>
      </c>
      <c r="F844" s="304">
        <f t="shared" ca="1" si="387"/>
        <v>1.5215885560313036</v>
      </c>
      <c r="G844" s="306">
        <f t="shared" ca="1" si="388"/>
        <v>9.2068240029024899</v>
      </c>
      <c r="H844" s="307">
        <f t="shared" ca="1" si="389"/>
        <v>-106.78521722543312</v>
      </c>
      <c r="I844" s="304">
        <f t="shared" ca="1" si="390"/>
        <v>107.18138003451607</v>
      </c>
      <c r="J844" s="306">
        <f t="shared" ca="1" si="391"/>
        <v>746.86410190403069</v>
      </c>
      <c r="K844" s="307">
        <f t="shared" ca="1" si="392"/>
        <v>-7.136654891720946</v>
      </c>
      <c r="L844" s="304">
        <f t="shared" ca="1" si="377"/>
        <v>746.89819825459335</v>
      </c>
      <c r="M844" s="306">
        <f t="shared" ca="1" si="393"/>
        <v>-1.4847908640029155</v>
      </c>
      <c r="N844" s="304">
        <f t="shared" ca="1" si="394"/>
        <v>-85.072249966950054</v>
      </c>
      <c r="P844" s="310">
        <f t="shared" ca="1" si="395"/>
        <v>23</v>
      </c>
      <c r="Q844" s="304">
        <f t="shared" ca="1" si="396"/>
        <v>0</v>
      </c>
      <c r="R844" s="306">
        <f t="shared" ca="1" si="397"/>
        <v>0</v>
      </c>
      <c r="S844" s="307">
        <f t="shared" ca="1" si="398"/>
        <v>5.083000000000002</v>
      </c>
      <c r="T844" s="304">
        <f t="shared" ca="1" si="378"/>
        <v>49.86423000000002</v>
      </c>
      <c r="U844" s="311">
        <f t="shared" ca="1" si="379"/>
        <v>0</v>
      </c>
      <c r="V844" s="306">
        <f t="shared" ca="1" si="380"/>
        <v>1.2258745522931311</v>
      </c>
      <c r="W844" s="304">
        <f t="shared" ca="1" si="381"/>
        <v>43.240246128026222</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1.2669331505378079</v>
      </c>
      <c r="AH844" s="304">
        <f t="shared" ca="1" si="405"/>
        <v>-8.506806557173169</v>
      </c>
    </row>
    <row r="845" spans="1:34" x14ac:dyDescent="0.2">
      <c r="A845" s="347">
        <f t="shared" ca="1" si="383"/>
        <v>1E-4</v>
      </c>
      <c r="B845" s="304">
        <f t="shared" ca="1" si="384"/>
        <v>29.245900000000042</v>
      </c>
      <c r="D845" s="306">
        <f t="shared" ca="1" si="385"/>
        <v>-0.73073270344294794</v>
      </c>
      <c r="E845" s="307">
        <f t="shared" ca="1" si="386"/>
        <v>-1.3346071341992172</v>
      </c>
      <c r="F845" s="304">
        <f t="shared" ca="1" si="387"/>
        <v>1.5215605431715449</v>
      </c>
      <c r="G845" s="306">
        <f t="shared" ca="1" si="388"/>
        <v>9.206750929632145</v>
      </c>
      <c r="H845" s="307">
        <f t="shared" ca="1" si="389"/>
        <v>-106.78535068614653</v>
      </c>
      <c r="I845" s="304">
        <f t="shared" ca="1" si="390"/>
        <v>107.18150672501099</v>
      </c>
      <c r="J845" s="306">
        <f t="shared" ca="1" si="391"/>
        <v>746.86410190403069</v>
      </c>
      <c r="K845" s="307">
        <f t="shared" ca="1" si="392"/>
        <v>-7.1473334201165253</v>
      </c>
      <c r="L845" s="304">
        <f t="shared" ca="1" si="377"/>
        <v>746.89830036487069</v>
      </c>
      <c r="M845" s="306">
        <f t="shared" ca="1" si="393"/>
        <v>-1.4847916502148755</v>
      </c>
      <c r="N845" s="304">
        <f t="shared" ca="1" si="394"/>
        <v>-85.072295013577161</v>
      </c>
      <c r="P845" s="310">
        <f t="shared" ca="1" si="395"/>
        <v>23</v>
      </c>
      <c r="Q845" s="304">
        <f t="shared" ca="1" si="396"/>
        <v>0</v>
      </c>
      <c r="R845" s="306">
        <f t="shared" ca="1" si="397"/>
        <v>0</v>
      </c>
      <c r="S845" s="307">
        <f t="shared" ca="1" si="398"/>
        <v>5.083000000000002</v>
      </c>
      <c r="T845" s="304">
        <f t="shared" ca="1" si="378"/>
        <v>49.86423000000002</v>
      </c>
      <c r="U845" s="311">
        <f t="shared" ca="1" si="379"/>
        <v>0</v>
      </c>
      <c r="V845" s="306">
        <f t="shared" ca="1" si="380"/>
        <v>1.2258758613476186</v>
      </c>
      <c r="W845" s="304">
        <f t="shared" ca="1" si="381"/>
        <v>43.240394524085211</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1.2669046181210106</v>
      </c>
      <c r="AH845" s="304">
        <f t="shared" ca="1" si="405"/>
        <v>-8.5068357521200486</v>
      </c>
    </row>
    <row r="846" spans="1:34" x14ac:dyDescent="0.2">
      <c r="A846" s="347">
        <f t="shared" ca="1" si="383"/>
        <v>1E-4</v>
      </c>
      <c r="B846" s="304">
        <f t="shared" ca="1" si="384"/>
        <v>29.246000000000041</v>
      </c>
      <c r="D846" s="306">
        <f t="shared" ca="1" si="385"/>
        <v>-0.73072854776378748</v>
      </c>
      <c r="E846" s="307">
        <f t="shared" ca="1" si="386"/>
        <v>-1.334577473016072</v>
      </c>
      <c r="F846" s="304">
        <f t="shared" ca="1" si="387"/>
        <v>1.5215325307067669</v>
      </c>
      <c r="G846" s="306">
        <f t="shared" ca="1" si="388"/>
        <v>9.2066778567773682</v>
      </c>
      <c r="H846" s="307">
        <f t="shared" ca="1" si="389"/>
        <v>-106.78548414389383</v>
      </c>
      <c r="I846" s="304">
        <f t="shared" ca="1" si="390"/>
        <v>107.18163341265272</v>
      </c>
      <c r="J846" s="306">
        <f t="shared" ca="1" si="391"/>
        <v>746.86410190403069</v>
      </c>
      <c r="K846" s="307">
        <f t="shared" ca="1" si="392"/>
        <v>-7.1580119618580271</v>
      </c>
      <c r="L846" s="304">
        <f t="shared" ca="1" si="377"/>
        <v>746.89840262793462</v>
      </c>
      <c r="M846" s="306">
        <f t="shared" ca="1" si="393"/>
        <v>-1.484792436418737</v>
      </c>
      <c r="N846" s="304">
        <f t="shared" ca="1" si="394"/>
        <v>-85.072340059740256</v>
      </c>
      <c r="P846" s="310">
        <f t="shared" ca="1" si="395"/>
        <v>23</v>
      </c>
      <c r="Q846" s="304">
        <f t="shared" ca="1" si="396"/>
        <v>0</v>
      </c>
      <c r="R846" s="306">
        <f t="shared" ca="1" si="397"/>
        <v>0</v>
      </c>
      <c r="S846" s="307">
        <f t="shared" ca="1" si="398"/>
        <v>5.083000000000002</v>
      </c>
      <c r="T846" s="304">
        <f t="shared" ca="1" si="378"/>
        <v>49.86423000000002</v>
      </c>
      <c r="U846" s="311">
        <f t="shared" ca="1" si="379"/>
        <v>0</v>
      </c>
      <c r="V846" s="306">
        <f t="shared" ca="1" si="380"/>
        <v>1.2258771704051405</v>
      </c>
      <c r="W846" s="304">
        <f t="shared" ca="1" si="381"/>
        <v>43.24054291828822</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1.2668760860564898</v>
      </c>
      <c r="AH846" s="304">
        <f t="shared" ca="1" si="405"/>
        <v>-8.5068649467017892</v>
      </c>
    </row>
    <row r="847" spans="1:34" x14ac:dyDescent="0.2">
      <c r="A847" s="347">
        <f t="shared" ca="1" si="383"/>
        <v>1E-4</v>
      </c>
      <c r="B847" s="304">
        <f t="shared" ca="1" si="384"/>
        <v>29.246100000000041</v>
      </c>
      <c r="D847" s="306">
        <f t="shared" ca="1" si="385"/>
        <v>-0.73072439207571227</v>
      </c>
      <c r="E847" s="307">
        <f t="shared" ca="1" si="386"/>
        <v>-1.3345478122039225</v>
      </c>
      <c r="F847" s="304">
        <f t="shared" ca="1" si="387"/>
        <v>1.5215045186369627</v>
      </c>
      <c r="G847" s="306">
        <f t="shared" ca="1" si="388"/>
        <v>9.2066047843381611</v>
      </c>
      <c r="H847" s="307">
        <f t="shared" ca="1" si="389"/>
        <v>-106.78561759867505</v>
      </c>
      <c r="I847" s="304">
        <f t="shared" ca="1" si="390"/>
        <v>107.18176009744128</v>
      </c>
      <c r="J847" s="306">
        <f t="shared" ca="1" si="391"/>
        <v>746.86410190403069</v>
      </c>
      <c r="K847" s="307">
        <f t="shared" ca="1" si="392"/>
        <v>-7.1686905169451558</v>
      </c>
      <c r="L847" s="304">
        <f t="shared" ca="1" si="377"/>
        <v>746.89850504378569</v>
      </c>
      <c r="M847" s="306">
        <f t="shared" ca="1" si="393"/>
        <v>-1.4847932226145</v>
      </c>
      <c r="N847" s="304">
        <f t="shared" ca="1" si="394"/>
        <v>-85.072385105439352</v>
      </c>
      <c r="P847" s="310">
        <f t="shared" ca="1" si="395"/>
        <v>23</v>
      </c>
      <c r="Q847" s="304">
        <f t="shared" ca="1" si="396"/>
        <v>0</v>
      </c>
      <c r="R847" s="306">
        <f t="shared" ca="1" si="397"/>
        <v>0</v>
      </c>
      <c r="S847" s="307">
        <f t="shared" ca="1" si="398"/>
        <v>5.083000000000002</v>
      </c>
      <c r="T847" s="304">
        <f t="shared" ca="1" si="378"/>
        <v>49.86423000000002</v>
      </c>
      <c r="U847" s="311">
        <f t="shared" ca="1" si="379"/>
        <v>0</v>
      </c>
      <c r="V847" s="306">
        <f t="shared" ca="1" si="380"/>
        <v>1.2258784794656967</v>
      </c>
      <c r="W847" s="304">
        <f t="shared" ca="1" si="381"/>
        <v>43.240691310635285</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1.2668475543442366</v>
      </c>
      <c r="AH847" s="304">
        <f t="shared" ca="1" si="405"/>
        <v>-8.506894140918396</v>
      </c>
    </row>
    <row r="848" spans="1:34" x14ac:dyDescent="0.2">
      <c r="A848" s="347">
        <f t="shared" ca="1" si="383"/>
        <v>1E-4</v>
      </c>
      <c r="B848" s="304">
        <f t="shared" ca="1" si="384"/>
        <v>29.246200000000041</v>
      </c>
      <c r="D848" s="306">
        <f t="shared" ca="1" si="385"/>
        <v>-0.73072023637872618</v>
      </c>
      <c r="E848" s="307">
        <f t="shared" ca="1" si="386"/>
        <v>-1.3345181517627669</v>
      </c>
      <c r="F848" s="304">
        <f t="shared" ca="1" si="387"/>
        <v>1.5214765069621328</v>
      </c>
      <c r="G848" s="306">
        <f t="shared" ca="1" si="388"/>
        <v>9.2065317123145238</v>
      </c>
      <c r="H848" s="307">
        <f t="shared" ca="1" si="389"/>
        <v>-106.78575105049022</v>
      </c>
      <c r="I848" s="304">
        <f t="shared" ca="1" si="390"/>
        <v>107.1818867793767</v>
      </c>
      <c r="J848" s="306">
        <f t="shared" ca="1" si="391"/>
        <v>746.86410190403069</v>
      </c>
      <c r="K848" s="307">
        <f t="shared" ca="1" si="392"/>
        <v>-7.1793690853776138</v>
      </c>
      <c r="L848" s="304">
        <f t="shared" ca="1" si="377"/>
        <v>746.89860761242448</v>
      </c>
      <c r="M848" s="306">
        <f t="shared" ca="1" si="393"/>
        <v>-1.4847940088021643</v>
      </c>
      <c r="N848" s="304">
        <f t="shared" ca="1" si="394"/>
        <v>-85.072430150674421</v>
      </c>
      <c r="P848" s="310">
        <f t="shared" ca="1" si="395"/>
        <v>23</v>
      </c>
      <c r="Q848" s="304">
        <f t="shared" ca="1" si="396"/>
        <v>0</v>
      </c>
      <c r="R848" s="306">
        <f t="shared" ca="1" si="397"/>
        <v>0</v>
      </c>
      <c r="S848" s="307">
        <f t="shared" ca="1" si="398"/>
        <v>5.083000000000002</v>
      </c>
      <c r="T848" s="304">
        <f t="shared" ca="1" si="378"/>
        <v>49.86423000000002</v>
      </c>
      <c r="U848" s="311">
        <f t="shared" ca="1" si="379"/>
        <v>0</v>
      </c>
      <c r="V848" s="306">
        <f t="shared" ca="1" si="380"/>
        <v>1.2258797885292871</v>
      </c>
      <c r="W848" s="304">
        <f t="shared" ca="1" si="381"/>
        <v>43.240839701126383</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1.2668190229842455</v>
      </c>
      <c r="AH848" s="304">
        <f t="shared" ca="1" si="405"/>
        <v>-8.5069233347698745</v>
      </c>
    </row>
    <row r="849" spans="1:34" x14ac:dyDescent="0.2">
      <c r="A849" s="347">
        <f t="shared" ca="1" si="383"/>
        <v>1E-4</v>
      </c>
      <c r="B849" s="304">
        <f t="shared" ca="1" si="384"/>
        <v>29.246300000000041</v>
      </c>
      <c r="D849" s="306">
        <f t="shared" ca="1" si="385"/>
        <v>-0.73071608067283023</v>
      </c>
      <c r="E849" s="307">
        <f t="shared" ca="1" si="386"/>
        <v>-1.3344884916926105</v>
      </c>
      <c r="F849" s="304">
        <f t="shared" ca="1" si="387"/>
        <v>1.5214484956822827</v>
      </c>
      <c r="G849" s="306">
        <f t="shared" ca="1" si="388"/>
        <v>9.2064586407064564</v>
      </c>
      <c r="H849" s="307">
        <f t="shared" ca="1" si="389"/>
        <v>-106.78588449933939</v>
      </c>
      <c r="I849" s="304">
        <f t="shared" ca="1" si="390"/>
        <v>107.18201345845902</v>
      </c>
      <c r="J849" s="306">
        <f t="shared" ca="1" si="391"/>
        <v>746.86410190403069</v>
      </c>
      <c r="K849" s="307">
        <f t="shared" ca="1" si="392"/>
        <v>-7.1900476671551052</v>
      </c>
      <c r="L849" s="304">
        <f t="shared" ca="1" si="377"/>
        <v>746.89871033385123</v>
      </c>
      <c r="M849" s="306">
        <f t="shared" ca="1" si="393"/>
        <v>-1.4847947949817306</v>
      </c>
      <c r="N849" s="304">
        <f t="shared" ca="1" si="394"/>
        <v>-85.072475195445506</v>
      </c>
      <c r="P849" s="310">
        <f t="shared" ca="1" si="395"/>
        <v>23</v>
      </c>
      <c r="Q849" s="304">
        <f t="shared" ca="1" si="396"/>
        <v>0</v>
      </c>
      <c r="R849" s="306">
        <f t="shared" ca="1" si="397"/>
        <v>0</v>
      </c>
      <c r="S849" s="307">
        <f t="shared" ca="1" si="398"/>
        <v>5.083000000000002</v>
      </c>
      <c r="T849" s="304">
        <f t="shared" ca="1" si="378"/>
        <v>49.86423000000002</v>
      </c>
      <c r="U849" s="311">
        <f t="shared" ca="1" si="379"/>
        <v>0</v>
      </c>
      <c r="V849" s="306">
        <f t="shared" ca="1" si="380"/>
        <v>1.2258810975959122</v>
      </c>
      <c r="W849" s="304">
        <f t="shared" ca="1" si="381"/>
        <v>43.240988089761565</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1.2667904919765238</v>
      </c>
      <c r="AH849" s="304">
        <f t="shared" ca="1" si="405"/>
        <v>-8.5069525282562193</v>
      </c>
    </row>
    <row r="850" spans="1:34" x14ac:dyDescent="0.2">
      <c r="A850" s="347">
        <f t="shared" ca="1" si="383"/>
        <v>1E-4</v>
      </c>
      <c r="B850" s="304">
        <f t="shared" ca="1" si="384"/>
        <v>29.24640000000004</v>
      </c>
      <c r="D850" s="306">
        <f t="shared" ca="1" si="385"/>
        <v>-0.73071192495802184</v>
      </c>
      <c r="E850" s="307">
        <f t="shared" ca="1" si="386"/>
        <v>-1.3344588319934356</v>
      </c>
      <c r="F850" s="304">
        <f t="shared" ca="1" si="387"/>
        <v>1.5214204847973956</v>
      </c>
      <c r="G850" s="306">
        <f t="shared" ca="1" si="388"/>
        <v>9.2063855695139605</v>
      </c>
      <c r="H850" s="307">
        <f t="shared" ca="1" si="389"/>
        <v>-106.78601794522258</v>
      </c>
      <c r="I850" s="304">
        <f t="shared" ca="1" si="390"/>
        <v>107.18214013468828</v>
      </c>
      <c r="J850" s="306">
        <f t="shared" ca="1" si="391"/>
        <v>746.86410190403069</v>
      </c>
      <c r="K850" s="307">
        <f t="shared" ca="1" si="392"/>
        <v>-7.2007262622773336</v>
      </c>
      <c r="L850" s="304">
        <f t="shared" ca="1" si="377"/>
        <v>746.89881320806671</v>
      </c>
      <c r="M850" s="306">
        <f t="shared" ca="1" si="393"/>
        <v>-1.4847955811531985</v>
      </c>
      <c r="N850" s="304">
        <f t="shared" ca="1" si="394"/>
        <v>-85.072520239752592</v>
      </c>
      <c r="P850" s="310">
        <f t="shared" ca="1" si="395"/>
        <v>23</v>
      </c>
      <c r="Q850" s="304">
        <f t="shared" ca="1" si="396"/>
        <v>0</v>
      </c>
      <c r="R850" s="306">
        <f t="shared" ca="1" si="397"/>
        <v>0</v>
      </c>
      <c r="S850" s="307">
        <f t="shared" ca="1" si="398"/>
        <v>5.083000000000002</v>
      </c>
      <c r="T850" s="304">
        <f t="shared" ca="1" si="378"/>
        <v>49.86423000000002</v>
      </c>
      <c r="U850" s="311">
        <f t="shared" ca="1" si="379"/>
        <v>0</v>
      </c>
      <c r="V850" s="306">
        <f t="shared" ca="1" si="380"/>
        <v>1.2258824066655714</v>
      </c>
      <c r="W850" s="304">
        <f t="shared" ca="1" si="381"/>
        <v>43.241136476540809</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1.2667619613210555</v>
      </c>
      <c r="AH850" s="304">
        <f t="shared" ca="1" si="405"/>
        <v>-8.5069817213774446</v>
      </c>
    </row>
    <row r="851" spans="1:34" x14ac:dyDescent="0.2">
      <c r="A851" s="347">
        <f t="shared" ca="1" si="383"/>
        <v>1E-4</v>
      </c>
      <c r="B851" s="304">
        <f t="shared" ca="1" si="384"/>
        <v>29.24650000000004</v>
      </c>
      <c r="D851" s="306">
        <f t="shared" ca="1" si="385"/>
        <v>-0.73070776923430536</v>
      </c>
      <c r="E851" s="307">
        <f t="shared" ca="1" si="386"/>
        <v>-1.3344291726652528</v>
      </c>
      <c r="F851" s="304">
        <f t="shared" ca="1" si="387"/>
        <v>1.5213924743074831</v>
      </c>
      <c r="G851" s="306">
        <f t="shared" ca="1" si="388"/>
        <v>9.2063124987370362</v>
      </c>
      <c r="H851" s="307">
        <f t="shared" ca="1" si="389"/>
        <v>-106.78615138813984</v>
      </c>
      <c r="I851" s="304">
        <f t="shared" ca="1" si="390"/>
        <v>107.18226680806448</v>
      </c>
      <c r="J851" s="306">
        <f t="shared" ca="1" si="391"/>
        <v>746.86410190403069</v>
      </c>
      <c r="K851" s="307">
        <f t="shared" ca="1" si="392"/>
        <v>-7.2114048707440013</v>
      </c>
      <c r="L851" s="304">
        <f t="shared" ca="1" si="377"/>
        <v>746.89891623507128</v>
      </c>
      <c r="M851" s="306">
        <f t="shared" ca="1" si="393"/>
        <v>-1.4847963673165685</v>
      </c>
      <c r="N851" s="304">
        <f t="shared" ca="1" si="394"/>
        <v>-85.072565283595708</v>
      </c>
      <c r="P851" s="310">
        <f t="shared" ca="1" si="395"/>
        <v>23</v>
      </c>
      <c r="Q851" s="304">
        <f t="shared" ca="1" si="396"/>
        <v>0</v>
      </c>
      <c r="R851" s="306">
        <f t="shared" ca="1" si="397"/>
        <v>0</v>
      </c>
      <c r="S851" s="307">
        <f t="shared" ca="1" si="398"/>
        <v>5.083000000000002</v>
      </c>
      <c r="T851" s="304">
        <f t="shared" ca="1" si="378"/>
        <v>49.86423000000002</v>
      </c>
      <c r="U851" s="311">
        <f t="shared" ca="1" si="379"/>
        <v>0</v>
      </c>
      <c r="V851" s="306">
        <f t="shared" ca="1" si="380"/>
        <v>1.2258837157382654</v>
      </c>
      <c r="W851" s="304">
        <f t="shared" ca="1" si="381"/>
        <v>43.241284861464145</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1.2667334310178511</v>
      </c>
      <c r="AH851" s="304">
        <f t="shared" ca="1" si="405"/>
        <v>-8.5070109141335415</v>
      </c>
    </row>
    <row r="852" spans="1:34" x14ac:dyDescent="0.2">
      <c r="A852" s="347">
        <f t="shared" ca="1" si="383"/>
        <v>1E-4</v>
      </c>
      <c r="B852" s="304">
        <f t="shared" ca="1" si="384"/>
        <v>29.24660000000004</v>
      </c>
      <c r="D852" s="306">
        <f t="shared" ca="1" si="385"/>
        <v>-0.73070361350167934</v>
      </c>
      <c r="E852" s="307">
        <f t="shared" ca="1" si="386"/>
        <v>-1.3343995137080533</v>
      </c>
      <c r="F852" s="304">
        <f t="shared" ca="1" si="387"/>
        <v>1.5213644642125372</v>
      </c>
      <c r="G852" s="306">
        <f t="shared" ca="1" si="388"/>
        <v>9.2062394283756852</v>
      </c>
      <c r="H852" s="307">
        <f t="shared" ca="1" si="389"/>
        <v>-106.78628482809121</v>
      </c>
      <c r="I852" s="304">
        <f t="shared" ca="1" si="390"/>
        <v>107.18239347858771</v>
      </c>
      <c r="J852" s="306">
        <f t="shared" ca="1" si="391"/>
        <v>746.86410190403069</v>
      </c>
      <c r="K852" s="307">
        <f t="shared" ca="1" si="392"/>
        <v>-7.2220834925548125</v>
      </c>
      <c r="L852" s="304">
        <f t="shared" ca="1" si="377"/>
        <v>746.89901941486551</v>
      </c>
      <c r="M852" s="306">
        <f t="shared" ca="1" si="393"/>
        <v>-1.4847971534718403</v>
      </c>
      <c r="N852" s="304">
        <f t="shared" ca="1" si="394"/>
        <v>-85.072610326974811</v>
      </c>
      <c r="P852" s="310">
        <f t="shared" ca="1" si="395"/>
        <v>23</v>
      </c>
      <c r="Q852" s="304">
        <f t="shared" ca="1" si="396"/>
        <v>0</v>
      </c>
      <c r="R852" s="306">
        <f t="shared" ca="1" si="397"/>
        <v>0</v>
      </c>
      <c r="S852" s="307">
        <f t="shared" ca="1" si="398"/>
        <v>5.083000000000002</v>
      </c>
      <c r="T852" s="304">
        <f t="shared" ca="1" si="378"/>
        <v>49.86423000000002</v>
      </c>
      <c r="U852" s="311">
        <f t="shared" ca="1" si="379"/>
        <v>0</v>
      </c>
      <c r="V852" s="306">
        <f t="shared" ca="1" si="380"/>
        <v>1.2258850248139928</v>
      </c>
      <c r="W852" s="304">
        <f t="shared" ca="1" si="381"/>
        <v>43.241433244531578</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1.2667049010669018</v>
      </c>
      <c r="AH852" s="304">
        <f t="shared" ca="1" si="405"/>
        <v>-8.5070401065245189</v>
      </c>
    </row>
    <row r="853" spans="1:34" x14ac:dyDescent="0.2">
      <c r="A853" s="347">
        <f t="shared" ca="1" si="383"/>
        <v>1E-4</v>
      </c>
      <c r="B853" s="304">
        <f t="shared" ca="1" si="384"/>
        <v>29.24670000000004</v>
      </c>
      <c r="D853" s="306">
        <f t="shared" ca="1" si="385"/>
        <v>-0.73069945776014744</v>
      </c>
      <c r="E853" s="307">
        <f t="shared" ca="1" si="386"/>
        <v>-1.334369855121837</v>
      </c>
      <c r="F853" s="304">
        <f t="shared" ca="1" si="387"/>
        <v>1.5213364545125598</v>
      </c>
      <c r="G853" s="306">
        <f t="shared" ca="1" si="388"/>
        <v>9.2061663584299094</v>
      </c>
      <c r="H853" s="307">
        <f t="shared" ca="1" si="389"/>
        <v>-106.78641826507672</v>
      </c>
      <c r="I853" s="304">
        <f t="shared" ca="1" si="390"/>
        <v>107.18252014625799</v>
      </c>
      <c r="J853" s="306">
        <f t="shared" ca="1" si="391"/>
        <v>746.86410190403069</v>
      </c>
      <c r="K853" s="307">
        <f t="shared" ca="1" si="392"/>
        <v>-7.2327621277094707</v>
      </c>
      <c r="L853" s="304">
        <f t="shared" ca="1" si="377"/>
        <v>746.89912274744995</v>
      </c>
      <c r="M853" s="306">
        <f t="shared" ca="1" si="393"/>
        <v>-1.4847979396190143</v>
      </c>
      <c r="N853" s="304">
        <f t="shared" ca="1" si="394"/>
        <v>-85.072655369889958</v>
      </c>
      <c r="P853" s="310">
        <f t="shared" ca="1" si="395"/>
        <v>23</v>
      </c>
      <c r="Q853" s="304">
        <f t="shared" ca="1" si="396"/>
        <v>0</v>
      </c>
      <c r="R853" s="306">
        <f t="shared" ca="1" si="397"/>
        <v>0</v>
      </c>
      <c r="S853" s="307">
        <f t="shared" ca="1" si="398"/>
        <v>5.083000000000002</v>
      </c>
      <c r="T853" s="304">
        <f t="shared" ca="1" si="378"/>
        <v>49.86423000000002</v>
      </c>
      <c r="U853" s="311">
        <f t="shared" ca="1" si="379"/>
        <v>0</v>
      </c>
      <c r="V853" s="306">
        <f t="shared" ca="1" si="380"/>
        <v>1.2258863338927553</v>
      </c>
      <c r="W853" s="304">
        <f t="shared" ca="1" si="381"/>
        <v>43.241581625743152</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1.2666763714682077</v>
      </c>
      <c r="AH853" s="304">
        <f t="shared" ca="1" si="405"/>
        <v>-8.5070692985503769</v>
      </c>
    </row>
    <row r="854" spans="1:34" x14ac:dyDescent="0.2">
      <c r="A854" s="347">
        <f t="shared" ca="1" si="383"/>
        <v>1E-4</v>
      </c>
      <c r="B854" s="304">
        <f t="shared" ca="1" si="384"/>
        <v>29.246800000000039</v>
      </c>
      <c r="D854" s="306">
        <f t="shared" ca="1" si="385"/>
        <v>-0.73069530200970789</v>
      </c>
      <c r="E854" s="307">
        <f t="shared" ca="1" si="386"/>
        <v>-1.3343401969065987</v>
      </c>
      <c r="F854" s="304">
        <f t="shared" ca="1" si="387"/>
        <v>1.5213084452075454</v>
      </c>
      <c r="G854" s="306">
        <f t="shared" ca="1" si="388"/>
        <v>9.2060932888997087</v>
      </c>
      <c r="H854" s="307">
        <f t="shared" ca="1" si="389"/>
        <v>-106.78655169909641</v>
      </c>
      <c r="I854" s="304">
        <f t="shared" ca="1" si="390"/>
        <v>107.18264681107532</v>
      </c>
      <c r="J854" s="306">
        <f t="shared" ca="1" si="391"/>
        <v>746.86410190403069</v>
      </c>
      <c r="K854" s="307">
        <f t="shared" ca="1" si="392"/>
        <v>-7.2434407762076791</v>
      </c>
      <c r="L854" s="304">
        <f t="shared" ca="1" si="377"/>
        <v>746.89922623282507</v>
      </c>
      <c r="M854" s="306">
        <f t="shared" ca="1" si="393"/>
        <v>-1.4847987257580908</v>
      </c>
      <c r="N854" s="304">
        <f t="shared" ca="1" si="394"/>
        <v>-85.072700412341163</v>
      </c>
      <c r="P854" s="310">
        <f t="shared" ca="1" si="395"/>
        <v>23</v>
      </c>
      <c r="Q854" s="304">
        <f t="shared" ca="1" si="396"/>
        <v>0</v>
      </c>
      <c r="R854" s="306">
        <f t="shared" ca="1" si="397"/>
        <v>0</v>
      </c>
      <c r="S854" s="307">
        <f t="shared" ca="1" si="398"/>
        <v>5.083000000000002</v>
      </c>
      <c r="T854" s="304">
        <f t="shared" ca="1" si="378"/>
        <v>49.86423000000002</v>
      </c>
      <c r="U854" s="311">
        <f t="shared" ca="1" si="379"/>
        <v>0</v>
      </c>
      <c r="V854" s="306">
        <f t="shared" ca="1" si="380"/>
        <v>1.2258876429745516</v>
      </c>
      <c r="W854" s="304">
        <f t="shared" ca="1" si="381"/>
        <v>43.241730005098837</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1.2666478422217615</v>
      </c>
      <c r="AH854" s="304">
        <f t="shared" ca="1" si="405"/>
        <v>-8.5070984902111224</v>
      </c>
    </row>
    <row r="855" spans="1:34" x14ac:dyDescent="0.2">
      <c r="A855" s="347">
        <f t="shared" ca="1" si="383"/>
        <v>1E-4</v>
      </c>
      <c r="B855" s="304">
        <f t="shared" ca="1" si="384"/>
        <v>29.246900000000039</v>
      </c>
      <c r="D855" s="306">
        <f t="shared" ca="1" si="385"/>
        <v>-0.73069114625036025</v>
      </c>
      <c r="E855" s="307">
        <f t="shared" ca="1" si="386"/>
        <v>-1.3343105390623382</v>
      </c>
      <c r="F855" s="304">
        <f t="shared" ca="1" si="387"/>
        <v>1.5212804362974937</v>
      </c>
      <c r="G855" s="306">
        <f t="shared" ca="1" si="388"/>
        <v>9.2060202197850831</v>
      </c>
      <c r="H855" s="307">
        <f t="shared" ca="1" si="389"/>
        <v>-106.78668513015032</v>
      </c>
      <c r="I855" s="304">
        <f t="shared" ca="1" si="390"/>
        <v>107.18277347303977</v>
      </c>
      <c r="J855" s="306">
        <f t="shared" ca="1" si="391"/>
        <v>746.86410190403069</v>
      </c>
      <c r="K855" s="307">
        <f t="shared" ca="1" si="392"/>
        <v>-7.2541194380491412</v>
      </c>
      <c r="L855" s="304">
        <f t="shared" ca="1" si="377"/>
        <v>746.89932987099121</v>
      </c>
      <c r="M855" s="306">
        <f t="shared" ca="1" si="393"/>
        <v>-1.4847995118890693</v>
      </c>
      <c r="N855" s="304">
        <f t="shared" ca="1" si="394"/>
        <v>-85.07274545432837</v>
      </c>
      <c r="P855" s="310">
        <f t="shared" ca="1" si="395"/>
        <v>23</v>
      </c>
      <c r="Q855" s="304">
        <f t="shared" ca="1" si="396"/>
        <v>0</v>
      </c>
      <c r="R855" s="306">
        <f t="shared" ca="1" si="397"/>
        <v>0</v>
      </c>
      <c r="S855" s="307">
        <f t="shared" ca="1" si="398"/>
        <v>5.083000000000002</v>
      </c>
      <c r="T855" s="304">
        <f t="shared" ca="1" si="378"/>
        <v>49.86423000000002</v>
      </c>
      <c r="U855" s="311">
        <f t="shared" ca="1" si="379"/>
        <v>0</v>
      </c>
      <c r="V855" s="306">
        <f t="shared" ca="1" si="380"/>
        <v>1.2258889520593819</v>
      </c>
      <c r="W855" s="304">
        <f t="shared" ca="1" si="381"/>
        <v>43.241878382598671</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1.2666193133275687</v>
      </c>
      <c r="AH855" s="304">
        <f t="shared" ca="1" si="405"/>
        <v>-8.507127681506752</v>
      </c>
    </row>
    <row r="856" spans="1:34" x14ac:dyDescent="0.2">
      <c r="A856" s="347">
        <f t="shared" ca="1" si="383"/>
        <v>1E-4</v>
      </c>
      <c r="B856" s="304">
        <f t="shared" ca="1" si="384"/>
        <v>29.247000000000039</v>
      </c>
      <c r="D856" s="306">
        <f t="shared" ca="1" si="385"/>
        <v>-0.73068699048211039</v>
      </c>
      <c r="E856" s="307">
        <f t="shared" ca="1" si="386"/>
        <v>-1.3342808815890486</v>
      </c>
      <c r="F856" s="304">
        <f t="shared" ca="1" si="387"/>
        <v>1.521252427782402</v>
      </c>
      <c r="G856" s="306">
        <f t="shared" ca="1" si="388"/>
        <v>9.2059471510860345</v>
      </c>
      <c r="H856" s="307">
        <f t="shared" ca="1" si="389"/>
        <v>-106.78681855823848</v>
      </c>
      <c r="I856" s="304">
        <f t="shared" ca="1" si="390"/>
        <v>107.18290013215137</v>
      </c>
      <c r="J856" s="306">
        <f t="shared" ca="1" si="391"/>
        <v>746.86410190403069</v>
      </c>
      <c r="K856" s="307">
        <f t="shared" ca="1" si="392"/>
        <v>-7.2647981132335602</v>
      </c>
      <c r="L856" s="304">
        <f t="shared" ca="1" si="377"/>
        <v>746.89943366194916</v>
      </c>
      <c r="M856" s="306">
        <f t="shared" ca="1" si="393"/>
        <v>-1.4848002980119506</v>
      </c>
      <c r="N856" s="304">
        <f t="shared" ca="1" si="394"/>
        <v>-85.072790495851649</v>
      </c>
      <c r="P856" s="310">
        <f t="shared" ca="1" si="395"/>
        <v>23</v>
      </c>
      <c r="Q856" s="304">
        <f t="shared" ca="1" si="396"/>
        <v>0</v>
      </c>
      <c r="R856" s="306">
        <f t="shared" ca="1" si="397"/>
        <v>0</v>
      </c>
      <c r="S856" s="307">
        <f t="shared" ca="1" si="398"/>
        <v>5.083000000000002</v>
      </c>
      <c r="T856" s="304">
        <f t="shared" ca="1" si="378"/>
        <v>49.86423000000002</v>
      </c>
      <c r="U856" s="311">
        <f t="shared" ca="1" si="379"/>
        <v>0</v>
      </c>
      <c r="V856" s="306">
        <f t="shared" ca="1" si="380"/>
        <v>1.2258902611472462</v>
      </c>
      <c r="W856" s="304">
        <f t="shared" ca="1" si="381"/>
        <v>43.242026758242659</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1.2665907847856204</v>
      </c>
      <c r="AH856" s="304">
        <f t="shared" ca="1" si="405"/>
        <v>-8.5071568724372728</v>
      </c>
    </row>
    <row r="857" spans="1:34" x14ac:dyDescent="0.2">
      <c r="A857" s="347">
        <f t="shared" ca="1" si="383"/>
        <v>1E-4</v>
      </c>
      <c r="B857" s="304">
        <f t="shared" ca="1" si="384"/>
        <v>29.247100000000039</v>
      </c>
      <c r="D857" s="306">
        <f t="shared" ca="1" si="385"/>
        <v>-0.73068283470495421</v>
      </c>
      <c r="E857" s="307">
        <f t="shared" ca="1" si="386"/>
        <v>-1.3342512244867333</v>
      </c>
      <c r="F857" s="304">
        <f t="shared" ca="1" si="387"/>
        <v>1.5212244196622715</v>
      </c>
      <c r="G857" s="306">
        <f t="shared" ca="1" si="388"/>
        <v>9.2058740828025645</v>
      </c>
      <c r="H857" s="307">
        <f t="shared" ca="1" si="389"/>
        <v>-106.78695198336092</v>
      </c>
      <c r="I857" s="304">
        <f t="shared" ca="1" si="390"/>
        <v>107.18302678841015</v>
      </c>
      <c r="J857" s="306">
        <f t="shared" ca="1" si="391"/>
        <v>746.86410190403069</v>
      </c>
      <c r="K857" s="307">
        <f t="shared" ca="1" si="392"/>
        <v>-7.2754768017606404</v>
      </c>
      <c r="L857" s="304">
        <f t="shared" ca="1" si="377"/>
        <v>746.89953760569915</v>
      </c>
      <c r="M857" s="306">
        <f t="shared" ca="1" si="393"/>
        <v>-1.4848010841267343</v>
      </c>
      <c r="N857" s="304">
        <f t="shared" ca="1" si="394"/>
        <v>-85.072835536910958</v>
      </c>
      <c r="P857" s="310">
        <f t="shared" ca="1" si="395"/>
        <v>23</v>
      </c>
      <c r="Q857" s="304">
        <f t="shared" ca="1" si="396"/>
        <v>0</v>
      </c>
      <c r="R857" s="306">
        <f t="shared" ca="1" si="397"/>
        <v>0</v>
      </c>
      <c r="S857" s="307">
        <f t="shared" ca="1" si="398"/>
        <v>5.083000000000002</v>
      </c>
      <c r="T857" s="304">
        <f t="shared" ca="1" si="378"/>
        <v>49.86423000000002</v>
      </c>
      <c r="U857" s="311">
        <f t="shared" ca="1" si="379"/>
        <v>0</v>
      </c>
      <c r="V857" s="306">
        <f t="shared" ca="1" si="380"/>
        <v>1.2258915702381452</v>
      </c>
      <c r="W857" s="304">
        <f t="shared" ca="1" si="381"/>
        <v>43.242175132030816</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1.26656225659592</v>
      </c>
      <c r="AH857" s="304">
        <f t="shared" ca="1" si="405"/>
        <v>-8.5071860630026848</v>
      </c>
    </row>
    <row r="858" spans="1:34" x14ac:dyDescent="0.2">
      <c r="A858" s="347">
        <f t="shared" ca="1" si="383"/>
        <v>1E-4</v>
      </c>
      <c r="B858" s="304">
        <f t="shared" ca="1" si="384"/>
        <v>29.247200000000039</v>
      </c>
      <c r="D858" s="306">
        <f t="shared" ca="1" si="385"/>
        <v>-0.73067867891889537</v>
      </c>
      <c r="E858" s="307">
        <f t="shared" ca="1" si="386"/>
        <v>-1.334221567755387</v>
      </c>
      <c r="F858" s="304">
        <f t="shared" ca="1" si="387"/>
        <v>1.5211964119370993</v>
      </c>
      <c r="G858" s="306">
        <f t="shared" ca="1" si="388"/>
        <v>9.2058010149346732</v>
      </c>
      <c r="H858" s="307">
        <f t="shared" ca="1" si="389"/>
        <v>-106.7870854055177</v>
      </c>
      <c r="I858" s="304">
        <f t="shared" ca="1" si="390"/>
        <v>107.18315344181615</v>
      </c>
      <c r="J858" s="306">
        <f t="shared" ca="1" si="391"/>
        <v>746.86410190403069</v>
      </c>
      <c r="K858" s="307">
        <f t="shared" ca="1" si="392"/>
        <v>-7.2861555036300842</v>
      </c>
      <c r="L858" s="304">
        <f t="shared" ca="1" si="377"/>
        <v>746.89964170224187</v>
      </c>
      <c r="M858" s="306">
        <f t="shared" ca="1" si="393"/>
        <v>-1.4848018702334207</v>
      </c>
      <c r="N858" s="304">
        <f t="shared" ca="1" si="394"/>
        <v>-85.072880577506339</v>
      </c>
      <c r="P858" s="310">
        <f t="shared" ca="1" si="395"/>
        <v>23</v>
      </c>
      <c r="Q858" s="304">
        <f t="shared" ca="1" si="396"/>
        <v>0</v>
      </c>
      <c r="R858" s="306">
        <f t="shared" ca="1" si="397"/>
        <v>0</v>
      </c>
      <c r="S858" s="307">
        <f t="shared" ca="1" si="398"/>
        <v>5.083000000000002</v>
      </c>
      <c r="T858" s="304">
        <f t="shared" ca="1" si="378"/>
        <v>49.86423000000002</v>
      </c>
      <c r="U858" s="311">
        <f t="shared" ca="1" si="379"/>
        <v>0</v>
      </c>
      <c r="V858" s="306">
        <f t="shared" ca="1" si="380"/>
        <v>1.2258928793320776</v>
      </c>
      <c r="W858" s="304">
        <f t="shared" ca="1" si="381"/>
        <v>43.242323503963149</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1.2665337287584624</v>
      </c>
      <c r="AH858" s="304">
        <f t="shared" ca="1" si="405"/>
        <v>-8.5072152532029897</v>
      </c>
    </row>
    <row r="859" spans="1:34" x14ac:dyDescent="0.2">
      <c r="A859" s="347">
        <f t="shared" ca="1" si="383"/>
        <v>1E-4</v>
      </c>
      <c r="B859" s="304">
        <f t="shared" ca="1" si="384"/>
        <v>29.247300000000038</v>
      </c>
      <c r="D859" s="306">
        <f t="shared" ca="1" si="385"/>
        <v>-0.73067452312393388</v>
      </c>
      <c r="E859" s="307">
        <f t="shared" ca="1" si="386"/>
        <v>-1.334191911395008</v>
      </c>
      <c r="F859" s="304">
        <f t="shared" ca="1" si="387"/>
        <v>1.5211684046068841</v>
      </c>
      <c r="G859" s="306">
        <f t="shared" ca="1" si="388"/>
        <v>9.2057279474823606</v>
      </c>
      <c r="H859" s="307">
        <f t="shared" ca="1" si="389"/>
        <v>-106.78721882470884</v>
      </c>
      <c r="I859" s="304">
        <f t="shared" ca="1" si="390"/>
        <v>107.18328009236939</v>
      </c>
      <c r="J859" s="306">
        <f t="shared" ca="1" si="391"/>
        <v>746.86410190403069</v>
      </c>
      <c r="K859" s="307">
        <f t="shared" ca="1" si="392"/>
        <v>-7.296834218841596</v>
      </c>
      <c r="L859" s="304">
        <f t="shared" ca="1" si="377"/>
        <v>746.89974595157787</v>
      </c>
      <c r="M859" s="306">
        <f t="shared" ca="1" si="393"/>
        <v>-1.48480265633201</v>
      </c>
      <c r="N859" s="304">
        <f t="shared" ca="1" si="394"/>
        <v>-85.072925617637793</v>
      </c>
      <c r="P859" s="310">
        <f t="shared" ca="1" si="395"/>
        <v>23</v>
      </c>
      <c r="Q859" s="304">
        <f t="shared" ca="1" si="396"/>
        <v>0</v>
      </c>
      <c r="R859" s="306">
        <f t="shared" ca="1" si="397"/>
        <v>0</v>
      </c>
      <c r="S859" s="307">
        <f t="shared" ca="1" si="398"/>
        <v>5.083000000000002</v>
      </c>
      <c r="T859" s="304">
        <f t="shared" ca="1" si="378"/>
        <v>49.86423000000002</v>
      </c>
      <c r="U859" s="311">
        <f t="shared" ca="1" si="379"/>
        <v>0</v>
      </c>
      <c r="V859" s="306">
        <f t="shared" ca="1" si="380"/>
        <v>1.2258941884290449</v>
      </c>
      <c r="W859" s="304">
        <f t="shared" ca="1" si="381"/>
        <v>43.242471874039694</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1.2665052012732438</v>
      </c>
      <c r="AH859" s="304">
        <f t="shared" ca="1" si="405"/>
        <v>-8.5072444430381928</v>
      </c>
    </row>
    <row r="860" spans="1:34" x14ac:dyDescent="0.2">
      <c r="A860" s="347">
        <f t="shared" ca="1" si="383"/>
        <v>1E-4</v>
      </c>
      <c r="B860" s="304">
        <f t="shared" ca="1" si="384"/>
        <v>29.247400000000038</v>
      </c>
      <c r="D860" s="306">
        <f t="shared" ca="1" si="385"/>
        <v>-0.73067036732007007</v>
      </c>
      <c r="E860" s="307">
        <f t="shared" ca="1" si="386"/>
        <v>-1.3341622554055892</v>
      </c>
      <c r="F860" s="304">
        <f t="shared" ca="1" si="387"/>
        <v>1.5211403976716202</v>
      </c>
      <c r="G860" s="306">
        <f t="shared" ca="1" si="388"/>
        <v>9.2056548804456284</v>
      </c>
      <c r="H860" s="307">
        <f t="shared" ca="1" si="389"/>
        <v>-106.78735224093438</v>
      </c>
      <c r="I860" s="304">
        <f t="shared" ca="1" si="390"/>
        <v>107.18340674006991</v>
      </c>
      <c r="J860" s="306">
        <f t="shared" ca="1" si="391"/>
        <v>746.86410190403069</v>
      </c>
      <c r="K860" s="307">
        <f t="shared" ca="1" si="392"/>
        <v>-7.3075129473948781</v>
      </c>
      <c r="L860" s="304">
        <f t="shared" ca="1" si="377"/>
        <v>746.89985035370751</v>
      </c>
      <c r="M860" s="306">
        <f t="shared" ca="1" si="393"/>
        <v>-1.4848034424225023</v>
      </c>
      <c r="N860" s="304">
        <f t="shared" ca="1" si="394"/>
        <v>-85.072970657305319</v>
      </c>
      <c r="P860" s="310">
        <f t="shared" ca="1" si="395"/>
        <v>23</v>
      </c>
      <c r="Q860" s="304">
        <f t="shared" ca="1" si="396"/>
        <v>0</v>
      </c>
      <c r="R860" s="306">
        <f t="shared" ca="1" si="397"/>
        <v>0</v>
      </c>
      <c r="S860" s="307">
        <f t="shared" ca="1" si="398"/>
        <v>5.083000000000002</v>
      </c>
      <c r="T860" s="304">
        <f t="shared" ca="1" si="378"/>
        <v>49.86423000000002</v>
      </c>
      <c r="U860" s="311">
        <f t="shared" ca="1" si="379"/>
        <v>0</v>
      </c>
      <c r="V860" s="306">
        <f t="shared" ca="1" si="380"/>
        <v>1.2258954975290453</v>
      </c>
      <c r="W860" s="304">
        <f t="shared" ca="1" si="381"/>
        <v>43.242620242260422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1.2664766741402627</v>
      </c>
      <c r="AH860" s="304">
        <f t="shared" ca="1" si="405"/>
        <v>-8.5072736325082978</v>
      </c>
    </row>
    <row r="861" spans="1:34" x14ac:dyDescent="0.2">
      <c r="A861" s="347">
        <f t="shared" ca="1" si="383"/>
        <v>1E-4</v>
      </c>
      <c r="B861" s="304">
        <f t="shared" ca="1" si="384"/>
        <v>29.247500000000038</v>
      </c>
      <c r="D861" s="306">
        <f t="shared" ca="1" si="385"/>
        <v>-0.73066621150730493</v>
      </c>
      <c r="E861" s="307">
        <f t="shared" ca="1" si="386"/>
        <v>-1.3341325997871358</v>
      </c>
      <c r="F861" s="304">
        <f t="shared" ca="1" si="387"/>
        <v>1.5211123911313127</v>
      </c>
      <c r="G861" s="306">
        <f t="shared" ca="1" si="388"/>
        <v>9.2055818138244785</v>
      </c>
      <c r="H861" s="307">
        <f t="shared" ca="1" si="389"/>
        <v>-106.78748565419436</v>
      </c>
      <c r="I861" s="304">
        <f t="shared" ca="1" si="390"/>
        <v>107.18353338491777</v>
      </c>
      <c r="J861" s="306">
        <f t="shared" ca="1" si="391"/>
        <v>746.86410190403069</v>
      </c>
      <c r="K861" s="307">
        <f t="shared" ca="1" si="392"/>
        <v>-7.3181916892896348</v>
      </c>
      <c r="L861" s="304">
        <f t="shared" ca="1" si="377"/>
        <v>746.89995490863134</v>
      </c>
      <c r="M861" s="306">
        <f t="shared" ca="1" si="393"/>
        <v>-1.4848042285048977</v>
      </c>
      <c r="N861" s="304">
        <f t="shared" ca="1" si="394"/>
        <v>-85.073015696508918</v>
      </c>
      <c r="P861" s="310">
        <f t="shared" ca="1" si="395"/>
        <v>23</v>
      </c>
      <c r="Q861" s="304">
        <f t="shared" ca="1" si="396"/>
        <v>0</v>
      </c>
      <c r="R861" s="306">
        <f t="shared" ca="1" si="397"/>
        <v>0</v>
      </c>
      <c r="S861" s="307">
        <f t="shared" ca="1" si="398"/>
        <v>5.083000000000002</v>
      </c>
      <c r="T861" s="304">
        <f t="shared" ca="1" si="378"/>
        <v>49.86423000000002</v>
      </c>
      <c r="U861" s="311">
        <f t="shared" ca="1" si="379"/>
        <v>0</v>
      </c>
      <c r="V861" s="306">
        <f t="shared" ca="1" si="380"/>
        <v>1.2258968066320801</v>
      </c>
      <c r="W861" s="304">
        <f t="shared" ca="1" si="381"/>
        <v>43.242768608625383</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1.2664481473595188</v>
      </c>
      <c r="AH861" s="304">
        <f t="shared" ca="1" si="405"/>
        <v>-8.5073028216133011</v>
      </c>
    </row>
    <row r="862" spans="1:34" x14ac:dyDescent="0.2">
      <c r="A862" s="347">
        <f t="shared" ca="1" si="383"/>
        <v>1E-4</v>
      </c>
      <c r="B862" s="304">
        <f t="shared" ca="1" si="384"/>
        <v>29.247600000000038</v>
      </c>
      <c r="D862" s="306">
        <f t="shared" ca="1" si="385"/>
        <v>-0.7306620556856388</v>
      </c>
      <c r="E862" s="307">
        <f t="shared" ca="1" si="386"/>
        <v>-1.3341029445396391</v>
      </c>
      <c r="F862" s="304">
        <f t="shared" ca="1" si="387"/>
        <v>1.5210843849859543</v>
      </c>
      <c r="G862" s="306">
        <f t="shared" ca="1" si="388"/>
        <v>9.2055087476189108</v>
      </c>
      <c r="H862" s="307">
        <f t="shared" ca="1" si="389"/>
        <v>-106.78761906448881</v>
      </c>
      <c r="I862" s="304">
        <f t="shared" ca="1" si="390"/>
        <v>107.18366002691297</v>
      </c>
      <c r="J862" s="306">
        <f t="shared" ca="1" si="391"/>
        <v>746.86410190403069</v>
      </c>
      <c r="K862" s="307">
        <f t="shared" ca="1" si="392"/>
        <v>-7.3288704445255686</v>
      </c>
      <c r="L862" s="304">
        <f t="shared" ca="1" si="377"/>
        <v>746.90005961634984</v>
      </c>
      <c r="M862" s="306">
        <f t="shared" ca="1" si="393"/>
        <v>-1.484805014579196</v>
      </c>
      <c r="N862" s="304">
        <f t="shared" ca="1" si="394"/>
        <v>-85.073060735248603</v>
      </c>
      <c r="P862" s="310">
        <f t="shared" ca="1" si="395"/>
        <v>23</v>
      </c>
      <c r="Q862" s="304">
        <f t="shared" ca="1" si="396"/>
        <v>0</v>
      </c>
      <c r="R862" s="306">
        <f t="shared" ca="1" si="397"/>
        <v>0</v>
      </c>
      <c r="S862" s="307">
        <f t="shared" ca="1" si="398"/>
        <v>5.083000000000002</v>
      </c>
      <c r="T862" s="304">
        <f t="shared" ca="1" si="378"/>
        <v>49.86423000000002</v>
      </c>
      <c r="U862" s="311">
        <f t="shared" ca="1" si="379"/>
        <v>0</v>
      </c>
      <c r="V862" s="306">
        <f t="shared" ca="1" si="380"/>
        <v>1.225898115738149</v>
      </c>
      <c r="W862" s="304">
        <f t="shared" ca="1" si="381"/>
        <v>43.242916973134577</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1.2664196209310106</v>
      </c>
      <c r="AH862" s="304">
        <f t="shared" ca="1" si="405"/>
        <v>-8.5073320103532097</v>
      </c>
    </row>
    <row r="863" spans="1:34" x14ac:dyDescent="0.2">
      <c r="A863" s="347">
        <f t="shared" ca="1" si="383"/>
        <v>1E-4</v>
      </c>
      <c r="B863" s="304">
        <f t="shared" ca="1" si="384"/>
        <v>29.247700000000037</v>
      </c>
      <c r="D863" s="306">
        <f t="shared" ca="1" si="385"/>
        <v>-0.73065789985507557</v>
      </c>
      <c r="E863" s="307">
        <f t="shared" ca="1" si="386"/>
        <v>-1.3340732896630971</v>
      </c>
      <c r="F863" s="304">
        <f t="shared" ca="1" si="387"/>
        <v>1.5210563792355456</v>
      </c>
      <c r="G863" s="306">
        <f t="shared" ca="1" si="388"/>
        <v>9.2054356818289254</v>
      </c>
      <c r="H863" s="307">
        <f t="shared" ca="1" si="389"/>
        <v>-106.78775247181777</v>
      </c>
      <c r="I863" s="304">
        <f t="shared" ca="1" si="390"/>
        <v>107.18378666605557</v>
      </c>
      <c r="J863" s="306">
        <f t="shared" ca="1" si="391"/>
        <v>746.86410190403069</v>
      </c>
      <c r="K863" s="307">
        <f t="shared" ca="1" si="392"/>
        <v>-7.3395492131023836</v>
      </c>
      <c r="L863" s="304">
        <f t="shared" ca="1" si="377"/>
        <v>746.90016447686355</v>
      </c>
      <c r="M863" s="306">
        <f t="shared" ca="1" si="393"/>
        <v>-1.4848058006453979</v>
      </c>
      <c r="N863" s="304">
        <f t="shared" ca="1" si="394"/>
        <v>-85.073105773524389</v>
      </c>
      <c r="P863" s="310">
        <f t="shared" ca="1" si="395"/>
        <v>23</v>
      </c>
      <c r="Q863" s="304">
        <f t="shared" ca="1" si="396"/>
        <v>0</v>
      </c>
      <c r="R863" s="306">
        <f t="shared" ca="1" si="397"/>
        <v>0</v>
      </c>
      <c r="S863" s="307">
        <f t="shared" ca="1" si="398"/>
        <v>5.083000000000002</v>
      </c>
      <c r="T863" s="304">
        <f t="shared" ca="1" si="378"/>
        <v>49.86423000000002</v>
      </c>
      <c r="U863" s="311">
        <f t="shared" ca="1" si="379"/>
        <v>0</v>
      </c>
      <c r="V863" s="306">
        <f t="shared" ca="1" si="380"/>
        <v>1.2258994248472517</v>
      </c>
      <c r="W863" s="304">
        <f t="shared" ca="1" si="381"/>
        <v>43.24306533578801</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1.2663910948547308</v>
      </c>
      <c r="AH863" s="304">
        <f t="shared" ca="1" si="405"/>
        <v>-8.5073611987280273</v>
      </c>
    </row>
    <row r="864" spans="1:34" x14ac:dyDescent="0.2">
      <c r="A864" s="347">
        <f t="shared" ca="1" si="383"/>
        <v>1E-4</v>
      </c>
      <c r="B864" s="304">
        <f t="shared" ca="1" si="384"/>
        <v>29.247800000000037</v>
      </c>
      <c r="D864" s="306">
        <f t="shared" ca="1" si="385"/>
        <v>-0.73065374401561078</v>
      </c>
      <c r="E864" s="307">
        <f t="shared" ca="1" si="386"/>
        <v>-1.3340436351575118</v>
      </c>
      <c r="F864" s="304">
        <f t="shared" ca="1" si="387"/>
        <v>1.5210283738800858</v>
      </c>
      <c r="G864" s="306">
        <f t="shared" ca="1" si="388"/>
        <v>9.2053626164545239</v>
      </c>
      <c r="H864" s="307">
        <f t="shared" ca="1" si="389"/>
        <v>-106.78788587618128</v>
      </c>
      <c r="I864" s="304">
        <f t="shared" ca="1" si="390"/>
        <v>107.18391330234559</v>
      </c>
      <c r="J864" s="306">
        <f t="shared" ca="1" si="391"/>
        <v>746.86410190403069</v>
      </c>
      <c r="K864" s="307">
        <f t="shared" ca="1" si="392"/>
        <v>-7.3502279950197833</v>
      </c>
      <c r="L864" s="304">
        <f t="shared" ca="1" si="377"/>
        <v>746.90026949017306</v>
      </c>
      <c r="M864" s="306">
        <f t="shared" ca="1" si="393"/>
        <v>-1.484806586703503</v>
      </c>
      <c r="N864" s="304">
        <f t="shared" ca="1" si="394"/>
        <v>-85.073150811336262</v>
      </c>
      <c r="P864" s="310">
        <f t="shared" ca="1" si="395"/>
        <v>23</v>
      </c>
      <c r="Q864" s="304">
        <f t="shared" ca="1" si="396"/>
        <v>0</v>
      </c>
      <c r="R864" s="306">
        <f t="shared" ca="1" si="397"/>
        <v>0</v>
      </c>
      <c r="S864" s="307">
        <f t="shared" ca="1" si="398"/>
        <v>5.083000000000002</v>
      </c>
      <c r="T864" s="304">
        <f t="shared" ca="1" si="378"/>
        <v>49.86423000000002</v>
      </c>
      <c r="U864" s="311">
        <f t="shared" ca="1" si="379"/>
        <v>0</v>
      </c>
      <c r="V864" s="306">
        <f t="shared" ca="1" si="380"/>
        <v>1.2259007339593881</v>
      </c>
      <c r="W864" s="304">
        <f t="shared" ca="1" si="381"/>
        <v>43.243213696585698</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1.266362569130683</v>
      </c>
      <c r="AH864" s="304">
        <f t="shared" ca="1" si="405"/>
        <v>-8.5073903867377521</v>
      </c>
    </row>
    <row r="865" spans="1:34" x14ac:dyDescent="0.2">
      <c r="A865" s="347">
        <f t="shared" ca="1" si="383"/>
        <v>1E-4</v>
      </c>
      <c r="B865" s="304">
        <f t="shared" ca="1" si="384"/>
        <v>29.247900000000037</v>
      </c>
      <c r="D865" s="306">
        <f t="shared" ca="1" si="385"/>
        <v>-0.73064958816725056</v>
      </c>
      <c r="E865" s="307">
        <f t="shared" ca="1" si="386"/>
        <v>-1.3340139810228777</v>
      </c>
      <c r="F865" s="304">
        <f t="shared" ca="1" si="387"/>
        <v>1.5210003689195737</v>
      </c>
      <c r="G865" s="306">
        <f t="shared" ca="1" si="388"/>
        <v>9.2052895514957065</v>
      </c>
      <c r="H865" s="307">
        <f t="shared" ca="1" si="389"/>
        <v>-106.78801927757938</v>
      </c>
      <c r="I865" s="304">
        <f t="shared" ca="1" si="390"/>
        <v>107.18403993578308</v>
      </c>
      <c r="J865" s="306">
        <f t="shared" ca="1" si="391"/>
        <v>746.86410190403069</v>
      </c>
      <c r="K865" s="307">
        <f t="shared" ca="1" si="392"/>
        <v>-7.360906790277471</v>
      </c>
      <c r="L865" s="304">
        <f t="shared" ca="1" si="377"/>
        <v>746.9003746562787</v>
      </c>
      <c r="M865" s="306">
        <f t="shared" ca="1" si="393"/>
        <v>-1.4848073727535116</v>
      </c>
      <c r="N865" s="304">
        <f t="shared" ca="1" si="394"/>
        <v>-85.073195848684236</v>
      </c>
      <c r="P865" s="310">
        <f t="shared" ca="1" si="395"/>
        <v>23</v>
      </c>
      <c r="Q865" s="304">
        <f t="shared" ca="1" si="396"/>
        <v>0</v>
      </c>
      <c r="R865" s="306">
        <f t="shared" ca="1" si="397"/>
        <v>0</v>
      </c>
      <c r="S865" s="307">
        <f t="shared" ca="1" si="398"/>
        <v>5.083000000000002</v>
      </c>
      <c r="T865" s="304">
        <f t="shared" ca="1" si="378"/>
        <v>49.86423000000002</v>
      </c>
      <c r="U865" s="311">
        <f t="shared" ca="1" si="379"/>
        <v>0</v>
      </c>
      <c r="V865" s="306">
        <f t="shared" ca="1" si="380"/>
        <v>1.2259020430745586</v>
      </c>
      <c r="W865" s="304">
        <f t="shared" ca="1" si="381"/>
        <v>43.243362055527669</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1.2663340437588619</v>
      </c>
      <c r="AH865" s="304">
        <f t="shared" ca="1" si="405"/>
        <v>-8.5074195743823893</v>
      </c>
    </row>
    <row r="866" spans="1:34" x14ac:dyDescent="0.2">
      <c r="A866" s="347">
        <f t="shared" ca="1" si="383"/>
        <v>1E-4</v>
      </c>
      <c r="B866" s="304">
        <f t="shared" ca="1" si="384"/>
        <v>29.248000000000037</v>
      </c>
      <c r="D866" s="306">
        <f t="shared" ca="1" si="385"/>
        <v>-0.7306454323099929</v>
      </c>
      <c r="E866" s="307">
        <f t="shared" ca="1" si="386"/>
        <v>-1.3339843272591896</v>
      </c>
      <c r="F866" s="304">
        <f t="shared" ca="1" si="387"/>
        <v>1.5209723643540038</v>
      </c>
      <c r="G866" s="306">
        <f t="shared" ca="1" si="388"/>
        <v>9.2052164869524749</v>
      </c>
      <c r="H866" s="307">
        <f t="shared" ca="1" si="389"/>
        <v>-106.7881526760121</v>
      </c>
      <c r="I866" s="304">
        <f t="shared" ca="1" si="390"/>
        <v>107.18416656636806</v>
      </c>
      <c r="J866" s="306">
        <f t="shared" ca="1" si="391"/>
        <v>746.86410190403069</v>
      </c>
      <c r="K866" s="307">
        <f t="shared" ca="1" si="392"/>
        <v>-7.3715855988751509</v>
      </c>
      <c r="L866" s="304">
        <f t="shared" ca="1" si="377"/>
        <v>746.90047997518104</v>
      </c>
      <c r="M866" s="306">
        <f t="shared" ca="1" si="393"/>
        <v>-1.4848081587954238</v>
      </c>
      <c r="N866" s="304">
        <f t="shared" ca="1" si="394"/>
        <v>-85.073240885568325</v>
      </c>
      <c r="P866" s="310">
        <f t="shared" ca="1" si="395"/>
        <v>23</v>
      </c>
      <c r="Q866" s="304">
        <f t="shared" ca="1" si="396"/>
        <v>0</v>
      </c>
      <c r="R866" s="306">
        <f t="shared" ca="1" si="397"/>
        <v>0</v>
      </c>
      <c r="S866" s="307">
        <f t="shared" ca="1" si="398"/>
        <v>5.083000000000002</v>
      </c>
      <c r="T866" s="304">
        <f t="shared" ca="1" si="378"/>
        <v>49.86423000000002</v>
      </c>
      <c r="U866" s="311">
        <f t="shared" ca="1" si="379"/>
        <v>0</v>
      </c>
      <c r="V866" s="306">
        <f t="shared" ca="1" si="380"/>
        <v>1.2259033521927629</v>
      </c>
      <c r="W866" s="304">
        <f t="shared" ca="1" si="381"/>
        <v>43.243510412613929</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1.266305518739264</v>
      </c>
      <c r="AH866" s="304">
        <f t="shared" ca="1" si="405"/>
        <v>-8.5074487616619425</v>
      </c>
    </row>
    <row r="867" spans="1:34" x14ac:dyDescent="0.2">
      <c r="A867" s="347">
        <f t="shared" ca="1" si="383"/>
        <v>1E-4</v>
      </c>
      <c r="B867" s="304">
        <f t="shared" ca="1" si="384"/>
        <v>29.248100000000036</v>
      </c>
      <c r="D867" s="306">
        <f t="shared" ca="1" si="385"/>
        <v>-0.73064127644383936</v>
      </c>
      <c r="E867" s="307">
        <f t="shared" ca="1" si="386"/>
        <v>-1.3339546738664474</v>
      </c>
      <c r="F867" s="304">
        <f t="shared" ca="1" si="387"/>
        <v>1.5209443601833772</v>
      </c>
      <c r="G867" s="306">
        <f t="shared" ca="1" si="388"/>
        <v>9.2051434228248308</v>
      </c>
      <c r="H867" s="307">
        <f t="shared" ca="1" si="389"/>
        <v>-106.78828607147949</v>
      </c>
      <c r="I867" s="304">
        <f t="shared" ca="1" si="390"/>
        <v>107.18429319410058</v>
      </c>
      <c r="J867" s="306">
        <f t="shared" ca="1" si="391"/>
        <v>746.86410190403069</v>
      </c>
      <c r="K867" s="307">
        <f t="shared" ca="1" si="392"/>
        <v>-7.3822644208125254</v>
      </c>
      <c r="L867" s="304">
        <f t="shared" ca="1" si="377"/>
        <v>746.90058544688065</v>
      </c>
      <c r="M867" s="306">
        <f t="shared" ca="1" si="393"/>
        <v>-1.4848089448292399</v>
      </c>
      <c r="N867" s="304">
        <f t="shared" ca="1" si="394"/>
        <v>-85.073285921988543</v>
      </c>
      <c r="P867" s="310">
        <f t="shared" ca="1" si="395"/>
        <v>23</v>
      </c>
      <c r="Q867" s="304">
        <f t="shared" ca="1" si="396"/>
        <v>0</v>
      </c>
      <c r="R867" s="306">
        <f t="shared" ca="1" si="397"/>
        <v>0</v>
      </c>
      <c r="S867" s="307">
        <f t="shared" ca="1" si="398"/>
        <v>5.083000000000002</v>
      </c>
      <c r="T867" s="304">
        <f t="shared" ca="1" si="378"/>
        <v>49.86423000000002</v>
      </c>
      <c r="U867" s="311">
        <f t="shared" ca="1" si="379"/>
        <v>0</v>
      </c>
      <c r="V867" s="306">
        <f t="shared" ca="1" si="380"/>
        <v>1.2259046613140012</v>
      </c>
      <c r="W867" s="304">
        <f t="shared" ca="1" si="381"/>
        <v>43.243658767844487</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1.2662769940718892</v>
      </c>
      <c r="AH867" s="304">
        <f t="shared" ca="1" si="405"/>
        <v>-8.5074779485764136</v>
      </c>
    </row>
    <row r="868" spans="1:34" x14ac:dyDescent="0.2">
      <c r="A868" s="347">
        <f t="shared" ca="1" si="383"/>
        <v>1E-4</v>
      </c>
      <c r="B868" s="304">
        <f t="shared" ca="1" si="384"/>
        <v>29.248200000000036</v>
      </c>
      <c r="D868" s="306">
        <f t="shared" ca="1" si="385"/>
        <v>-0.73063712056879015</v>
      </c>
      <c r="E868" s="307">
        <f t="shared" ca="1" si="386"/>
        <v>-1.3339250208446458</v>
      </c>
      <c r="F868" s="304">
        <f t="shared" ca="1" si="387"/>
        <v>1.5209163564076893</v>
      </c>
      <c r="G868" s="306">
        <f t="shared" ca="1" si="388"/>
        <v>9.2050703591127743</v>
      </c>
      <c r="H868" s="307">
        <f t="shared" ca="1" si="389"/>
        <v>-106.78841946398157</v>
      </c>
      <c r="I868" s="304">
        <f t="shared" ca="1" si="390"/>
        <v>107.18441981898066</v>
      </c>
      <c r="J868" s="306">
        <f t="shared" ca="1" si="391"/>
        <v>746.86410190403069</v>
      </c>
      <c r="K868" s="307">
        <f t="shared" ca="1" si="392"/>
        <v>-7.3929432560892989</v>
      </c>
      <c r="L868" s="304">
        <f t="shared" ca="1" si="377"/>
        <v>746.90069107137799</v>
      </c>
      <c r="M868" s="306">
        <f t="shared" ca="1" si="393"/>
        <v>-1.4848097308549597</v>
      </c>
      <c r="N868" s="304">
        <f t="shared" ca="1" si="394"/>
        <v>-85.073330957944876</v>
      </c>
      <c r="P868" s="310">
        <f t="shared" ca="1" si="395"/>
        <v>23</v>
      </c>
      <c r="Q868" s="304">
        <f t="shared" ca="1" si="396"/>
        <v>0</v>
      </c>
      <c r="R868" s="306">
        <f t="shared" ca="1" si="397"/>
        <v>0</v>
      </c>
      <c r="S868" s="307">
        <f t="shared" ca="1" si="398"/>
        <v>5.083000000000002</v>
      </c>
      <c r="T868" s="304">
        <f t="shared" ca="1" si="378"/>
        <v>49.86423000000002</v>
      </c>
      <c r="U868" s="311">
        <f t="shared" ca="1" si="379"/>
        <v>0</v>
      </c>
      <c r="V868" s="306">
        <f t="shared" ca="1" si="380"/>
        <v>1.2259059704382733</v>
      </c>
      <c r="W868" s="304">
        <f t="shared" ca="1" si="381"/>
        <v>43.243807121219355</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1.2662484697567322</v>
      </c>
      <c r="AH868" s="304">
        <f t="shared" ca="1" si="405"/>
        <v>-8.507507135125806</v>
      </c>
    </row>
    <row r="869" spans="1:34" x14ac:dyDescent="0.2">
      <c r="A869" s="347">
        <f t="shared" ca="1" si="383"/>
        <v>1E-4</v>
      </c>
      <c r="B869" s="304">
        <f t="shared" ca="1" si="384"/>
        <v>29.248300000000036</v>
      </c>
      <c r="D869" s="306">
        <f t="shared" ca="1" si="385"/>
        <v>-0.73063296468484662</v>
      </c>
      <c r="E869" s="307">
        <f t="shared" ca="1" si="386"/>
        <v>-1.3338953681937866</v>
      </c>
      <c r="F869" s="304">
        <f t="shared" ca="1" si="387"/>
        <v>1.5208883530269426</v>
      </c>
      <c r="G869" s="306">
        <f t="shared" ca="1" si="388"/>
        <v>9.2049972958163053</v>
      </c>
      <c r="H869" s="307">
        <f t="shared" ca="1" si="389"/>
        <v>-106.78855285351838</v>
      </c>
      <c r="I869" s="304">
        <f t="shared" ca="1" si="390"/>
        <v>107.18454644100834</v>
      </c>
      <c r="J869" s="306">
        <f t="shared" ca="1" si="391"/>
        <v>746.86410190403069</v>
      </c>
      <c r="K869" s="307">
        <f t="shared" ca="1" si="392"/>
        <v>-7.4036221047051738</v>
      </c>
      <c r="L869" s="304">
        <f t="shared" ca="1" si="377"/>
        <v>746.90079684867362</v>
      </c>
      <c r="M869" s="306">
        <f t="shared" ca="1" si="393"/>
        <v>-1.4848105168725834</v>
      </c>
      <c r="N869" s="304">
        <f t="shared" ca="1" si="394"/>
        <v>-85.073375993437338</v>
      </c>
      <c r="P869" s="310">
        <f t="shared" ca="1" si="395"/>
        <v>23</v>
      </c>
      <c r="Q869" s="304">
        <f t="shared" ca="1" si="396"/>
        <v>0</v>
      </c>
      <c r="R869" s="306">
        <f t="shared" ca="1" si="397"/>
        <v>0</v>
      </c>
      <c r="S869" s="307">
        <f t="shared" ca="1" si="398"/>
        <v>5.083000000000002</v>
      </c>
      <c r="T869" s="304">
        <f t="shared" ca="1" si="378"/>
        <v>49.86423000000002</v>
      </c>
      <c r="U869" s="311">
        <f t="shared" ca="1" si="379"/>
        <v>0</v>
      </c>
      <c r="V869" s="306">
        <f t="shared" ca="1" si="380"/>
        <v>1.225907279565579</v>
      </c>
      <c r="W869" s="304">
        <f t="shared" ca="1" si="381"/>
        <v>43.243955472738541</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1.2662199457937948</v>
      </c>
      <c r="AH869" s="304">
        <f t="shared" ca="1" si="405"/>
        <v>-8.5075363213101198</v>
      </c>
    </row>
    <row r="870" spans="1:34" x14ac:dyDescent="0.2">
      <c r="A870" s="347">
        <f t="shared" ca="1" si="383"/>
        <v>1E-4</v>
      </c>
      <c r="B870" s="304">
        <f t="shared" ca="1" si="384"/>
        <v>29.248400000000036</v>
      </c>
      <c r="D870" s="306">
        <f t="shared" ca="1" si="385"/>
        <v>-0.73062880879201086</v>
      </c>
      <c r="E870" s="307">
        <f t="shared" ca="1" si="386"/>
        <v>-1.3338657159138663</v>
      </c>
      <c r="F870" s="304">
        <f t="shared" ca="1" si="387"/>
        <v>1.5208603500411351</v>
      </c>
      <c r="G870" s="306">
        <f t="shared" ca="1" si="388"/>
        <v>9.2049242329354257</v>
      </c>
      <c r="H870" s="307">
        <f t="shared" ca="1" si="389"/>
        <v>-106.78868624008997</v>
      </c>
      <c r="I870" s="304">
        <f t="shared" ca="1" si="390"/>
        <v>107.18467306018367</v>
      </c>
      <c r="J870" s="306">
        <f t="shared" ca="1" si="391"/>
        <v>746.86410190403069</v>
      </c>
      <c r="K870" s="307">
        <f t="shared" ca="1" si="392"/>
        <v>-7.4143009666598543</v>
      </c>
      <c r="L870" s="304">
        <f t="shared" ca="1" si="377"/>
        <v>746.900902778768</v>
      </c>
      <c r="M870" s="306">
        <f t="shared" ca="1" si="393"/>
        <v>-1.4848113028821113</v>
      </c>
      <c r="N870" s="304">
        <f t="shared" ca="1" si="394"/>
        <v>-85.073421028465944</v>
      </c>
      <c r="P870" s="310">
        <f t="shared" ca="1" si="395"/>
        <v>23</v>
      </c>
      <c r="Q870" s="304">
        <f t="shared" ca="1" si="396"/>
        <v>0</v>
      </c>
      <c r="R870" s="306">
        <f t="shared" ca="1" si="397"/>
        <v>0</v>
      </c>
      <c r="S870" s="307">
        <f t="shared" ca="1" si="398"/>
        <v>5.083000000000002</v>
      </c>
      <c r="T870" s="304">
        <f t="shared" ca="1" si="378"/>
        <v>49.86423000000002</v>
      </c>
      <c r="U870" s="311">
        <f t="shared" ca="1" si="379"/>
        <v>0</v>
      </c>
      <c r="V870" s="306">
        <f t="shared" ca="1" si="380"/>
        <v>1.225908588695918</v>
      </c>
      <c r="W870" s="304">
        <f t="shared" ca="1" si="381"/>
        <v>43.244103822402053</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1.2661914221830752</v>
      </c>
      <c r="AH870" s="304">
        <f t="shared" ca="1" si="405"/>
        <v>-8.5075655071293568</v>
      </c>
    </row>
    <row r="871" spans="1:34" x14ac:dyDescent="0.2">
      <c r="A871" s="347">
        <f t="shared" ca="1" si="383"/>
        <v>1E-4</v>
      </c>
      <c r="B871" s="304">
        <f t="shared" ca="1" si="384"/>
        <v>29.248500000000035</v>
      </c>
      <c r="D871" s="306">
        <f t="shared" ca="1" si="385"/>
        <v>-0.73062465289028056</v>
      </c>
      <c r="E871" s="307">
        <f t="shared" ca="1" si="386"/>
        <v>-1.333836064004883</v>
      </c>
      <c r="F871" s="304">
        <f t="shared" ca="1" si="387"/>
        <v>1.5208323474502643</v>
      </c>
      <c r="G871" s="306">
        <f t="shared" ca="1" si="388"/>
        <v>9.2048511704701372</v>
      </c>
      <c r="H871" s="307">
        <f t="shared" ca="1" si="389"/>
        <v>-106.78881962369637</v>
      </c>
      <c r="I871" s="304">
        <f t="shared" ca="1" si="390"/>
        <v>107.18479967650667</v>
      </c>
      <c r="J871" s="306">
        <f t="shared" ca="1" si="391"/>
        <v>746.86410190403069</v>
      </c>
      <c r="K871" s="307">
        <f t="shared" ca="1" si="392"/>
        <v>-7.4249798419530437</v>
      </c>
      <c r="L871" s="304">
        <f t="shared" ca="1" si="377"/>
        <v>746.90100886166147</v>
      </c>
      <c r="M871" s="306">
        <f t="shared" ca="1" si="393"/>
        <v>-1.4848120888835434</v>
      </c>
      <c r="N871" s="304">
        <f t="shared" ca="1" si="394"/>
        <v>-85.073466063030693</v>
      </c>
      <c r="P871" s="310">
        <f t="shared" ca="1" si="395"/>
        <v>23</v>
      </c>
      <c r="Q871" s="304">
        <f t="shared" ca="1" si="396"/>
        <v>0</v>
      </c>
      <c r="R871" s="306">
        <f t="shared" ca="1" si="397"/>
        <v>0</v>
      </c>
      <c r="S871" s="307">
        <f t="shared" ca="1" si="398"/>
        <v>5.083000000000002</v>
      </c>
      <c r="T871" s="304">
        <f t="shared" ca="1" si="378"/>
        <v>49.86423000000002</v>
      </c>
      <c r="U871" s="311">
        <f t="shared" ca="1" si="379"/>
        <v>0</v>
      </c>
      <c r="V871" s="306">
        <f t="shared" ca="1" si="380"/>
        <v>1.2259098978292911</v>
      </c>
      <c r="W871" s="304">
        <f t="shared" ca="1" si="381"/>
        <v>43.244252170209933</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1.2661628989245681</v>
      </c>
      <c r="AH871" s="304">
        <f t="shared" ca="1" si="405"/>
        <v>-8.5075946925835204</v>
      </c>
    </row>
    <row r="872" spans="1:34" x14ac:dyDescent="0.2">
      <c r="A872" s="347">
        <f t="shared" ca="1" si="383"/>
        <v>1E-4</v>
      </c>
      <c r="B872" s="304">
        <f t="shared" ca="1" si="384"/>
        <v>29.248600000000035</v>
      </c>
      <c r="D872" s="306">
        <f t="shared" ca="1" si="385"/>
        <v>-0.73062049697965825</v>
      </c>
      <c r="E872" s="307">
        <f t="shared" ca="1" si="386"/>
        <v>-1.3338064124668279</v>
      </c>
      <c r="F872" s="304">
        <f t="shared" ca="1" si="387"/>
        <v>1.5208043452543238</v>
      </c>
      <c r="G872" s="306">
        <f t="shared" ca="1" si="388"/>
        <v>9.2047781084204399</v>
      </c>
      <c r="H872" s="307">
        <f t="shared" ca="1" si="389"/>
        <v>-106.78895300433761</v>
      </c>
      <c r="I872" s="304">
        <f t="shared" ca="1" si="390"/>
        <v>107.18492628997737</v>
      </c>
      <c r="J872" s="306">
        <f t="shared" ca="1" si="391"/>
        <v>746.86410190403069</v>
      </c>
      <c r="K872" s="307">
        <f t="shared" ca="1" si="392"/>
        <v>-7.4356587305844455</v>
      </c>
      <c r="L872" s="304">
        <f t="shared" ca="1" si="377"/>
        <v>746.90111509735482</v>
      </c>
      <c r="M872" s="306">
        <f t="shared" ca="1" si="393"/>
        <v>-1.4848128748768796</v>
      </c>
      <c r="N872" s="304">
        <f t="shared" ca="1" si="394"/>
        <v>-85.073511097131586</v>
      </c>
      <c r="P872" s="310">
        <f t="shared" ca="1" si="395"/>
        <v>23</v>
      </c>
      <c r="Q872" s="304">
        <f t="shared" ca="1" si="396"/>
        <v>0</v>
      </c>
      <c r="R872" s="306">
        <f t="shared" ca="1" si="397"/>
        <v>0</v>
      </c>
      <c r="S872" s="307">
        <f t="shared" ca="1" si="398"/>
        <v>5.083000000000002</v>
      </c>
      <c r="T872" s="304">
        <f t="shared" ca="1" si="378"/>
        <v>49.86423000000002</v>
      </c>
      <c r="U872" s="311">
        <f t="shared" ca="1" si="379"/>
        <v>0</v>
      </c>
      <c r="V872" s="306">
        <f t="shared" ca="1" si="380"/>
        <v>1.2259112069656981</v>
      </c>
      <c r="W872" s="304">
        <f t="shared" ca="1" si="381"/>
        <v>43.24440051616218</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1.2661343760182699</v>
      </c>
      <c r="AH872" s="304">
        <f t="shared" ca="1" si="405"/>
        <v>-8.5076238776726179</v>
      </c>
    </row>
    <row r="873" spans="1:34" x14ac:dyDescent="0.2">
      <c r="A873" s="347">
        <f t="shared" ca="1" si="383"/>
        <v>1E-4</v>
      </c>
      <c r="B873" s="304">
        <f t="shared" ca="1" si="384"/>
        <v>29.248700000000035</v>
      </c>
      <c r="D873" s="306">
        <f t="shared" ca="1" si="385"/>
        <v>-0.73061634106014717</v>
      </c>
      <c r="E873" s="307">
        <f t="shared" ca="1" si="386"/>
        <v>-1.3337767612997027</v>
      </c>
      <c r="F873" s="304">
        <f t="shared" ca="1" si="387"/>
        <v>1.520776343453317</v>
      </c>
      <c r="G873" s="306">
        <f t="shared" ca="1" si="388"/>
        <v>9.2047050467863336</v>
      </c>
      <c r="H873" s="307">
        <f t="shared" ca="1" si="389"/>
        <v>-106.78908638201375</v>
      </c>
      <c r="I873" s="304">
        <f t="shared" ca="1" si="390"/>
        <v>107.18505290059584</v>
      </c>
      <c r="J873" s="306">
        <f t="shared" ca="1" si="391"/>
        <v>746.86410190403069</v>
      </c>
      <c r="K873" s="307">
        <f t="shared" ca="1" si="392"/>
        <v>-7.4463376325537629</v>
      </c>
      <c r="L873" s="304">
        <f t="shared" ca="1" si="377"/>
        <v>746.90122148584828</v>
      </c>
      <c r="M873" s="306">
        <f t="shared" ca="1" si="393"/>
        <v>-1.4848136608621205</v>
      </c>
      <c r="N873" s="304">
        <f t="shared" ca="1" si="394"/>
        <v>-85.073556130768651</v>
      </c>
      <c r="P873" s="310">
        <f t="shared" ca="1" si="395"/>
        <v>23</v>
      </c>
      <c r="Q873" s="304">
        <f t="shared" ca="1" si="396"/>
        <v>0</v>
      </c>
      <c r="R873" s="306">
        <f t="shared" ca="1" si="397"/>
        <v>0</v>
      </c>
      <c r="S873" s="307">
        <f t="shared" ca="1" si="398"/>
        <v>5.083000000000002</v>
      </c>
      <c r="T873" s="304">
        <f t="shared" ca="1" si="378"/>
        <v>49.86423000000002</v>
      </c>
      <c r="U873" s="311">
        <f t="shared" ca="1" si="379"/>
        <v>0</v>
      </c>
      <c r="V873" s="306">
        <f t="shared" ca="1" si="380"/>
        <v>1.2259125161051387</v>
      </c>
      <c r="W873" s="304">
        <f t="shared" ca="1" si="381"/>
        <v>43.244548860258817</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1.2661058534641789</v>
      </c>
      <c r="AH873" s="304">
        <f t="shared" ca="1" si="405"/>
        <v>-8.5076530623966491</v>
      </c>
    </row>
    <row r="874" spans="1:34" x14ac:dyDescent="0.2">
      <c r="A874" s="347">
        <f t="shared" ca="1" si="383"/>
        <v>1E-4</v>
      </c>
      <c r="B874" s="304">
        <f t="shared" ca="1" si="384"/>
        <v>29.248800000000035</v>
      </c>
      <c r="D874" s="306">
        <f t="shared" ca="1" si="385"/>
        <v>-0.73061218513174375</v>
      </c>
      <c r="E874" s="307">
        <f t="shared" ca="1" si="386"/>
        <v>-1.3337471105035021</v>
      </c>
      <c r="F874" s="304">
        <f t="shared" ca="1" si="387"/>
        <v>1.5207483420472379</v>
      </c>
      <c r="G874" s="306">
        <f t="shared" ca="1" si="388"/>
        <v>9.2046319855678203</v>
      </c>
      <c r="H874" s="307">
        <f t="shared" ca="1" si="389"/>
        <v>-106.7892197567248</v>
      </c>
      <c r="I874" s="304">
        <f t="shared" ca="1" si="390"/>
        <v>107.18517950836208</v>
      </c>
      <c r="J874" s="306">
        <f t="shared" ca="1" si="391"/>
        <v>746.86410190403069</v>
      </c>
      <c r="K874" s="307">
        <f t="shared" ca="1" si="392"/>
        <v>-7.4570165478607002</v>
      </c>
      <c r="L874" s="304">
        <f t="shared" ca="1" si="377"/>
        <v>746.90132802714265</v>
      </c>
      <c r="M874" s="306">
        <f t="shared" ca="1" si="393"/>
        <v>-1.4848144468392657</v>
      </c>
      <c r="N874" s="304">
        <f t="shared" ca="1" si="394"/>
        <v>-85.073601163941859</v>
      </c>
      <c r="P874" s="310">
        <f t="shared" ca="1" si="395"/>
        <v>23</v>
      </c>
      <c r="Q874" s="304">
        <f t="shared" ca="1" si="396"/>
        <v>0</v>
      </c>
      <c r="R874" s="306">
        <f t="shared" ca="1" si="397"/>
        <v>0</v>
      </c>
      <c r="S874" s="307">
        <f t="shared" ca="1" si="398"/>
        <v>5.083000000000002</v>
      </c>
      <c r="T874" s="304">
        <f t="shared" ca="1" si="378"/>
        <v>49.86423000000002</v>
      </c>
      <c r="U874" s="311">
        <f t="shared" ca="1" si="379"/>
        <v>0</v>
      </c>
      <c r="V874" s="306">
        <f t="shared" ca="1" si="380"/>
        <v>1.2259138252476127</v>
      </c>
      <c r="W874" s="304">
        <f t="shared" ca="1" si="381"/>
        <v>43.244697202499836</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1.2660773312622915</v>
      </c>
      <c r="AH874" s="304">
        <f t="shared" ca="1" si="405"/>
        <v>-8.5076822467556177</v>
      </c>
    </row>
    <row r="875" spans="1:34" x14ac:dyDescent="0.2">
      <c r="A875" s="347">
        <f t="shared" ca="1" si="383"/>
        <v>1E-4</v>
      </c>
      <c r="B875" s="304">
        <f t="shared" ca="1" si="384"/>
        <v>29.248900000000035</v>
      </c>
      <c r="D875" s="306">
        <f t="shared" ca="1" si="385"/>
        <v>-0.730608029194453</v>
      </c>
      <c r="E875" s="307">
        <f t="shared" ca="1" si="386"/>
        <v>-1.3337174600782298</v>
      </c>
      <c r="F875" s="304">
        <f t="shared" ca="1" si="387"/>
        <v>1.5207203410360917</v>
      </c>
      <c r="G875" s="306">
        <f t="shared" ca="1" si="388"/>
        <v>9.2045589247649016</v>
      </c>
      <c r="H875" s="307">
        <f t="shared" ca="1" si="389"/>
        <v>-106.78935312847081</v>
      </c>
      <c r="I875" s="304">
        <f t="shared" ca="1" si="390"/>
        <v>107.18530611327613</v>
      </c>
      <c r="J875" s="306">
        <f t="shared" ca="1" si="391"/>
        <v>746.86410190403069</v>
      </c>
      <c r="K875" s="307">
        <f t="shared" ca="1" si="392"/>
        <v>-7.4676954765049599</v>
      </c>
      <c r="L875" s="304">
        <f t="shared" ca="1" si="377"/>
        <v>746.90143472123816</v>
      </c>
      <c r="M875" s="306">
        <f t="shared" ca="1" si="393"/>
        <v>-1.4848152328083157</v>
      </c>
      <c r="N875" s="304">
        <f t="shared" ca="1" si="394"/>
        <v>-85.073646196651254</v>
      </c>
      <c r="P875" s="310">
        <f t="shared" ca="1" si="395"/>
        <v>23</v>
      </c>
      <c r="Q875" s="304">
        <f t="shared" ca="1" si="396"/>
        <v>0</v>
      </c>
      <c r="R875" s="306">
        <f t="shared" ca="1" si="397"/>
        <v>0</v>
      </c>
      <c r="S875" s="307">
        <f t="shared" ca="1" si="398"/>
        <v>5.083000000000002</v>
      </c>
      <c r="T875" s="304">
        <f t="shared" ca="1" si="378"/>
        <v>49.86423000000002</v>
      </c>
      <c r="U875" s="311">
        <f t="shared" ca="1" si="379"/>
        <v>0</v>
      </c>
      <c r="V875" s="306">
        <f t="shared" ca="1" si="380"/>
        <v>1.2259151343931205</v>
      </c>
      <c r="W875" s="304">
        <f t="shared" ca="1" si="381"/>
        <v>43.244845542885244</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1.266048809412613</v>
      </c>
      <c r="AH875" s="304">
        <f t="shared" ca="1" si="405"/>
        <v>-8.5077114307495219</v>
      </c>
    </row>
    <row r="876" spans="1:34" x14ac:dyDescent="0.2">
      <c r="A876" s="347">
        <f t="shared" ca="1" si="383"/>
        <v>1E-4</v>
      </c>
      <c r="B876" s="304">
        <f t="shared" ca="1" si="384"/>
        <v>29.249000000000034</v>
      </c>
      <c r="D876" s="306">
        <f t="shared" ca="1" si="385"/>
        <v>-0.73060387324827136</v>
      </c>
      <c r="E876" s="307">
        <f t="shared" ca="1" si="386"/>
        <v>-1.3336878100238803</v>
      </c>
      <c r="F876" s="304">
        <f t="shared" ca="1" si="387"/>
        <v>1.5206923404198727</v>
      </c>
      <c r="G876" s="306">
        <f t="shared" ca="1" si="388"/>
        <v>9.2044858643775775</v>
      </c>
      <c r="H876" s="307">
        <f t="shared" ca="1" si="389"/>
        <v>-106.78948649725181</v>
      </c>
      <c r="I876" s="304">
        <f t="shared" ca="1" si="390"/>
        <v>107.18543271533802</v>
      </c>
      <c r="J876" s="306">
        <f t="shared" ca="1" si="391"/>
        <v>746.86410190403069</v>
      </c>
      <c r="K876" s="307">
        <f t="shared" ca="1" si="392"/>
        <v>-7.4783744184862462</v>
      </c>
      <c r="L876" s="304">
        <f t="shared" ca="1" si="377"/>
        <v>746.9015415681356</v>
      </c>
      <c r="M876" s="306">
        <f t="shared" ca="1" si="393"/>
        <v>-1.4848160187692703</v>
      </c>
      <c r="N876" s="304">
        <f t="shared" ca="1" si="394"/>
        <v>-85.07369122889682</v>
      </c>
      <c r="P876" s="310">
        <f t="shared" ca="1" si="395"/>
        <v>23</v>
      </c>
      <c r="Q876" s="304">
        <f t="shared" ca="1" si="396"/>
        <v>0</v>
      </c>
      <c r="R876" s="306">
        <f t="shared" ca="1" si="397"/>
        <v>0</v>
      </c>
      <c r="S876" s="307">
        <f t="shared" ca="1" si="398"/>
        <v>5.083000000000002</v>
      </c>
      <c r="T876" s="304">
        <f t="shared" ca="1" si="378"/>
        <v>49.86423000000002</v>
      </c>
      <c r="U876" s="311">
        <f t="shared" ca="1" si="379"/>
        <v>0</v>
      </c>
      <c r="V876" s="306">
        <f t="shared" ca="1" si="380"/>
        <v>1.2259164435416614</v>
      </c>
      <c r="W876" s="304">
        <f t="shared" ca="1" si="381"/>
        <v>43.24499388141507</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1.2660202879151345</v>
      </c>
      <c r="AH876" s="304">
        <f t="shared" ca="1" si="405"/>
        <v>-8.5077406143783652</v>
      </c>
    </row>
    <row r="877" spans="1:34" x14ac:dyDescent="0.2">
      <c r="A877" s="347">
        <f t="shared" ca="1" si="383"/>
        <v>1E-4</v>
      </c>
      <c r="B877" s="304">
        <f t="shared" ca="1" si="384"/>
        <v>29.249100000000034</v>
      </c>
      <c r="D877" s="306">
        <f t="shared" ca="1" si="385"/>
        <v>-0.73059971729320428</v>
      </c>
      <c r="E877" s="307">
        <f t="shared" ca="1" si="386"/>
        <v>-1.33365816034045</v>
      </c>
      <c r="F877" s="304">
        <f t="shared" ca="1" si="387"/>
        <v>1.5206643401985802</v>
      </c>
      <c r="G877" s="306">
        <f t="shared" ca="1" si="388"/>
        <v>9.2044128044058482</v>
      </c>
      <c r="H877" s="307">
        <f t="shared" ca="1" si="389"/>
        <v>-106.78961986306786</v>
      </c>
      <c r="I877" s="304">
        <f t="shared" ca="1" si="390"/>
        <v>107.18555931454782</v>
      </c>
      <c r="J877" s="306">
        <f t="shared" ca="1" si="391"/>
        <v>746.86410190403069</v>
      </c>
      <c r="K877" s="307">
        <f t="shared" ca="1" si="392"/>
        <v>-7.4890533738042624</v>
      </c>
      <c r="L877" s="304">
        <f t="shared" ca="1" si="377"/>
        <v>746.9016485678352</v>
      </c>
      <c r="M877" s="306">
        <f t="shared" ca="1" si="393"/>
        <v>-1.48481680472213</v>
      </c>
      <c r="N877" s="304">
        <f t="shared" ca="1" si="394"/>
        <v>-85.073736260678572</v>
      </c>
      <c r="P877" s="310">
        <f t="shared" ca="1" si="395"/>
        <v>23</v>
      </c>
      <c r="Q877" s="304">
        <f t="shared" ca="1" si="396"/>
        <v>0</v>
      </c>
      <c r="R877" s="306">
        <f t="shared" ca="1" si="397"/>
        <v>0</v>
      </c>
      <c r="S877" s="307">
        <f t="shared" ca="1" si="398"/>
        <v>5.083000000000002</v>
      </c>
      <c r="T877" s="304">
        <f t="shared" ca="1" si="378"/>
        <v>49.86423000000002</v>
      </c>
      <c r="U877" s="311">
        <f t="shared" ca="1" si="379"/>
        <v>0</v>
      </c>
      <c r="V877" s="306">
        <f t="shared" ca="1" si="380"/>
        <v>1.2259177526932363</v>
      </c>
      <c r="W877" s="304">
        <f t="shared" ca="1" si="381"/>
        <v>43.245142218089335</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1.2659917667698579</v>
      </c>
      <c r="AH877" s="304">
        <f t="shared" ca="1" si="405"/>
        <v>-8.5077697976421511</v>
      </c>
    </row>
    <row r="878" spans="1:34" x14ac:dyDescent="0.2">
      <c r="A878" s="347">
        <f t="shared" ca="1" si="383"/>
        <v>1E-4</v>
      </c>
      <c r="B878" s="304">
        <f t="shared" ca="1" si="384"/>
        <v>29.249200000000034</v>
      </c>
      <c r="D878" s="306">
        <f t="shared" ca="1" si="385"/>
        <v>-0.73059556132924808</v>
      </c>
      <c r="E878" s="307">
        <f t="shared" ca="1" si="386"/>
        <v>-1.3336285110279338</v>
      </c>
      <c r="F878" s="304">
        <f t="shared" ca="1" si="387"/>
        <v>1.5206363403722085</v>
      </c>
      <c r="G878" s="306">
        <f t="shared" ca="1" si="388"/>
        <v>9.2043397448497153</v>
      </c>
      <c r="H878" s="307">
        <f t="shared" ca="1" si="389"/>
        <v>-106.78975322591896</v>
      </c>
      <c r="I878" s="304">
        <f t="shared" ca="1" si="390"/>
        <v>107.18568591090552</v>
      </c>
      <c r="J878" s="306">
        <f t="shared" ca="1" si="391"/>
        <v>746.86410190403069</v>
      </c>
      <c r="K878" s="307">
        <f t="shared" ca="1" si="392"/>
        <v>-7.4997323424587119</v>
      </c>
      <c r="L878" s="304">
        <f t="shared" ca="1" si="377"/>
        <v>746.90175572033763</v>
      </c>
      <c r="M878" s="306">
        <f t="shared" ca="1" si="393"/>
        <v>-1.4848175906668943</v>
      </c>
      <c r="N878" s="304">
        <f t="shared" ca="1" si="394"/>
        <v>-85.073781291996497</v>
      </c>
      <c r="P878" s="310">
        <f t="shared" ca="1" si="395"/>
        <v>23</v>
      </c>
      <c r="Q878" s="304">
        <f t="shared" ca="1" si="396"/>
        <v>0</v>
      </c>
      <c r="R878" s="306">
        <f t="shared" ca="1" si="397"/>
        <v>0</v>
      </c>
      <c r="S878" s="307">
        <f t="shared" ca="1" si="398"/>
        <v>5.083000000000002</v>
      </c>
      <c r="T878" s="304">
        <f t="shared" ca="1" si="378"/>
        <v>49.86423000000002</v>
      </c>
      <c r="U878" s="311">
        <f t="shared" ca="1" si="379"/>
        <v>0</v>
      </c>
      <c r="V878" s="306">
        <f t="shared" ca="1" si="380"/>
        <v>1.2259190618478444</v>
      </c>
      <c r="W878" s="304">
        <f t="shared" ca="1" si="381"/>
        <v>43.245290552908024</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1.265963245976776</v>
      </c>
      <c r="AH878" s="304">
        <f t="shared" ca="1" si="405"/>
        <v>-8.5077989805408851</v>
      </c>
    </row>
    <row r="879" spans="1:34" x14ac:dyDescent="0.2">
      <c r="A879" s="347">
        <f t="shared" ca="1" si="383"/>
        <v>1E-4</v>
      </c>
      <c r="B879" s="304">
        <f t="shared" ca="1" si="384"/>
        <v>29.249300000000034</v>
      </c>
      <c r="D879" s="306">
        <f t="shared" ca="1" si="385"/>
        <v>-0.7305914053564081</v>
      </c>
      <c r="E879" s="307">
        <f t="shared" ca="1" si="386"/>
        <v>-1.3335988620863368</v>
      </c>
      <c r="F879" s="304">
        <f t="shared" ca="1" si="387"/>
        <v>1.5206083409407645</v>
      </c>
      <c r="G879" s="306">
        <f t="shared" ca="1" si="388"/>
        <v>9.2042666857091788</v>
      </c>
      <c r="H879" s="307">
        <f t="shared" ca="1" si="389"/>
        <v>-106.78988658580516</v>
      </c>
      <c r="I879" s="304">
        <f t="shared" ca="1" si="390"/>
        <v>107.18581250441116</v>
      </c>
      <c r="J879" s="306">
        <f t="shared" ca="1" si="391"/>
        <v>746.86410190403069</v>
      </c>
      <c r="K879" s="307">
        <f t="shared" ca="1" si="392"/>
        <v>-7.510411324449298</v>
      </c>
      <c r="L879" s="304">
        <f t="shared" ca="1" si="377"/>
        <v>746.90186302564325</v>
      </c>
      <c r="M879" s="306">
        <f t="shared" ca="1" si="393"/>
        <v>-1.4848183766035641</v>
      </c>
      <c r="N879" s="304">
        <f t="shared" ca="1" si="394"/>
        <v>-85.073826322850636</v>
      </c>
      <c r="P879" s="310">
        <f t="shared" ca="1" si="395"/>
        <v>23</v>
      </c>
      <c r="Q879" s="304">
        <f t="shared" ca="1" si="396"/>
        <v>0</v>
      </c>
      <c r="R879" s="306">
        <f t="shared" ca="1" si="397"/>
        <v>0</v>
      </c>
      <c r="S879" s="307">
        <f t="shared" ca="1" si="398"/>
        <v>5.083000000000002</v>
      </c>
      <c r="T879" s="304">
        <f t="shared" ca="1" si="378"/>
        <v>49.86423000000002</v>
      </c>
      <c r="U879" s="311">
        <f t="shared" ca="1" si="379"/>
        <v>0</v>
      </c>
      <c r="V879" s="306">
        <f t="shared" ca="1" si="380"/>
        <v>1.2259203710054862</v>
      </c>
      <c r="W879" s="304">
        <f t="shared" ca="1" si="381"/>
        <v>43.245438885871174</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1.2659347255358924</v>
      </c>
      <c r="AH879" s="304">
        <f t="shared" ca="1" si="405"/>
        <v>-8.5078281630745636</v>
      </c>
    </row>
    <row r="880" spans="1:34" x14ac:dyDescent="0.2">
      <c r="A880" s="347">
        <f t="shared" ca="1" si="383"/>
        <v>1E-4</v>
      </c>
      <c r="B880" s="304">
        <f t="shared" ca="1" si="384"/>
        <v>29.249400000000033</v>
      </c>
      <c r="D880" s="306">
        <f t="shared" ca="1" si="385"/>
        <v>-0.73058724937468067</v>
      </c>
      <c r="E880" s="307">
        <f t="shared" ca="1" si="386"/>
        <v>-1.3335692135156503</v>
      </c>
      <c r="F880" s="304">
        <f t="shared" ca="1" si="387"/>
        <v>1.5205803419042387</v>
      </c>
      <c r="G880" s="306">
        <f t="shared" ca="1" si="388"/>
        <v>9.2041936269842406</v>
      </c>
      <c r="H880" s="307">
        <f t="shared" ca="1" si="389"/>
        <v>-106.79001994272652</v>
      </c>
      <c r="I880" s="304">
        <f t="shared" ca="1" si="390"/>
        <v>107.18593909506481</v>
      </c>
      <c r="J880" s="306">
        <f t="shared" ca="1" si="391"/>
        <v>746.86410190403069</v>
      </c>
      <c r="K880" s="307">
        <f t="shared" ca="1" si="392"/>
        <v>-7.5210903197757251</v>
      </c>
      <c r="L880" s="304">
        <f t="shared" ca="1" si="377"/>
        <v>746.90197048375273</v>
      </c>
      <c r="M880" s="306">
        <f t="shared" ca="1" si="393"/>
        <v>-1.4848191625321387</v>
      </c>
      <c r="N880" s="304">
        <f t="shared" ca="1" si="394"/>
        <v>-85.073871353240961</v>
      </c>
      <c r="P880" s="310">
        <f t="shared" ca="1" si="395"/>
        <v>23</v>
      </c>
      <c r="Q880" s="304">
        <f t="shared" ca="1" si="396"/>
        <v>0</v>
      </c>
      <c r="R880" s="306">
        <f t="shared" ca="1" si="397"/>
        <v>0</v>
      </c>
      <c r="S880" s="307">
        <f t="shared" ca="1" si="398"/>
        <v>5.083000000000002</v>
      </c>
      <c r="T880" s="304">
        <f t="shared" ca="1" si="378"/>
        <v>49.86423000000002</v>
      </c>
      <c r="U880" s="311">
        <f t="shared" ca="1" si="379"/>
        <v>0</v>
      </c>
      <c r="V880" s="306">
        <f t="shared" ca="1" si="380"/>
        <v>1.2259216801661617</v>
      </c>
      <c r="W880" s="304">
        <f t="shared" ca="1" si="381"/>
        <v>43.245587216978805</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1.2659062054472017</v>
      </c>
      <c r="AH880" s="304">
        <f t="shared" ca="1" si="405"/>
        <v>-8.5078573452431936</v>
      </c>
    </row>
    <row r="881" spans="1:34" x14ac:dyDescent="0.2">
      <c r="A881" s="347">
        <f t="shared" ca="1" si="383"/>
        <v>1E-4</v>
      </c>
      <c r="B881" s="304">
        <f t="shared" ca="1" si="384"/>
        <v>29.249500000000033</v>
      </c>
      <c r="D881" s="306">
        <f t="shared" ca="1" si="385"/>
        <v>-0.73058309338407157</v>
      </c>
      <c r="E881" s="307">
        <f t="shared" ca="1" si="386"/>
        <v>-1.3335395653158688</v>
      </c>
      <c r="F881" s="304">
        <f t="shared" ca="1" si="387"/>
        <v>1.5205523432626302</v>
      </c>
      <c r="G881" s="306">
        <f t="shared" ca="1" si="388"/>
        <v>9.2041205686749024</v>
      </c>
      <c r="H881" s="307">
        <f t="shared" ca="1" si="389"/>
        <v>-106.79015329668304</v>
      </c>
      <c r="I881" s="304">
        <f t="shared" ca="1" si="390"/>
        <v>107.18606568286648</v>
      </c>
      <c r="J881" s="306">
        <f t="shared" ca="1" si="391"/>
        <v>746.86410190403069</v>
      </c>
      <c r="K881" s="307">
        <f t="shared" ca="1" si="392"/>
        <v>-7.5317693284376954</v>
      </c>
      <c r="L881" s="304">
        <f t="shared" ca="1" si="377"/>
        <v>746.90207809466642</v>
      </c>
      <c r="M881" s="306">
        <f t="shared" ca="1" si="393"/>
        <v>-1.484819948452619</v>
      </c>
      <c r="N881" s="304">
        <f t="shared" ca="1" si="394"/>
        <v>-85.073916383167514</v>
      </c>
      <c r="P881" s="310">
        <f t="shared" ca="1" si="395"/>
        <v>23</v>
      </c>
      <c r="Q881" s="304">
        <f t="shared" ca="1" si="396"/>
        <v>0</v>
      </c>
      <c r="R881" s="306">
        <f t="shared" ca="1" si="397"/>
        <v>0</v>
      </c>
      <c r="S881" s="307">
        <f t="shared" ca="1" si="398"/>
        <v>5.083000000000002</v>
      </c>
      <c r="T881" s="304">
        <f t="shared" ca="1" si="378"/>
        <v>49.86423000000002</v>
      </c>
      <c r="U881" s="311">
        <f t="shared" ca="1" si="379"/>
        <v>0</v>
      </c>
      <c r="V881" s="306">
        <f t="shared" ca="1" si="380"/>
        <v>1.22592298932987</v>
      </c>
      <c r="W881" s="304">
        <f t="shared" ca="1" si="381"/>
        <v>43.245735546230897</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1.2658776857106968</v>
      </c>
      <c r="AH881" s="304">
        <f t="shared" ca="1" si="405"/>
        <v>-8.5078865270467805</v>
      </c>
    </row>
    <row r="882" spans="1:34" x14ac:dyDescent="0.2">
      <c r="A882" s="347">
        <f t="shared" ca="1" si="383"/>
        <v>1E-4</v>
      </c>
      <c r="B882" s="304">
        <f t="shared" ca="1" si="384"/>
        <v>29.249600000000033</v>
      </c>
      <c r="D882" s="306">
        <f t="shared" ca="1" si="385"/>
        <v>-0.73057893738457647</v>
      </c>
      <c r="E882" s="307">
        <f t="shared" ca="1" si="386"/>
        <v>-1.3335099174869995</v>
      </c>
      <c r="F882" s="304">
        <f t="shared" ca="1" si="387"/>
        <v>1.5205243450159425</v>
      </c>
      <c r="G882" s="306">
        <f t="shared" ca="1" si="388"/>
        <v>9.2040475107811641</v>
      </c>
      <c r="H882" s="307">
        <f t="shared" ca="1" si="389"/>
        <v>-106.79028664767479</v>
      </c>
      <c r="I882" s="304">
        <f t="shared" ca="1" si="390"/>
        <v>107.18619226781622</v>
      </c>
      <c r="J882" s="306">
        <f t="shared" ca="1" si="391"/>
        <v>746.86410190403069</v>
      </c>
      <c r="K882" s="307">
        <f t="shared" ca="1" si="392"/>
        <v>-7.5424483504349134</v>
      </c>
      <c r="L882" s="304">
        <f t="shared" ca="1" si="377"/>
        <v>746.90218585838488</v>
      </c>
      <c r="M882" s="306">
        <f t="shared" ca="1" si="393"/>
        <v>-1.4848207343650046</v>
      </c>
      <c r="N882" s="304">
        <f t="shared" ca="1" si="394"/>
        <v>-85.073961412630283</v>
      </c>
      <c r="P882" s="310">
        <f t="shared" ca="1" si="395"/>
        <v>23</v>
      </c>
      <c r="Q882" s="304">
        <f t="shared" ca="1" si="396"/>
        <v>0</v>
      </c>
      <c r="R882" s="306">
        <f t="shared" ca="1" si="397"/>
        <v>0</v>
      </c>
      <c r="S882" s="307">
        <f t="shared" ca="1" si="398"/>
        <v>5.083000000000002</v>
      </c>
      <c r="T882" s="304">
        <f t="shared" ca="1" si="378"/>
        <v>49.86423000000002</v>
      </c>
      <c r="U882" s="311">
        <f t="shared" ca="1" si="379"/>
        <v>0</v>
      </c>
      <c r="V882" s="306">
        <f t="shared" ca="1" si="380"/>
        <v>1.2259242984966121</v>
      </c>
      <c r="W882" s="304">
        <f t="shared" ca="1" si="381"/>
        <v>43.245883873627506</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1.2658491663263867</v>
      </c>
      <c r="AH882" s="304">
        <f t="shared" ca="1" si="405"/>
        <v>-8.507915708485319</v>
      </c>
    </row>
    <row r="883" spans="1:34" x14ac:dyDescent="0.2">
      <c r="A883" s="347">
        <f t="shared" ca="1" si="383"/>
        <v>1E-4</v>
      </c>
      <c r="B883" s="304">
        <f t="shared" ca="1" si="384"/>
        <v>29.249700000000033</v>
      </c>
      <c r="D883" s="306">
        <f t="shared" ca="1" si="385"/>
        <v>-0.73057478137619969</v>
      </c>
      <c r="E883" s="307">
        <f t="shared" ca="1" si="386"/>
        <v>-1.3334802700290265</v>
      </c>
      <c r="F883" s="304">
        <f t="shared" ca="1" si="387"/>
        <v>1.5204963471641646</v>
      </c>
      <c r="G883" s="306">
        <f t="shared" ca="1" si="388"/>
        <v>9.2039744533030259</v>
      </c>
      <c r="H883" s="307">
        <f t="shared" ca="1" si="389"/>
        <v>-106.7904199957018</v>
      </c>
      <c r="I883" s="304">
        <f t="shared" ca="1" si="390"/>
        <v>107.18631884991406</v>
      </c>
      <c r="J883" s="306">
        <f t="shared" ca="1" si="391"/>
        <v>746.86410190403069</v>
      </c>
      <c r="K883" s="307">
        <f t="shared" ca="1" si="392"/>
        <v>-7.5531273857670822</v>
      </c>
      <c r="L883" s="304">
        <f t="shared" ca="1" si="377"/>
        <v>746.90229377490857</v>
      </c>
      <c r="M883" s="306">
        <f t="shared" ca="1" si="393"/>
        <v>-1.4848215202692956</v>
      </c>
      <c r="N883" s="304">
        <f t="shared" ca="1" si="394"/>
        <v>-85.074006441629251</v>
      </c>
      <c r="P883" s="310">
        <f t="shared" ca="1" si="395"/>
        <v>23</v>
      </c>
      <c r="Q883" s="304">
        <f t="shared" ca="1" si="396"/>
        <v>0</v>
      </c>
      <c r="R883" s="306">
        <f t="shared" ca="1" si="397"/>
        <v>0</v>
      </c>
      <c r="S883" s="307">
        <f t="shared" ca="1" si="398"/>
        <v>5.083000000000002</v>
      </c>
      <c r="T883" s="304">
        <f t="shared" ca="1" si="378"/>
        <v>49.86423000000002</v>
      </c>
      <c r="U883" s="311">
        <f t="shared" ca="1" si="379"/>
        <v>0</v>
      </c>
      <c r="V883" s="306">
        <f t="shared" ca="1" si="380"/>
        <v>1.2259256076663874</v>
      </c>
      <c r="W883" s="304">
        <f t="shared" ca="1" si="381"/>
        <v>43.24603219916861</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1.2658206472942535</v>
      </c>
      <c r="AH883" s="304">
        <f t="shared" ca="1" si="405"/>
        <v>-8.5079448895588214</v>
      </c>
    </row>
    <row r="884" spans="1:34" x14ac:dyDescent="0.2">
      <c r="A884" s="347">
        <f t="shared" ca="1" si="383"/>
        <v>1E-4</v>
      </c>
      <c r="B884" s="304">
        <f t="shared" ca="1" si="384"/>
        <v>29.249800000000032</v>
      </c>
      <c r="D884" s="306">
        <f t="shared" ca="1" si="385"/>
        <v>-0.73057062535894235</v>
      </c>
      <c r="E884" s="307">
        <f t="shared" ca="1" si="386"/>
        <v>-1.3334506229419585</v>
      </c>
      <c r="F884" s="304">
        <f t="shared" ca="1" si="387"/>
        <v>1.5204683497073042</v>
      </c>
      <c r="G884" s="306">
        <f t="shared" ca="1" si="388"/>
        <v>9.2039013962404894</v>
      </c>
      <c r="H884" s="307">
        <f t="shared" ca="1" si="389"/>
        <v>-106.79055334076409</v>
      </c>
      <c r="I884" s="304">
        <f t="shared" ca="1" si="390"/>
        <v>107.18644542916002</v>
      </c>
      <c r="J884" s="306">
        <f t="shared" ca="1" si="391"/>
        <v>746.86410190403069</v>
      </c>
      <c r="K884" s="307">
        <f t="shared" ca="1" si="392"/>
        <v>-7.5638064344339053</v>
      </c>
      <c r="L884" s="304">
        <f t="shared" ca="1" si="377"/>
        <v>746.90240184423817</v>
      </c>
      <c r="M884" s="306">
        <f t="shared" ca="1" si="393"/>
        <v>-1.4848223061654924</v>
      </c>
      <c r="N884" s="304">
        <f t="shared" ca="1" si="394"/>
        <v>-85.074051470164463</v>
      </c>
      <c r="P884" s="310">
        <f t="shared" ca="1" si="395"/>
        <v>23</v>
      </c>
      <c r="Q884" s="304">
        <f t="shared" ca="1" si="396"/>
        <v>0</v>
      </c>
      <c r="R884" s="306">
        <f t="shared" ca="1" si="397"/>
        <v>0</v>
      </c>
      <c r="S884" s="307">
        <f t="shared" ca="1" si="398"/>
        <v>5.083000000000002</v>
      </c>
      <c r="T884" s="304">
        <f t="shared" ca="1" si="378"/>
        <v>49.86423000000002</v>
      </c>
      <c r="U884" s="311">
        <f t="shared" ca="1" si="379"/>
        <v>0</v>
      </c>
      <c r="V884" s="306">
        <f t="shared" ca="1" si="380"/>
        <v>1.225926916839196</v>
      </c>
      <c r="W884" s="304">
        <f t="shared" ca="1" si="381"/>
        <v>43.246180522854225</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1.2657921286143079</v>
      </c>
      <c r="AH884" s="304">
        <f t="shared" ca="1" si="405"/>
        <v>-8.5079740702672826</v>
      </c>
    </row>
    <row r="885" spans="1:34" x14ac:dyDescent="0.2">
      <c r="A885" s="347">
        <f t="shared" ca="1" si="383"/>
        <v>1E-4</v>
      </c>
      <c r="B885" s="304">
        <f t="shared" ca="1" si="384"/>
        <v>29.249900000000032</v>
      </c>
      <c r="D885" s="306">
        <f t="shared" ca="1" si="385"/>
        <v>-0.73056646933280256</v>
      </c>
      <c r="E885" s="307">
        <f t="shared" ca="1" si="386"/>
        <v>-1.333420976225792</v>
      </c>
      <c r="F885" s="304">
        <f t="shared" ca="1" si="387"/>
        <v>1.520440352645358</v>
      </c>
      <c r="G885" s="306">
        <f t="shared" ca="1" si="388"/>
        <v>9.2038283395935565</v>
      </c>
      <c r="H885" s="307">
        <f t="shared" ca="1" si="389"/>
        <v>-106.79068668286172</v>
      </c>
      <c r="I885" s="304">
        <f t="shared" ca="1" si="390"/>
        <v>107.18657200555415</v>
      </c>
      <c r="J885" s="306">
        <f t="shared" ca="1" si="391"/>
        <v>746.86410190403069</v>
      </c>
      <c r="K885" s="307">
        <f t="shared" ca="1" si="392"/>
        <v>-7.574485496435087</v>
      </c>
      <c r="L885" s="304">
        <f t="shared" ca="1" si="377"/>
        <v>746.90251006637413</v>
      </c>
      <c r="M885" s="306">
        <f t="shared" ca="1" si="393"/>
        <v>-1.484823092053595</v>
      </c>
      <c r="N885" s="304">
        <f t="shared" ca="1" si="394"/>
        <v>-85.074096498235917</v>
      </c>
      <c r="P885" s="310">
        <f t="shared" ca="1" si="395"/>
        <v>23</v>
      </c>
      <c r="Q885" s="304">
        <f t="shared" ca="1" si="396"/>
        <v>0</v>
      </c>
      <c r="R885" s="306">
        <f t="shared" ca="1" si="397"/>
        <v>0</v>
      </c>
      <c r="S885" s="307">
        <f t="shared" ca="1" si="398"/>
        <v>5.083000000000002</v>
      </c>
      <c r="T885" s="304">
        <f t="shared" ca="1" si="378"/>
        <v>49.86423000000002</v>
      </c>
      <c r="U885" s="311">
        <f t="shared" ca="1" si="379"/>
        <v>0</v>
      </c>
      <c r="V885" s="306">
        <f t="shared" ca="1" si="380"/>
        <v>1.2259282260150379</v>
      </c>
      <c r="W885" s="304">
        <f t="shared" ca="1" si="381"/>
        <v>43.246328844684385</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1.2657636102865464</v>
      </c>
      <c r="AH885" s="304">
        <f t="shared" ca="1" si="405"/>
        <v>-8.5080032506107042</v>
      </c>
    </row>
    <row r="886" spans="1:34" x14ac:dyDescent="0.2">
      <c r="A886" s="347">
        <f t="shared" ca="1" si="383"/>
        <v>1E-4</v>
      </c>
      <c r="B886" s="304">
        <f t="shared" ca="1" si="384"/>
        <v>29.250000000000032</v>
      </c>
      <c r="D886" s="306">
        <f t="shared" ca="1" si="385"/>
        <v>-0.73056231329778254</v>
      </c>
      <c r="E886" s="307">
        <f t="shared" ca="1" si="386"/>
        <v>-1.3333913298805182</v>
      </c>
      <c r="F886" s="304">
        <f t="shared" ca="1" si="387"/>
        <v>1.5204123559783196</v>
      </c>
      <c r="G886" s="306">
        <f t="shared" ca="1" si="388"/>
        <v>9.2037552833622271</v>
      </c>
      <c r="H886" s="307">
        <f t="shared" ca="1" si="389"/>
        <v>-106.7908200219947</v>
      </c>
      <c r="I886" s="304">
        <f t="shared" ca="1" si="390"/>
        <v>107.18669857909649</v>
      </c>
      <c r="J886" s="306">
        <f t="shared" ca="1" si="391"/>
        <v>746.86410190403069</v>
      </c>
      <c r="K886" s="307">
        <f t="shared" ca="1" si="392"/>
        <v>-7.5851645717703295</v>
      </c>
      <c r="L886" s="304">
        <f t="shared" ca="1" si="377"/>
        <v>746.90261844131669</v>
      </c>
      <c r="M886" s="306">
        <f t="shared" ca="1" si="393"/>
        <v>-1.4848238779336034</v>
      </c>
      <c r="N886" s="304">
        <f t="shared" ca="1" si="394"/>
        <v>-85.074141525843601</v>
      </c>
      <c r="P886" s="310">
        <f t="shared" ca="1" si="395"/>
        <v>23</v>
      </c>
      <c r="Q886" s="304">
        <f t="shared" ca="1" si="396"/>
        <v>0</v>
      </c>
      <c r="R886" s="306">
        <f t="shared" ca="1" si="397"/>
        <v>0</v>
      </c>
      <c r="S886" s="307">
        <f t="shared" ca="1" si="398"/>
        <v>5.083000000000002</v>
      </c>
      <c r="T886" s="304">
        <f t="shared" ca="1" si="378"/>
        <v>49.86423000000002</v>
      </c>
      <c r="U886" s="311">
        <f t="shared" ca="1" si="379"/>
        <v>0</v>
      </c>
      <c r="V886" s="306">
        <f t="shared" ca="1" si="380"/>
        <v>1.225929535193913</v>
      </c>
      <c r="W886" s="304">
        <f t="shared" ca="1" si="381"/>
        <v>43.246477164659083</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1.2657350923109618</v>
      </c>
      <c r="AH886" s="304">
        <f t="shared" ca="1" si="405"/>
        <v>-8.5080324305890951</v>
      </c>
    </row>
    <row r="887" spans="1:34" x14ac:dyDescent="0.2">
      <c r="A887" s="347">
        <f t="shared" ca="1" si="383"/>
        <v>1E-4</v>
      </c>
      <c r="B887" s="304">
        <f t="shared" ca="1" si="384"/>
        <v>29.250100000000032</v>
      </c>
      <c r="D887" s="306">
        <f t="shared" ca="1" si="385"/>
        <v>-0.73055815725388373</v>
      </c>
      <c r="E887" s="307">
        <f t="shared" ca="1" si="386"/>
        <v>-1.3333616839061406</v>
      </c>
      <c r="F887" s="304">
        <f t="shared" ca="1" si="387"/>
        <v>1.5203843597061926</v>
      </c>
      <c r="G887" s="306">
        <f t="shared" ca="1" si="388"/>
        <v>9.2036822275465013</v>
      </c>
      <c r="H887" s="307">
        <f t="shared" ca="1" si="389"/>
        <v>-106.79095335816309</v>
      </c>
      <c r="I887" s="304">
        <f t="shared" ca="1" si="390"/>
        <v>107.18682514978704</v>
      </c>
      <c r="J887" s="306">
        <f t="shared" ca="1" si="391"/>
        <v>746.86410190403069</v>
      </c>
      <c r="K887" s="307">
        <f t="shared" ca="1" si="392"/>
        <v>-7.5958436604393373</v>
      </c>
      <c r="L887" s="304">
        <f t="shared" ca="1" si="377"/>
        <v>746.90272696906663</v>
      </c>
      <c r="M887" s="306">
        <f t="shared" ca="1" si="393"/>
        <v>-1.4848246638055178</v>
      </c>
      <c r="N887" s="304">
        <f t="shared" ca="1" si="394"/>
        <v>-85.074186552987541</v>
      </c>
      <c r="P887" s="310">
        <f t="shared" ca="1" si="395"/>
        <v>23</v>
      </c>
      <c r="Q887" s="304">
        <f t="shared" ca="1" si="396"/>
        <v>0</v>
      </c>
      <c r="R887" s="306">
        <f t="shared" ca="1" si="397"/>
        <v>0</v>
      </c>
      <c r="S887" s="307">
        <f t="shared" ca="1" si="398"/>
        <v>5.083000000000002</v>
      </c>
      <c r="T887" s="304">
        <f t="shared" ca="1" si="378"/>
        <v>49.86423000000002</v>
      </c>
      <c r="U887" s="311">
        <f t="shared" ca="1" si="379"/>
        <v>0</v>
      </c>
      <c r="V887" s="306">
        <f t="shared" ca="1" si="380"/>
        <v>1.2259308443758212</v>
      </c>
      <c r="W887" s="304">
        <f t="shared" ca="1" si="381"/>
        <v>43.24662548277832</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1.265706574687556</v>
      </c>
      <c r="AH887" s="304">
        <f t="shared" ca="1" si="405"/>
        <v>-8.5080616102024518</v>
      </c>
    </row>
    <row r="888" spans="1:34" x14ac:dyDescent="0.2">
      <c r="A888" s="347">
        <f t="shared" ca="1" si="383"/>
        <v>1E-4</v>
      </c>
      <c r="B888" s="304">
        <f t="shared" ca="1" si="384"/>
        <v>29.250200000000032</v>
      </c>
      <c r="D888" s="306">
        <f t="shared" ca="1" si="385"/>
        <v>-0.73055400120110581</v>
      </c>
      <c r="E888" s="307">
        <f t="shared" ca="1" si="386"/>
        <v>-1.3333320383026557</v>
      </c>
      <c r="F888" s="304">
        <f t="shared" ca="1" si="387"/>
        <v>1.5203563638289741</v>
      </c>
      <c r="G888" s="306">
        <f t="shared" ca="1" si="388"/>
        <v>9.2036091721463809</v>
      </c>
      <c r="H888" s="307">
        <f t="shared" ca="1" si="389"/>
        <v>-106.79108669136693</v>
      </c>
      <c r="I888" s="304">
        <f t="shared" ca="1" si="390"/>
        <v>107.18695171762589</v>
      </c>
      <c r="J888" s="306">
        <f t="shared" ca="1" si="391"/>
        <v>746.86410190403069</v>
      </c>
      <c r="K888" s="307">
        <f t="shared" ca="1" si="392"/>
        <v>-7.6065227624418137</v>
      </c>
      <c r="L888" s="304">
        <f t="shared" ca="1" si="377"/>
        <v>746.90283564962442</v>
      </c>
      <c r="M888" s="306">
        <f t="shared" ca="1" si="393"/>
        <v>-1.4848254496693385</v>
      </c>
      <c r="N888" s="304">
        <f t="shared" ca="1" si="394"/>
        <v>-85.074231579667739</v>
      </c>
      <c r="P888" s="310">
        <f t="shared" ca="1" si="395"/>
        <v>23</v>
      </c>
      <c r="Q888" s="304">
        <f t="shared" ca="1" si="396"/>
        <v>0</v>
      </c>
      <c r="R888" s="306">
        <f t="shared" ca="1" si="397"/>
        <v>0</v>
      </c>
      <c r="S888" s="307">
        <f t="shared" ca="1" si="398"/>
        <v>5.083000000000002</v>
      </c>
      <c r="T888" s="304">
        <f t="shared" ca="1" si="378"/>
        <v>49.86423000000002</v>
      </c>
      <c r="U888" s="311">
        <f t="shared" ca="1" si="379"/>
        <v>0</v>
      </c>
      <c r="V888" s="306">
        <f t="shared" ca="1" si="380"/>
        <v>1.225932153560763</v>
      </c>
      <c r="W888" s="304">
        <f t="shared" ca="1" si="381"/>
        <v>43.246773799042167</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1.2656780574163253</v>
      </c>
      <c r="AH888" s="304">
        <f t="shared" ca="1" si="405"/>
        <v>-8.5080907894507778</v>
      </c>
    </row>
    <row r="889" spans="1:34" x14ac:dyDescent="0.2">
      <c r="A889" s="347">
        <f t="shared" ca="1" si="383"/>
        <v>1E-4</v>
      </c>
      <c r="B889" s="304">
        <f t="shared" ca="1" si="384"/>
        <v>29.250300000000031</v>
      </c>
      <c r="D889" s="306">
        <f t="shared" ca="1" si="385"/>
        <v>-0.73054984513944976</v>
      </c>
      <c r="E889" s="307">
        <f t="shared" ca="1" si="386"/>
        <v>-1.3333023930700527</v>
      </c>
      <c r="F889" s="304">
        <f t="shared" ca="1" si="387"/>
        <v>1.5203283683466553</v>
      </c>
      <c r="G889" s="306">
        <f t="shared" ca="1" si="388"/>
        <v>9.2035361171618675</v>
      </c>
      <c r="H889" s="307">
        <f t="shared" ca="1" si="389"/>
        <v>-106.79122002160624</v>
      </c>
      <c r="I889" s="304">
        <f t="shared" ca="1" si="390"/>
        <v>107.18707828261304</v>
      </c>
      <c r="J889" s="306">
        <f t="shared" ca="1" si="391"/>
        <v>746.86410190403069</v>
      </c>
      <c r="K889" s="307">
        <f t="shared" ca="1" si="392"/>
        <v>-7.6172018777774619</v>
      </c>
      <c r="L889" s="304">
        <f t="shared" ca="1" si="377"/>
        <v>746.90294448299051</v>
      </c>
      <c r="M889" s="306">
        <f t="shared" ca="1" si="393"/>
        <v>-1.4848262355250652</v>
      </c>
      <c r="N889" s="304">
        <f t="shared" ca="1" si="394"/>
        <v>-85.07427660588418</v>
      </c>
      <c r="P889" s="310">
        <f t="shared" ca="1" si="395"/>
        <v>23</v>
      </c>
      <c r="Q889" s="304">
        <f t="shared" ca="1" si="396"/>
        <v>0</v>
      </c>
      <c r="R889" s="306">
        <f t="shared" ca="1" si="397"/>
        <v>0</v>
      </c>
      <c r="S889" s="307">
        <f t="shared" ca="1" si="398"/>
        <v>5.083000000000002</v>
      </c>
      <c r="T889" s="304">
        <f t="shared" ca="1" si="378"/>
        <v>49.86423000000002</v>
      </c>
      <c r="U889" s="311">
        <f t="shared" ca="1" si="379"/>
        <v>0</v>
      </c>
      <c r="V889" s="306">
        <f t="shared" ca="1" si="380"/>
        <v>1.2259334627487377</v>
      </c>
      <c r="W889" s="304">
        <f t="shared" ca="1" si="381"/>
        <v>43.246922113450587</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1.2656495404972627</v>
      </c>
      <c r="AH889" s="304">
        <f t="shared" ca="1" si="405"/>
        <v>-8.5081199683340838</v>
      </c>
    </row>
    <row r="890" spans="1:34" x14ac:dyDescent="0.2">
      <c r="A890" s="347">
        <f t="shared" ca="1" si="383"/>
        <v>1E-4</v>
      </c>
      <c r="B890" s="304">
        <f t="shared" ca="1" si="384"/>
        <v>29.250400000000031</v>
      </c>
      <c r="D890" s="306">
        <f t="shared" ca="1" si="385"/>
        <v>-0.73054568906891837</v>
      </c>
      <c r="E890" s="307">
        <f t="shared" ca="1" si="386"/>
        <v>-1.3332727482083371</v>
      </c>
      <c r="F890" s="304">
        <f t="shared" ca="1" si="387"/>
        <v>1.5203003732592426</v>
      </c>
      <c r="G890" s="306">
        <f t="shared" ca="1" si="388"/>
        <v>9.2034630625929612</v>
      </c>
      <c r="H890" s="307">
        <f t="shared" ca="1" si="389"/>
        <v>-106.79135334888106</v>
      </c>
      <c r="I890" s="304">
        <f t="shared" ca="1" si="390"/>
        <v>107.18720484474854</v>
      </c>
      <c r="J890" s="306">
        <f t="shared" ca="1" si="391"/>
        <v>746.86410190403069</v>
      </c>
      <c r="K890" s="307">
        <f t="shared" ca="1" si="392"/>
        <v>-7.6278810064459863</v>
      </c>
      <c r="L890" s="304">
        <f t="shared" ca="1" si="377"/>
        <v>746.90305346916523</v>
      </c>
      <c r="M890" s="306">
        <f t="shared" ca="1" si="393"/>
        <v>-1.4848270213726982</v>
      </c>
      <c r="N890" s="304">
        <f t="shared" ca="1" si="394"/>
        <v>-85.074321631636892</v>
      </c>
      <c r="P890" s="310">
        <f t="shared" ca="1" si="395"/>
        <v>23</v>
      </c>
      <c r="Q890" s="304">
        <f t="shared" ca="1" si="396"/>
        <v>0</v>
      </c>
      <c r="R890" s="306">
        <f t="shared" ca="1" si="397"/>
        <v>0</v>
      </c>
      <c r="S890" s="307">
        <f t="shared" ca="1" si="398"/>
        <v>5.083000000000002</v>
      </c>
      <c r="T890" s="304">
        <f t="shared" ca="1" si="378"/>
        <v>49.86423000000002</v>
      </c>
      <c r="U890" s="311">
        <f t="shared" ca="1" si="379"/>
        <v>0</v>
      </c>
      <c r="V890" s="306">
        <f t="shared" ca="1" si="380"/>
        <v>1.225934771939746</v>
      </c>
      <c r="W890" s="304">
        <f t="shared" ca="1" si="381"/>
        <v>43.24707042600361</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1.26562102393037</v>
      </c>
      <c r="AH890" s="304">
        <f t="shared" ca="1" si="405"/>
        <v>-8.5081491468523645</v>
      </c>
    </row>
    <row r="891" spans="1:34" x14ac:dyDescent="0.2">
      <c r="A891" s="347">
        <f t="shared" ca="1" si="383"/>
        <v>1E-4</v>
      </c>
      <c r="B891" s="304">
        <f t="shared" ca="1" si="384"/>
        <v>29.250500000000031</v>
      </c>
      <c r="D891" s="306">
        <f t="shared" ca="1" si="385"/>
        <v>-0.73054153298951174</v>
      </c>
      <c r="E891" s="307">
        <f t="shared" ca="1" si="386"/>
        <v>-1.3332431037175034</v>
      </c>
      <c r="F891" s="304">
        <f t="shared" ca="1" si="387"/>
        <v>1.5202723785667316</v>
      </c>
      <c r="G891" s="306">
        <f t="shared" ca="1" si="388"/>
        <v>9.203390008439662</v>
      </c>
      <c r="H891" s="307">
        <f t="shared" ca="1" si="389"/>
        <v>-106.79148667319143</v>
      </c>
      <c r="I891" s="304">
        <f t="shared" ca="1" si="390"/>
        <v>107.18733140403239</v>
      </c>
      <c r="J891" s="306">
        <f t="shared" ca="1" si="391"/>
        <v>746.86410190403069</v>
      </c>
      <c r="K891" s="307">
        <f t="shared" ca="1" si="392"/>
        <v>-7.6385601484470902</v>
      </c>
      <c r="L891" s="304">
        <f t="shared" ca="1" si="377"/>
        <v>746.9031626081495</v>
      </c>
      <c r="M891" s="306">
        <f t="shared" ca="1" si="393"/>
        <v>-1.4848278072122378</v>
      </c>
      <c r="N891" s="304">
        <f t="shared" ca="1" si="394"/>
        <v>-85.074366656925889</v>
      </c>
      <c r="P891" s="310">
        <f t="shared" ca="1" si="395"/>
        <v>23</v>
      </c>
      <c r="Q891" s="304">
        <f t="shared" ca="1" si="396"/>
        <v>0</v>
      </c>
      <c r="R891" s="306">
        <f t="shared" ca="1" si="397"/>
        <v>0</v>
      </c>
      <c r="S891" s="307">
        <f t="shared" ca="1" si="398"/>
        <v>5.083000000000002</v>
      </c>
      <c r="T891" s="304">
        <f t="shared" ca="1" si="378"/>
        <v>49.86423000000002</v>
      </c>
      <c r="U891" s="311">
        <f t="shared" ca="1" si="379"/>
        <v>0</v>
      </c>
      <c r="V891" s="306">
        <f t="shared" ca="1" si="380"/>
        <v>1.2259360811337869</v>
      </c>
      <c r="W891" s="304">
        <f t="shared" ca="1" si="381"/>
        <v>43.247218736701221</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1.2655925077156454</v>
      </c>
      <c r="AH891" s="304">
        <f t="shared" ca="1" si="405"/>
        <v>-8.5081783250056251</v>
      </c>
    </row>
    <row r="892" spans="1:34" x14ac:dyDescent="0.2">
      <c r="A892" s="347">
        <f t="shared" ca="1" si="383"/>
        <v>1E-4</v>
      </c>
      <c r="B892" s="304">
        <f t="shared" ca="1" si="384"/>
        <v>29.250600000000031</v>
      </c>
      <c r="D892" s="306">
        <f t="shared" ca="1" si="385"/>
        <v>-0.73053737690122755</v>
      </c>
      <c r="E892" s="307">
        <f t="shared" ca="1" si="386"/>
        <v>-1.3332134595975553</v>
      </c>
      <c r="F892" s="304">
        <f t="shared" ca="1" si="387"/>
        <v>1.5202443842691242</v>
      </c>
      <c r="G892" s="306">
        <f t="shared" ca="1" si="388"/>
        <v>9.2033169547019718</v>
      </c>
      <c r="H892" s="307">
        <f t="shared" ca="1" si="389"/>
        <v>-106.79161999453738</v>
      </c>
      <c r="I892" s="304">
        <f t="shared" ca="1" si="390"/>
        <v>107.18745796046467</v>
      </c>
      <c r="J892" s="306">
        <f t="shared" ca="1" si="391"/>
        <v>746.86410190403069</v>
      </c>
      <c r="K892" s="307">
        <f t="shared" ca="1" si="392"/>
        <v>-7.6492393037804769</v>
      </c>
      <c r="L892" s="304">
        <f t="shared" ca="1" si="377"/>
        <v>746.90327189994343</v>
      </c>
      <c r="M892" s="306">
        <f t="shared" ca="1" si="393"/>
        <v>-1.484828593043684</v>
      </c>
      <c r="N892" s="304">
        <f t="shared" ca="1" si="394"/>
        <v>-85.074411681751158</v>
      </c>
      <c r="P892" s="310">
        <f t="shared" ca="1" si="395"/>
        <v>23</v>
      </c>
      <c r="Q892" s="304">
        <f t="shared" ca="1" si="396"/>
        <v>0</v>
      </c>
      <c r="R892" s="306">
        <f t="shared" ca="1" si="397"/>
        <v>0</v>
      </c>
      <c r="S892" s="307">
        <f t="shared" ca="1" si="398"/>
        <v>5.083000000000002</v>
      </c>
      <c r="T892" s="304">
        <f t="shared" ca="1" si="378"/>
        <v>49.86423000000002</v>
      </c>
      <c r="U892" s="311">
        <f t="shared" ca="1" si="379"/>
        <v>0</v>
      </c>
      <c r="V892" s="306">
        <f t="shared" ca="1" si="380"/>
        <v>1.2259373903308612</v>
      </c>
      <c r="W892" s="304">
        <f t="shared" ca="1" si="381"/>
        <v>43.24736704554347</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1.2655639918530905</v>
      </c>
      <c r="AH892" s="304">
        <f t="shared" ca="1" si="405"/>
        <v>-8.5082075027938622</v>
      </c>
    </row>
    <row r="893" spans="1:34" x14ac:dyDescent="0.2">
      <c r="A893" s="347">
        <f t="shared" ca="1" si="383"/>
        <v>1E-4</v>
      </c>
      <c r="B893" s="304">
        <f t="shared" ca="1" si="384"/>
        <v>29.25070000000003</v>
      </c>
      <c r="D893" s="306">
        <f t="shared" ca="1" si="385"/>
        <v>-0.73053322080407002</v>
      </c>
      <c r="E893" s="307">
        <f t="shared" ca="1" si="386"/>
        <v>-1.3331838158484839</v>
      </c>
      <c r="F893" s="304">
        <f t="shared" ca="1" si="387"/>
        <v>1.520216390366415</v>
      </c>
      <c r="G893" s="306">
        <f t="shared" ca="1" si="388"/>
        <v>9.2032439013798921</v>
      </c>
      <c r="H893" s="307">
        <f t="shared" ca="1" si="389"/>
        <v>-106.79175331291897</v>
      </c>
      <c r="I893" s="304">
        <f t="shared" ca="1" si="390"/>
        <v>107.1875845140454</v>
      </c>
      <c r="J893" s="306">
        <f t="shared" ca="1" si="391"/>
        <v>746.86410190403069</v>
      </c>
      <c r="K893" s="307">
        <f t="shared" ca="1" si="392"/>
        <v>-7.6599184724458498</v>
      </c>
      <c r="L893" s="304">
        <f t="shared" ca="1" si="377"/>
        <v>746.90338134454771</v>
      </c>
      <c r="M893" s="306">
        <f t="shared" ca="1" si="393"/>
        <v>-1.4848293788670368</v>
      </c>
      <c r="N893" s="304">
        <f t="shared" ca="1" si="394"/>
        <v>-85.074456706112713</v>
      </c>
      <c r="P893" s="310">
        <f t="shared" ca="1" si="395"/>
        <v>23</v>
      </c>
      <c r="Q893" s="304">
        <f t="shared" ca="1" si="396"/>
        <v>0</v>
      </c>
      <c r="R893" s="306">
        <f t="shared" ca="1" si="397"/>
        <v>0</v>
      </c>
      <c r="S893" s="307">
        <f t="shared" ca="1" si="398"/>
        <v>5.083000000000002</v>
      </c>
      <c r="T893" s="304">
        <f t="shared" ca="1" si="378"/>
        <v>49.86423000000002</v>
      </c>
      <c r="U893" s="311">
        <f t="shared" ca="1" si="379"/>
        <v>0</v>
      </c>
      <c r="V893" s="306">
        <f t="shared" ca="1" si="380"/>
        <v>1.2259386995309689</v>
      </c>
      <c r="W893" s="304">
        <f t="shared" ca="1" si="381"/>
        <v>43.247515352530371</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1.2655354763426949</v>
      </c>
      <c r="AH893" s="304">
        <f t="shared" ca="1" si="405"/>
        <v>-8.5082366802170863</v>
      </c>
    </row>
    <row r="894" spans="1:34" x14ac:dyDescent="0.2">
      <c r="A894" s="347">
        <f t="shared" ca="1" si="383"/>
        <v>1E-4</v>
      </c>
      <c r="B894" s="304">
        <f t="shared" ca="1" si="384"/>
        <v>29.25080000000003</v>
      </c>
      <c r="D894" s="306">
        <f t="shared" ca="1" si="385"/>
        <v>-0.73052906469803935</v>
      </c>
      <c r="E894" s="307">
        <f t="shared" ca="1" si="386"/>
        <v>-1.3331541724702802</v>
      </c>
      <c r="F894" s="304">
        <f t="shared" ca="1" si="387"/>
        <v>1.5201883968585965</v>
      </c>
      <c r="G894" s="306">
        <f t="shared" ca="1" si="388"/>
        <v>9.2031708484734231</v>
      </c>
      <c r="H894" s="307">
        <f t="shared" ca="1" si="389"/>
        <v>-106.79188662833621</v>
      </c>
      <c r="I894" s="304">
        <f t="shared" ca="1" si="390"/>
        <v>107.18771106477462</v>
      </c>
      <c r="J894" s="306">
        <f t="shared" ca="1" si="391"/>
        <v>746.86410190403069</v>
      </c>
      <c r="K894" s="307">
        <f t="shared" ca="1" si="392"/>
        <v>-7.6705976544429122</v>
      </c>
      <c r="L894" s="304">
        <f t="shared" ca="1" si="377"/>
        <v>746.90349094196279</v>
      </c>
      <c r="M894" s="306">
        <f t="shared" ca="1" si="393"/>
        <v>-1.4848301646822963</v>
      </c>
      <c r="N894" s="304">
        <f t="shared" ca="1" si="394"/>
        <v>-85.074501730010567</v>
      </c>
      <c r="P894" s="310">
        <f t="shared" ca="1" si="395"/>
        <v>23</v>
      </c>
      <c r="Q894" s="304">
        <f t="shared" ca="1" si="396"/>
        <v>0</v>
      </c>
      <c r="R894" s="306">
        <f t="shared" ca="1" si="397"/>
        <v>0</v>
      </c>
      <c r="S894" s="307">
        <f t="shared" ca="1" si="398"/>
        <v>5.083000000000002</v>
      </c>
      <c r="T894" s="304">
        <f t="shared" ca="1" si="378"/>
        <v>49.86423000000002</v>
      </c>
      <c r="U894" s="311">
        <f t="shared" ca="1" si="379"/>
        <v>0</v>
      </c>
      <c r="V894" s="306">
        <f t="shared" ca="1" si="380"/>
        <v>1.225940008734109</v>
      </c>
      <c r="W894" s="304">
        <f t="shared" ca="1" si="381"/>
        <v>43.247663657661903</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1.2655069611844567</v>
      </c>
      <c r="AH894" s="304">
        <f t="shared" ca="1" si="405"/>
        <v>-8.5082658572753012</v>
      </c>
    </row>
    <row r="895" spans="1:34" x14ac:dyDescent="0.2">
      <c r="A895" s="347">
        <f t="shared" ca="1" si="383"/>
        <v>1E-4</v>
      </c>
      <c r="B895" s="304">
        <f t="shared" ca="1" si="384"/>
        <v>29.25090000000003</v>
      </c>
      <c r="D895" s="306">
        <f t="shared" ca="1" si="385"/>
        <v>-0.73052490858313635</v>
      </c>
      <c r="E895" s="307">
        <f t="shared" ca="1" si="386"/>
        <v>-1.3331245294629568</v>
      </c>
      <c r="F895" s="304">
        <f t="shared" ca="1" si="387"/>
        <v>1.5201604037456802</v>
      </c>
      <c r="G895" s="306">
        <f t="shared" ca="1" si="388"/>
        <v>9.2030977959825648</v>
      </c>
      <c r="H895" s="307">
        <f t="shared" ca="1" si="389"/>
        <v>-106.79201994078916</v>
      </c>
      <c r="I895" s="304">
        <f t="shared" ca="1" si="390"/>
        <v>107.18783761265234</v>
      </c>
      <c r="J895" s="306">
        <f t="shared" ca="1" si="391"/>
        <v>746.86410190403069</v>
      </c>
      <c r="K895" s="307">
        <f t="shared" ca="1" si="392"/>
        <v>-7.6812768497713684</v>
      </c>
      <c r="L895" s="304">
        <f t="shared" ca="1" si="377"/>
        <v>746.90360069218912</v>
      </c>
      <c r="M895" s="306">
        <f t="shared" ca="1" si="393"/>
        <v>-1.4848309504894628</v>
      </c>
      <c r="N895" s="304">
        <f t="shared" ca="1" si="394"/>
        <v>-85.074546753444722</v>
      </c>
      <c r="P895" s="310">
        <f t="shared" ca="1" si="395"/>
        <v>23</v>
      </c>
      <c r="Q895" s="304">
        <f t="shared" ca="1" si="396"/>
        <v>0</v>
      </c>
      <c r="R895" s="306">
        <f t="shared" ca="1" si="397"/>
        <v>0</v>
      </c>
      <c r="S895" s="307">
        <f t="shared" ca="1" si="398"/>
        <v>5.083000000000002</v>
      </c>
      <c r="T895" s="304">
        <f t="shared" ca="1" si="378"/>
        <v>49.86423000000002</v>
      </c>
      <c r="U895" s="311">
        <f t="shared" ca="1" si="379"/>
        <v>0</v>
      </c>
      <c r="V895" s="306">
        <f t="shared" ca="1" si="380"/>
        <v>1.2259413179402825</v>
      </c>
      <c r="W895" s="304">
        <f t="shared" ca="1" si="381"/>
        <v>43.247811960938101</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1.2654784463783848</v>
      </c>
      <c r="AH895" s="304">
        <f t="shared" ca="1" si="405"/>
        <v>-8.5082950339684995</v>
      </c>
    </row>
    <row r="896" spans="1:34" x14ac:dyDescent="0.2">
      <c r="A896" s="347">
        <f t="shared" ca="1" si="383"/>
        <v>1E-4</v>
      </c>
      <c r="B896" s="304">
        <f t="shared" ca="1" si="384"/>
        <v>29.25100000000003</v>
      </c>
      <c r="D896" s="306">
        <f t="shared" ca="1" si="385"/>
        <v>-0.73052075245936154</v>
      </c>
      <c r="E896" s="307">
        <f t="shared" ca="1" si="386"/>
        <v>-1.3330948868264993</v>
      </c>
      <c r="F896" s="304">
        <f t="shared" ca="1" si="387"/>
        <v>1.5201324110276542</v>
      </c>
      <c r="G896" s="306">
        <f t="shared" ca="1" si="388"/>
        <v>9.2030247439073189</v>
      </c>
      <c r="H896" s="307">
        <f t="shared" ca="1" si="389"/>
        <v>-106.79215325027785</v>
      </c>
      <c r="I896" s="304">
        <f t="shared" ca="1" si="390"/>
        <v>107.18796415767864</v>
      </c>
      <c r="J896" s="306">
        <f t="shared" ca="1" si="391"/>
        <v>746.86410190403069</v>
      </c>
      <c r="K896" s="307">
        <f t="shared" ca="1" si="392"/>
        <v>-7.6919560584309217</v>
      </c>
      <c r="L896" s="304">
        <f t="shared" ca="1" si="377"/>
        <v>746.90371059522727</v>
      </c>
      <c r="M896" s="306">
        <f t="shared" ca="1" si="393"/>
        <v>-1.4848317362885364</v>
      </c>
      <c r="N896" s="304">
        <f t="shared" ca="1" si="394"/>
        <v>-85.074591776415176</v>
      </c>
      <c r="P896" s="310">
        <f t="shared" ca="1" si="395"/>
        <v>23</v>
      </c>
      <c r="Q896" s="304">
        <f t="shared" ca="1" si="396"/>
        <v>0</v>
      </c>
      <c r="R896" s="306">
        <f t="shared" ca="1" si="397"/>
        <v>0</v>
      </c>
      <c r="S896" s="307">
        <f t="shared" ca="1" si="398"/>
        <v>5.083000000000002</v>
      </c>
      <c r="T896" s="304">
        <f t="shared" ca="1" si="378"/>
        <v>49.86423000000002</v>
      </c>
      <c r="U896" s="311">
        <f t="shared" ca="1" si="379"/>
        <v>0</v>
      </c>
      <c r="V896" s="306">
        <f t="shared" ca="1" si="380"/>
        <v>1.2259426271494887</v>
      </c>
      <c r="W896" s="304">
        <f t="shared" ca="1" si="381"/>
        <v>43.247960262358987</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1.2654499319244632</v>
      </c>
      <c r="AH896" s="304">
        <f t="shared" ca="1" si="405"/>
        <v>-8.5083242102966921</v>
      </c>
    </row>
    <row r="897" spans="1:34" x14ac:dyDescent="0.2">
      <c r="A897" s="347">
        <f t="shared" ca="1" si="383"/>
        <v>1E-4</v>
      </c>
      <c r="B897" s="304">
        <f t="shared" ca="1" si="384"/>
        <v>29.251100000000029</v>
      </c>
      <c r="D897" s="306">
        <f t="shared" ca="1" si="385"/>
        <v>-0.73051659632671495</v>
      </c>
      <c r="E897" s="307">
        <f t="shared" ca="1" si="386"/>
        <v>-1.3330652445609097</v>
      </c>
      <c r="F897" s="304">
        <f t="shared" ca="1" si="387"/>
        <v>1.5201044187045198</v>
      </c>
      <c r="G897" s="306">
        <f t="shared" ca="1" si="388"/>
        <v>9.2029516922476855</v>
      </c>
      <c r="H897" s="307">
        <f t="shared" ca="1" si="389"/>
        <v>-106.79228655680231</v>
      </c>
      <c r="I897" s="304">
        <f t="shared" ca="1" si="390"/>
        <v>107.18809069985352</v>
      </c>
      <c r="J897" s="306">
        <f t="shared" ca="1" si="391"/>
        <v>746.86410190403069</v>
      </c>
      <c r="K897" s="307">
        <f t="shared" ca="1" si="392"/>
        <v>-7.7026352804212754</v>
      </c>
      <c r="L897" s="304">
        <f t="shared" ca="1" si="377"/>
        <v>746.90382065107792</v>
      </c>
      <c r="M897" s="306">
        <f t="shared" ca="1" si="393"/>
        <v>-1.4848325220795171</v>
      </c>
      <c r="N897" s="304">
        <f t="shared" ca="1" si="394"/>
        <v>-85.074636798921958</v>
      </c>
      <c r="P897" s="310">
        <f t="shared" ca="1" si="395"/>
        <v>23</v>
      </c>
      <c r="Q897" s="304">
        <f t="shared" ca="1" si="396"/>
        <v>0</v>
      </c>
      <c r="R897" s="306">
        <f t="shared" ca="1" si="397"/>
        <v>0</v>
      </c>
      <c r="S897" s="307">
        <f t="shared" ca="1" si="398"/>
        <v>5.083000000000002</v>
      </c>
      <c r="T897" s="304">
        <f t="shared" ca="1" si="378"/>
        <v>49.86423000000002</v>
      </c>
      <c r="U897" s="311">
        <f t="shared" ca="1" si="379"/>
        <v>0</v>
      </c>
      <c r="V897" s="306">
        <f t="shared" ca="1" si="380"/>
        <v>1.2259439363617277</v>
      </c>
      <c r="W897" s="304">
        <f t="shared" ca="1" si="381"/>
        <v>43.248108561924539</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1.2654214178226955</v>
      </c>
      <c r="AH897" s="304">
        <f t="shared" ca="1" si="405"/>
        <v>-8.5083533862598806</v>
      </c>
    </row>
    <row r="898" spans="1:34" x14ac:dyDescent="0.2">
      <c r="A898" s="347">
        <f t="shared" ca="1" si="383"/>
        <v>1E-4</v>
      </c>
      <c r="B898" s="304">
        <f t="shared" ca="1" si="384"/>
        <v>29.251200000000029</v>
      </c>
      <c r="D898" s="306">
        <f t="shared" ca="1" si="385"/>
        <v>-0.7305124401851979</v>
      </c>
      <c r="E898" s="307">
        <f t="shared" ca="1" si="386"/>
        <v>-1.333035602666186</v>
      </c>
      <c r="F898" s="304">
        <f t="shared" ca="1" si="387"/>
        <v>1.520076426776277</v>
      </c>
      <c r="G898" s="306">
        <f t="shared" ca="1" si="388"/>
        <v>9.2028786410036663</v>
      </c>
      <c r="H898" s="307">
        <f t="shared" ca="1" si="389"/>
        <v>-106.79241986036257</v>
      </c>
      <c r="I898" s="304">
        <f t="shared" ca="1" si="390"/>
        <v>107.18821723917701</v>
      </c>
      <c r="J898" s="306">
        <f t="shared" ca="1" si="391"/>
        <v>746.86410190403069</v>
      </c>
      <c r="K898" s="307">
        <f t="shared" ca="1" si="392"/>
        <v>-7.7133145157421339</v>
      </c>
      <c r="L898" s="304">
        <f t="shared" ca="1" si="377"/>
        <v>746.90393085974119</v>
      </c>
      <c r="M898" s="306">
        <f t="shared" ca="1" si="393"/>
        <v>-1.484833307862405</v>
      </c>
      <c r="N898" s="304">
        <f t="shared" ca="1" si="394"/>
        <v>-85.07468182096504</v>
      </c>
      <c r="P898" s="310">
        <f t="shared" ca="1" si="395"/>
        <v>23</v>
      </c>
      <c r="Q898" s="304">
        <f t="shared" ca="1" si="396"/>
        <v>0</v>
      </c>
      <c r="R898" s="306">
        <f t="shared" ca="1" si="397"/>
        <v>0</v>
      </c>
      <c r="S898" s="307">
        <f t="shared" ca="1" si="398"/>
        <v>5.083000000000002</v>
      </c>
      <c r="T898" s="304">
        <f t="shared" ca="1" si="378"/>
        <v>49.86423000000002</v>
      </c>
      <c r="U898" s="311">
        <f t="shared" ca="1" si="379"/>
        <v>0</v>
      </c>
      <c r="V898" s="306">
        <f t="shared" ca="1" si="380"/>
        <v>1.2259452455769999</v>
      </c>
      <c r="W898" s="304">
        <f t="shared" ca="1" si="381"/>
        <v>43.248256859634793</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1.2653929040730851</v>
      </c>
      <c r="AH898" s="304">
        <f t="shared" ca="1" si="405"/>
        <v>-8.5083825618580615</v>
      </c>
    </row>
    <row r="899" spans="1:34" x14ac:dyDescent="0.2">
      <c r="A899" s="347">
        <f t="shared" ca="1" si="383"/>
        <v>1E-4</v>
      </c>
      <c r="B899" s="304">
        <f t="shared" ca="1" si="384"/>
        <v>29.251300000000029</v>
      </c>
      <c r="D899" s="306">
        <f t="shared" ca="1" si="385"/>
        <v>-0.73050828403481216</v>
      </c>
      <c r="E899" s="307">
        <f t="shared" ca="1" si="386"/>
        <v>-1.3330059611423302</v>
      </c>
      <c r="F899" s="304">
        <f t="shared" ca="1" si="387"/>
        <v>1.5200484352429278</v>
      </c>
      <c r="G899" s="306">
        <f t="shared" ca="1" si="388"/>
        <v>9.202805590175263</v>
      </c>
      <c r="H899" s="307">
        <f t="shared" ca="1" si="389"/>
        <v>-106.79255316095869</v>
      </c>
      <c r="I899" s="304">
        <f t="shared" ca="1" si="390"/>
        <v>107.18834377564917</v>
      </c>
      <c r="J899" s="306">
        <f t="shared" ca="1" si="391"/>
        <v>746.86410190403069</v>
      </c>
      <c r="K899" s="307">
        <f t="shared" ca="1" si="392"/>
        <v>-7.7239937643931995</v>
      </c>
      <c r="L899" s="304">
        <f t="shared" ca="1" si="377"/>
        <v>746.90404122121788</v>
      </c>
      <c r="M899" s="306">
        <f t="shared" ca="1" si="393"/>
        <v>-1.4848340936372002</v>
      </c>
      <c r="N899" s="304">
        <f t="shared" ca="1" si="394"/>
        <v>-85.07472684254445</v>
      </c>
      <c r="P899" s="310">
        <f t="shared" ca="1" si="395"/>
        <v>23</v>
      </c>
      <c r="Q899" s="304">
        <f t="shared" ca="1" si="396"/>
        <v>0</v>
      </c>
      <c r="R899" s="306">
        <f t="shared" ca="1" si="397"/>
        <v>0</v>
      </c>
      <c r="S899" s="307">
        <f t="shared" ca="1" si="398"/>
        <v>5.083000000000002</v>
      </c>
      <c r="T899" s="304">
        <f t="shared" ca="1" si="378"/>
        <v>49.86423000000002</v>
      </c>
      <c r="U899" s="311">
        <f t="shared" ca="1" si="379"/>
        <v>0</v>
      </c>
      <c r="V899" s="306">
        <f t="shared" ca="1" si="380"/>
        <v>1.2259465547953052</v>
      </c>
      <c r="W899" s="304">
        <f t="shared" ca="1" si="381"/>
        <v>43.248405155489799</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1.2653643906756216</v>
      </c>
      <c r="AH899" s="304">
        <f t="shared" ca="1" si="405"/>
        <v>-8.5084117370912402</v>
      </c>
    </row>
    <row r="900" spans="1:34" x14ac:dyDescent="0.2">
      <c r="A900" s="347">
        <f t="shared" ca="1" si="383"/>
        <v>1E-4</v>
      </c>
      <c r="B900" s="304">
        <f t="shared" ca="1" si="384"/>
        <v>29.251400000000029</v>
      </c>
      <c r="D900" s="306">
        <f t="shared" ca="1" si="385"/>
        <v>-0.73050412787555863</v>
      </c>
      <c r="E900" s="307">
        <f t="shared" ca="1" si="386"/>
        <v>-1.3329763199893225</v>
      </c>
      <c r="F900" s="304">
        <f t="shared" ca="1" si="387"/>
        <v>1.520020444104456</v>
      </c>
      <c r="G900" s="306">
        <f t="shared" ca="1" si="388"/>
        <v>9.2027325397624757</v>
      </c>
      <c r="H900" s="307">
        <f t="shared" ca="1" si="389"/>
        <v>-106.79268645859069</v>
      </c>
      <c r="I900" s="304">
        <f t="shared" ca="1" si="390"/>
        <v>107.18847030927003</v>
      </c>
      <c r="J900" s="306">
        <f t="shared" ca="1" si="391"/>
        <v>746.86410190403069</v>
      </c>
      <c r="K900" s="307">
        <f t="shared" ca="1" si="392"/>
        <v>-7.7346730263741774</v>
      </c>
      <c r="L900" s="304">
        <f t="shared" ref="L900:L963" ca="1" si="406">SQRT(pos_x^2+pos_z^2)</f>
        <v>746.90415173550832</v>
      </c>
      <c r="M900" s="306">
        <f t="shared" ca="1" si="393"/>
        <v>-1.484834879403903</v>
      </c>
      <c r="N900" s="304">
        <f t="shared" ca="1" si="394"/>
        <v>-85.074771863660203</v>
      </c>
      <c r="P900" s="310">
        <f t="shared" ca="1" si="395"/>
        <v>23</v>
      </c>
      <c r="Q900" s="304">
        <f t="shared" ca="1" si="396"/>
        <v>0</v>
      </c>
      <c r="R900" s="306">
        <f t="shared" ca="1" si="397"/>
        <v>0</v>
      </c>
      <c r="S900" s="307">
        <f t="shared" ca="1" si="398"/>
        <v>5.083000000000002</v>
      </c>
      <c r="T900" s="304">
        <f t="shared" ref="T900:T963" ca="1" si="407">m*g</f>
        <v>49.86423000000002</v>
      </c>
      <c r="U900" s="311">
        <f t="shared" ref="U900:U963" ca="1" si="408">IF(pos_xz&lt;L_rampe,Poids*COS(Beta),0)</f>
        <v>0</v>
      </c>
      <c r="V900" s="306">
        <f t="shared" ref="V900:V963" ca="1" si="409">Rho_moyen*(20000-Alt_rampe-pos_z)/(20000+Alt_rampe+pos_z)</f>
        <v>1.225947864016643</v>
      </c>
      <c r="W900" s="304">
        <f t="shared" ref="W900:W963" ca="1" si="410">1/2*Rho*Sref*Cx*vit_xz^2</f>
        <v>43.248553449489506</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1.2653358776303012</v>
      </c>
      <c r="AH900" s="304">
        <f t="shared" ca="1" si="405"/>
        <v>-8.5084409119594291</v>
      </c>
    </row>
    <row r="901" spans="1:34" x14ac:dyDescent="0.2">
      <c r="A901" s="347">
        <f t="shared" ref="A901:A964" ca="1" si="412">IF(B900+0.01&lt;=T_ini+ROUNDUP(Temps_fin_propu,0), 0.01, IF(K900&gt;0, 0.1, 0.0001))</f>
        <v>1E-4</v>
      </c>
      <c r="B901" s="304">
        <f t="shared" ref="B901:B964" ca="1" si="413">B900+pas</f>
        <v>29.251500000000028</v>
      </c>
      <c r="D901" s="306">
        <f t="shared" ref="D901:D964" ca="1" si="414">IF(AND(L900&lt;L_rampe,Poussee&lt;Poids*SIN(M900)),0,(-W900+Poussee)/m*COS(M900)-U900/m*SIN(M900))</f>
        <v>-0.7304999717074363</v>
      </c>
      <c r="E901" s="307">
        <f t="shared" ref="E901:E964" ca="1" si="415">IF(AND(L900&lt;L_rampe,Poussee&lt;Poids*SIN(M900)),0,(-W900+Poussee)/m*SIN(M900)+U900/m*COS(M900)-Poids/m)</f>
        <v>-1.3329466792071756</v>
      </c>
      <c r="F901" s="304">
        <f t="shared" ref="F901:F964" ca="1" si="416">SQRT(acc_x^2+acc_z^2)</f>
        <v>1.519992453360872</v>
      </c>
      <c r="G901" s="306">
        <f t="shared" ref="G901:G964" ca="1" si="417">G900+acc_x*pas</f>
        <v>9.2026594897653045</v>
      </c>
      <c r="H901" s="307">
        <f t="shared" ref="H901:H964" ca="1" si="418">H900+acc_z*pas</f>
        <v>-106.79281975325861</v>
      </c>
      <c r="I901" s="304">
        <f t="shared" ref="I901:I964" ca="1" si="419">SQRT(vit_x^2+vit_z^2)</f>
        <v>107.18859684003961</v>
      </c>
      <c r="J901" s="306">
        <f t="shared" ref="J901:J964" ca="1" si="420">J900+0.5*(vit_x+G900)*pas*(K900&gt;=0)</f>
        <v>746.86410190403069</v>
      </c>
      <c r="K901" s="307">
        <f t="shared" ref="K901:K964" ca="1" si="421">K900+0.5*(vit_z+H900)*pas</f>
        <v>-7.7453523016847701</v>
      </c>
      <c r="L901" s="304">
        <f t="shared" ca="1" si="406"/>
        <v>746.90426240261309</v>
      </c>
      <c r="M901" s="306">
        <f t="shared" ref="M901:M964" ca="1" si="422">IF(AND(L900&gt;L_rampe,G901&gt;0),ATAN2(G901,H901),$M$4)</f>
        <v>-1.4848356651625132</v>
      </c>
      <c r="N901" s="304">
        <f t="shared" ref="N901:N964" ca="1" si="423">DEGREES(Beta)</f>
        <v>-85.074816884312284</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5.083000000000002</v>
      </c>
      <c r="T901" s="304">
        <f t="shared" ca="1" si="407"/>
        <v>49.86423000000002</v>
      </c>
      <c r="U901" s="311">
        <f t="shared" ca="1" si="408"/>
        <v>0</v>
      </c>
      <c r="V901" s="306">
        <f t="shared" ca="1" si="409"/>
        <v>1.2259491732410137</v>
      </c>
      <c r="W901" s="304">
        <f t="shared" ca="1" si="410"/>
        <v>43.248701741633944</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1.2653073649371276</v>
      </c>
      <c r="AH901" s="304">
        <f t="shared" ref="AH901:AH964" ca="1" si="434">IF(AND(L900&lt;L_rampe,Poussee&lt;Poids*SIN(M900)), g*SIN(M900), (-W900+Poussee)/m)</f>
        <v>-8.5084700864626193</v>
      </c>
    </row>
    <row r="902" spans="1:34" x14ac:dyDescent="0.2">
      <c r="A902" s="347">
        <f t="shared" ca="1" si="412"/>
        <v>1E-4</v>
      </c>
      <c r="B902" s="304">
        <f t="shared" ca="1" si="413"/>
        <v>29.251600000000028</v>
      </c>
      <c r="D902" s="306">
        <f t="shared" ca="1" si="414"/>
        <v>-0.73049581553044873</v>
      </c>
      <c r="E902" s="307">
        <f t="shared" ca="1" si="415"/>
        <v>-1.3329170387958893</v>
      </c>
      <c r="F902" s="304">
        <f t="shared" ca="1" si="416"/>
        <v>1.5199644630121776</v>
      </c>
      <c r="G902" s="306">
        <f t="shared" ca="1" si="417"/>
        <v>9.2025864401837509</v>
      </c>
      <c r="H902" s="307">
        <f t="shared" ca="1" si="418"/>
        <v>-106.79295304496249</v>
      </c>
      <c r="I902" s="304">
        <f t="shared" ca="1" si="419"/>
        <v>107.18872336795795</v>
      </c>
      <c r="J902" s="306">
        <f t="shared" ca="1" si="420"/>
        <v>746.86410190403069</v>
      </c>
      <c r="K902" s="307">
        <f t="shared" ca="1" si="421"/>
        <v>-7.7560315903246808</v>
      </c>
      <c r="L902" s="304">
        <f t="shared" ca="1" si="406"/>
        <v>746.90437322253263</v>
      </c>
      <c r="M902" s="306">
        <f t="shared" ca="1" si="422"/>
        <v>-1.4848364509130314</v>
      </c>
      <c r="N902" s="304">
        <f t="shared" ca="1" si="423"/>
        <v>-85.074861904500736</v>
      </c>
      <c r="P902" s="310">
        <f t="shared" ca="1" si="424"/>
        <v>23</v>
      </c>
      <c r="Q902" s="304">
        <f t="shared" ca="1" si="425"/>
        <v>0</v>
      </c>
      <c r="R902" s="306">
        <f t="shared" ca="1" si="426"/>
        <v>0</v>
      </c>
      <c r="S902" s="307">
        <f t="shared" ca="1" si="427"/>
        <v>5.083000000000002</v>
      </c>
      <c r="T902" s="304">
        <f t="shared" ca="1" si="407"/>
        <v>49.86423000000002</v>
      </c>
      <c r="U902" s="311">
        <f t="shared" ca="1" si="408"/>
        <v>0</v>
      </c>
      <c r="V902" s="306">
        <f t="shared" ca="1" si="409"/>
        <v>1.2259504824684173</v>
      </c>
      <c r="W902" s="304">
        <f t="shared" ca="1" si="410"/>
        <v>43.248850031923148</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1.2652788525961007</v>
      </c>
      <c r="AH902" s="304">
        <f t="shared" ca="1" si="434"/>
        <v>-8.5084992606008125</v>
      </c>
    </row>
    <row r="903" spans="1:34" x14ac:dyDescent="0.2">
      <c r="A903" s="347">
        <f t="shared" ca="1" si="412"/>
        <v>1E-4</v>
      </c>
      <c r="B903" s="304">
        <f t="shared" ca="1" si="413"/>
        <v>29.251700000000028</v>
      </c>
      <c r="D903" s="306">
        <f t="shared" ca="1" si="414"/>
        <v>-0.7304916593445927</v>
      </c>
      <c r="E903" s="307">
        <f t="shared" ca="1" si="415"/>
        <v>-1.3328873987554495</v>
      </c>
      <c r="F903" s="304">
        <f t="shared" ca="1" si="416"/>
        <v>1.5199364730583595</v>
      </c>
      <c r="G903" s="306">
        <f t="shared" ca="1" si="417"/>
        <v>9.202513391017817</v>
      </c>
      <c r="H903" s="307">
        <f t="shared" ca="1" si="418"/>
        <v>-106.79308633370236</v>
      </c>
      <c r="I903" s="304">
        <f t="shared" ca="1" si="419"/>
        <v>107.18884989302511</v>
      </c>
      <c r="J903" s="306">
        <f t="shared" ca="1" si="420"/>
        <v>746.86410190403069</v>
      </c>
      <c r="K903" s="307">
        <f t="shared" ca="1" si="421"/>
        <v>-7.7667108922936139</v>
      </c>
      <c r="L903" s="304">
        <f t="shared" ca="1" si="406"/>
        <v>746.90448419526763</v>
      </c>
      <c r="M903" s="306">
        <f t="shared" ca="1" si="422"/>
        <v>-1.4848372366554572</v>
      </c>
      <c r="N903" s="304">
        <f t="shared" ca="1" si="423"/>
        <v>-85.074906924225516</v>
      </c>
      <c r="P903" s="310">
        <f t="shared" ca="1" si="424"/>
        <v>23</v>
      </c>
      <c r="Q903" s="304">
        <f t="shared" ca="1" si="425"/>
        <v>0</v>
      </c>
      <c r="R903" s="306">
        <f t="shared" ca="1" si="426"/>
        <v>0</v>
      </c>
      <c r="S903" s="307">
        <f t="shared" ca="1" si="427"/>
        <v>5.083000000000002</v>
      </c>
      <c r="T903" s="304">
        <f t="shared" ca="1" si="407"/>
        <v>49.86423000000002</v>
      </c>
      <c r="U903" s="311">
        <f t="shared" ca="1" si="408"/>
        <v>0</v>
      </c>
      <c r="V903" s="306">
        <f t="shared" ca="1" si="409"/>
        <v>1.2259517916988538</v>
      </c>
      <c r="W903" s="304">
        <f t="shared" ca="1" si="410"/>
        <v>43.248998320357131</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1.2652503406072118</v>
      </c>
      <c r="AH903" s="304">
        <f t="shared" ca="1" si="434"/>
        <v>-8.5085284343740177</v>
      </c>
    </row>
    <row r="904" spans="1:34" x14ac:dyDescent="0.2">
      <c r="A904" s="347">
        <f t="shared" ca="1" si="412"/>
        <v>1E-4</v>
      </c>
      <c r="B904" s="304">
        <f t="shared" ca="1" si="413"/>
        <v>29.251800000000028</v>
      </c>
      <c r="D904" s="306">
        <f t="shared" ca="1" si="414"/>
        <v>-0.73048750314987365</v>
      </c>
      <c r="E904" s="307">
        <f t="shared" ca="1" si="415"/>
        <v>-1.3328577590858561</v>
      </c>
      <c r="F904" s="304">
        <f t="shared" ca="1" si="416"/>
        <v>1.5199084834994201</v>
      </c>
      <c r="G904" s="306">
        <f t="shared" ca="1" si="417"/>
        <v>9.2024403422675025</v>
      </c>
      <c r="H904" s="307">
        <f t="shared" ca="1" si="418"/>
        <v>-106.79321961947826</v>
      </c>
      <c r="I904" s="304">
        <f t="shared" ca="1" si="419"/>
        <v>107.18897641524109</v>
      </c>
      <c r="J904" s="306">
        <f t="shared" ca="1" si="420"/>
        <v>746.86410190403069</v>
      </c>
      <c r="K904" s="307">
        <f t="shared" ca="1" si="421"/>
        <v>-7.7773902075912726</v>
      </c>
      <c r="L904" s="304">
        <f t="shared" ca="1" si="406"/>
        <v>746.90459532081832</v>
      </c>
      <c r="M904" s="306">
        <f t="shared" ca="1" si="422"/>
        <v>-1.4848380223897908</v>
      </c>
      <c r="N904" s="304">
        <f t="shared" ca="1" si="423"/>
        <v>-85.074951943486653</v>
      </c>
      <c r="P904" s="310">
        <f t="shared" ca="1" si="424"/>
        <v>23</v>
      </c>
      <c r="Q904" s="304">
        <f t="shared" ca="1" si="425"/>
        <v>0</v>
      </c>
      <c r="R904" s="306">
        <f t="shared" ca="1" si="426"/>
        <v>0</v>
      </c>
      <c r="S904" s="307">
        <f t="shared" ca="1" si="427"/>
        <v>5.083000000000002</v>
      </c>
      <c r="T904" s="304">
        <f t="shared" ca="1" si="407"/>
        <v>49.86423000000002</v>
      </c>
      <c r="U904" s="311">
        <f t="shared" ca="1" si="408"/>
        <v>0</v>
      </c>
      <c r="V904" s="306">
        <f t="shared" ca="1" si="409"/>
        <v>1.2259531009323228</v>
      </c>
      <c r="W904" s="304">
        <f t="shared" ca="1" si="410"/>
        <v>43.249146606935874</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1.2652218289704571</v>
      </c>
      <c r="AH904" s="304">
        <f t="shared" ca="1" si="434"/>
        <v>-8.5085576077822385</v>
      </c>
    </row>
    <row r="905" spans="1:34" x14ac:dyDescent="0.2">
      <c r="A905" s="347">
        <f t="shared" ca="1" si="412"/>
        <v>1E-4</v>
      </c>
      <c r="B905" s="304">
        <f t="shared" ca="1" si="413"/>
        <v>29.251900000000028</v>
      </c>
      <c r="D905" s="306">
        <f t="shared" ca="1" si="414"/>
        <v>-0.73048334694629102</v>
      </c>
      <c r="E905" s="307">
        <f t="shared" ca="1" si="415"/>
        <v>-1.3328281197871146</v>
      </c>
      <c r="F905" s="304">
        <f t="shared" ca="1" si="416"/>
        <v>1.5198804943353639</v>
      </c>
      <c r="G905" s="306">
        <f t="shared" ca="1" si="417"/>
        <v>9.2023672939328076</v>
      </c>
      <c r="H905" s="307">
        <f t="shared" ca="1" si="418"/>
        <v>-106.79335290229024</v>
      </c>
      <c r="I905" s="304">
        <f t="shared" ca="1" si="419"/>
        <v>107.18910293460594</v>
      </c>
      <c r="J905" s="306">
        <f t="shared" ca="1" si="420"/>
        <v>746.86410190403069</v>
      </c>
      <c r="K905" s="307">
        <f t="shared" ca="1" si="421"/>
        <v>-7.7880695362173613</v>
      </c>
      <c r="L905" s="304">
        <f t="shared" ca="1" si="406"/>
        <v>746.90470659918549</v>
      </c>
      <c r="M905" s="306">
        <f t="shared" ca="1" si="422"/>
        <v>-1.4848388081160326</v>
      </c>
      <c r="N905" s="304">
        <f t="shared" ca="1" si="423"/>
        <v>-85.07499696228416</v>
      </c>
      <c r="P905" s="310">
        <f t="shared" ca="1" si="424"/>
        <v>23</v>
      </c>
      <c r="Q905" s="304">
        <f t="shared" ca="1" si="425"/>
        <v>0</v>
      </c>
      <c r="R905" s="306">
        <f t="shared" ca="1" si="426"/>
        <v>0</v>
      </c>
      <c r="S905" s="307">
        <f t="shared" ca="1" si="427"/>
        <v>5.083000000000002</v>
      </c>
      <c r="T905" s="304">
        <f t="shared" ca="1" si="407"/>
        <v>49.86423000000002</v>
      </c>
      <c r="U905" s="311">
        <f t="shared" ca="1" si="408"/>
        <v>0</v>
      </c>
      <c r="V905" s="306">
        <f t="shared" ca="1" si="409"/>
        <v>1.2259544101688249</v>
      </c>
      <c r="W905" s="304">
        <f t="shared" ca="1" si="410"/>
        <v>43.249294891659432</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1.2651933176858439</v>
      </c>
      <c r="AH905" s="304">
        <f t="shared" ca="1" si="434"/>
        <v>-8.5085867808254694</v>
      </c>
    </row>
    <row r="906" spans="1:34" x14ac:dyDescent="0.2">
      <c r="A906" s="347">
        <f t="shared" ca="1" si="412"/>
        <v>1E-4</v>
      </c>
      <c r="B906" s="304">
        <f t="shared" ca="1" si="413"/>
        <v>29.252000000000027</v>
      </c>
      <c r="D906" s="306">
        <f t="shared" ca="1" si="414"/>
        <v>-0.73047919073384338</v>
      </c>
      <c r="E906" s="307">
        <f t="shared" ca="1" si="415"/>
        <v>-1.3327984808592142</v>
      </c>
      <c r="F906" s="304">
        <f t="shared" ca="1" si="416"/>
        <v>1.5198525055661816</v>
      </c>
      <c r="G906" s="306">
        <f t="shared" ca="1" si="417"/>
        <v>9.202294246013734</v>
      </c>
      <c r="H906" s="307">
        <f t="shared" ca="1" si="418"/>
        <v>-106.79348618213832</v>
      </c>
      <c r="I906" s="304">
        <f t="shared" ca="1" si="419"/>
        <v>107.18922945111969</v>
      </c>
      <c r="J906" s="306">
        <f t="shared" ca="1" si="420"/>
        <v>746.86410190403069</v>
      </c>
      <c r="K906" s="307">
        <f t="shared" ca="1" si="421"/>
        <v>-7.7987488781715824</v>
      </c>
      <c r="L906" s="304">
        <f t="shared" ca="1" si="406"/>
        <v>746.90481803036926</v>
      </c>
      <c r="M906" s="306">
        <f t="shared" ca="1" si="422"/>
        <v>-1.4848395938341825</v>
      </c>
      <c r="N906" s="304">
        <f t="shared" ca="1" si="423"/>
        <v>-85.075041980618039</v>
      </c>
      <c r="P906" s="310">
        <f t="shared" ca="1" si="424"/>
        <v>23</v>
      </c>
      <c r="Q906" s="304">
        <f t="shared" ca="1" si="425"/>
        <v>0</v>
      </c>
      <c r="R906" s="306">
        <f t="shared" ca="1" si="426"/>
        <v>0</v>
      </c>
      <c r="S906" s="307">
        <f t="shared" ca="1" si="427"/>
        <v>5.083000000000002</v>
      </c>
      <c r="T906" s="304">
        <f t="shared" ca="1" si="407"/>
        <v>49.86423000000002</v>
      </c>
      <c r="U906" s="311">
        <f t="shared" ca="1" si="408"/>
        <v>0</v>
      </c>
      <c r="V906" s="306">
        <f t="shared" ca="1" si="409"/>
        <v>1.2259557194083595</v>
      </c>
      <c r="W906" s="304">
        <f t="shared" ca="1" si="410"/>
        <v>43.249443174527762</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1.2651648067533596</v>
      </c>
      <c r="AH906" s="304">
        <f t="shared" ca="1" si="434"/>
        <v>-8.5086159535037211</v>
      </c>
    </row>
    <row r="907" spans="1:34" x14ac:dyDescent="0.2">
      <c r="A907" s="347">
        <f t="shared" ca="1" si="412"/>
        <v>1E-4</v>
      </c>
      <c r="B907" s="304">
        <f t="shared" ca="1" si="413"/>
        <v>29.252100000000027</v>
      </c>
      <c r="D907" s="306">
        <f t="shared" ca="1" si="414"/>
        <v>-0.73047503451253371</v>
      </c>
      <c r="E907" s="307">
        <f t="shared" ca="1" si="415"/>
        <v>-1.3327688423021602</v>
      </c>
      <c r="F907" s="304">
        <f t="shared" ca="1" si="416"/>
        <v>1.5198245171918789</v>
      </c>
      <c r="G907" s="306">
        <f t="shared" ca="1" si="417"/>
        <v>9.2022211985102835</v>
      </c>
      <c r="H907" s="307">
        <f t="shared" ca="1" si="418"/>
        <v>-106.79361945902255</v>
      </c>
      <c r="I907" s="304">
        <f t="shared" ca="1" si="419"/>
        <v>107.18935596478239</v>
      </c>
      <c r="J907" s="306">
        <f t="shared" ca="1" si="420"/>
        <v>746.86410190403069</v>
      </c>
      <c r="K907" s="307">
        <f t="shared" ca="1" si="421"/>
        <v>-7.80942823345364</v>
      </c>
      <c r="L907" s="304">
        <f t="shared" ca="1" si="406"/>
        <v>746.90492961437053</v>
      </c>
      <c r="M907" s="306">
        <f t="shared" ca="1" si="422"/>
        <v>-1.4848403795442409</v>
      </c>
      <c r="N907" s="304">
        <f t="shared" ca="1" si="423"/>
        <v>-85.075086998488302</v>
      </c>
      <c r="P907" s="310">
        <f t="shared" ca="1" si="424"/>
        <v>23</v>
      </c>
      <c r="Q907" s="304">
        <f t="shared" ca="1" si="425"/>
        <v>0</v>
      </c>
      <c r="R907" s="306">
        <f t="shared" ca="1" si="426"/>
        <v>0</v>
      </c>
      <c r="S907" s="307">
        <f t="shared" ca="1" si="427"/>
        <v>5.083000000000002</v>
      </c>
      <c r="T907" s="304">
        <f t="shared" ca="1" si="407"/>
        <v>49.86423000000002</v>
      </c>
      <c r="U907" s="311">
        <f t="shared" ca="1" si="408"/>
        <v>0</v>
      </c>
      <c r="V907" s="306">
        <f t="shared" ca="1" si="409"/>
        <v>1.2259570286509265</v>
      </c>
      <c r="W907" s="304">
        <f t="shared" ca="1" si="410"/>
        <v>43.249591455540937</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1.2651362961730133</v>
      </c>
      <c r="AH907" s="304">
        <f t="shared" ca="1" si="434"/>
        <v>-8.5086451258169866</v>
      </c>
    </row>
    <row r="908" spans="1:34" x14ac:dyDescent="0.2">
      <c r="A908" s="347">
        <f t="shared" ca="1" si="412"/>
        <v>1E-4</v>
      </c>
      <c r="B908" s="304">
        <f t="shared" ca="1" si="413"/>
        <v>29.252200000000027</v>
      </c>
      <c r="D908" s="306">
        <f t="shared" ca="1" si="414"/>
        <v>-0.73047087828236101</v>
      </c>
      <c r="E908" s="307">
        <f t="shared" ca="1" si="415"/>
        <v>-1.3327392041159385</v>
      </c>
      <c r="F908" s="304">
        <f t="shared" ca="1" si="416"/>
        <v>1.5197965292124433</v>
      </c>
      <c r="G908" s="306">
        <f t="shared" ca="1" si="417"/>
        <v>9.2021481514224561</v>
      </c>
      <c r="H908" s="307">
        <f t="shared" ca="1" si="418"/>
        <v>-106.79375273294296</v>
      </c>
      <c r="I908" s="304">
        <f t="shared" ca="1" si="419"/>
        <v>107.18948247559409</v>
      </c>
      <c r="J908" s="306">
        <f t="shared" ca="1" si="420"/>
        <v>746.86410190403069</v>
      </c>
      <c r="K908" s="307">
        <f t="shared" ca="1" si="421"/>
        <v>-7.8201076020632385</v>
      </c>
      <c r="L908" s="304">
        <f t="shared" ca="1" si="406"/>
        <v>746.90504135118954</v>
      </c>
      <c r="M908" s="306">
        <f t="shared" ca="1" si="422"/>
        <v>-1.4848411652462075</v>
      </c>
      <c r="N908" s="304">
        <f t="shared" ca="1" si="423"/>
        <v>-85.075132015894937</v>
      </c>
      <c r="P908" s="310">
        <f t="shared" ca="1" si="424"/>
        <v>23</v>
      </c>
      <c r="Q908" s="304">
        <f t="shared" ca="1" si="425"/>
        <v>0</v>
      </c>
      <c r="R908" s="306">
        <f t="shared" ca="1" si="426"/>
        <v>0</v>
      </c>
      <c r="S908" s="307">
        <f t="shared" ca="1" si="427"/>
        <v>5.083000000000002</v>
      </c>
      <c r="T908" s="304">
        <f t="shared" ca="1" si="407"/>
        <v>49.86423000000002</v>
      </c>
      <c r="U908" s="311">
        <f t="shared" ca="1" si="408"/>
        <v>0</v>
      </c>
      <c r="V908" s="306">
        <f t="shared" ca="1" si="409"/>
        <v>1.2259583378965262</v>
      </c>
      <c r="W908" s="304">
        <f t="shared" ca="1" si="410"/>
        <v>43.249739734698949</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1.2651077859447888</v>
      </c>
      <c r="AH908" s="304">
        <f t="shared" ca="1" si="434"/>
        <v>-8.5086742977652801</v>
      </c>
    </row>
    <row r="909" spans="1:34" x14ac:dyDescent="0.2">
      <c r="A909" s="347">
        <f t="shared" ca="1" si="412"/>
        <v>1E-4</v>
      </c>
      <c r="B909" s="304">
        <f t="shared" ca="1" si="413"/>
        <v>29.252300000000027</v>
      </c>
      <c r="D909" s="306">
        <f t="shared" ca="1" si="414"/>
        <v>-0.73046672204332841</v>
      </c>
      <c r="E909" s="307">
        <f t="shared" ca="1" si="415"/>
        <v>-1.3327095663005526</v>
      </c>
      <c r="F909" s="304">
        <f t="shared" ca="1" si="416"/>
        <v>1.5197685416278797</v>
      </c>
      <c r="G909" s="306">
        <f t="shared" ca="1" si="417"/>
        <v>9.2020751047502518</v>
      </c>
      <c r="H909" s="307">
        <f t="shared" ca="1" si="418"/>
        <v>-106.79388600389959</v>
      </c>
      <c r="I909" s="304">
        <f t="shared" ca="1" si="419"/>
        <v>107.18960898355478</v>
      </c>
      <c r="J909" s="306">
        <f t="shared" ca="1" si="420"/>
        <v>746.86410190403069</v>
      </c>
      <c r="K909" s="307">
        <f t="shared" ca="1" si="421"/>
        <v>-7.8307869840000803</v>
      </c>
      <c r="L909" s="304">
        <f t="shared" ca="1" si="406"/>
        <v>746.90515324082685</v>
      </c>
      <c r="M909" s="306">
        <f t="shared" ca="1" si="422"/>
        <v>-1.4848419509400825</v>
      </c>
      <c r="N909" s="304">
        <f t="shared" ca="1" si="423"/>
        <v>-85.075177032837971</v>
      </c>
      <c r="P909" s="310">
        <f t="shared" ca="1" si="424"/>
        <v>23</v>
      </c>
      <c r="Q909" s="304">
        <f t="shared" ca="1" si="425"/>
        <v>0</v>
      </c>
      <c r="R909" s="306">
        <f t="shared" ca="1" si="426"/>
        <v>0</v>
      </c>
      <c r="S909" s="307">
        <f t="shared" ca="1" si="427"/>
        <v>5.083000000000002</v>
      </c>
      <c r="T909" s="304">
        <f t="shared" ca="1" si="407"/>
        <v>49.86423000000002</v>
      </c>
      <c r="U909" s="311">
        <f t="shared" ca="1" si="408"/>
        <v>0</v>
      </c>
      <c r="V909" s="306">
        <f t="shared" ca="1" si="409"/>
        <v>1.2259596471451586</v>
      </c>
      <c r="W909" s="304">
        <f t="shared" ca="1" si="410"/>
        <v>43.249888012001797</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1.2650792760686915</v>
      </c>
      <c r="AH909" s="304">
        <f t="shared" ca="1" si="434"/>
        <v>-8.5087034693485997</v>
      </c>
    </row>
    <row r="910" spans="1:34" x14ac:dyDescent="0.2">
      <c r="A910" s="347">
        <f t="shared" ca="1" si="412"/>
        <v>1E-4</v>
      </c>
      <c r="B910" s="304">
        <f t="shared" ca="1" si="413"/>
        <v>29.252400000000026</v>
      </c>
      <c r="D910" s="306">
        <f t="shared" ca="1" si="414"/>
        <v>-0.73046256579543589</v>
      </c>
      <c r="E910" s="307">
        <f t="shared" ca="1" si="415"/>
        <v>-1.3326799288560025</v>
      </c>
      <c r="F910" s="304">
        <f t="shared" ca="1" si="416"/>
        <v>1.5197405544381881</v>
      </c>
      <c r="G910" s="306">
        <f t="shared" ca="1" si="417"/>
        <v>9.2020020584936724</v>
      </c>
      <c r="H910" s="307">
        <f t="shared" ca="1" si="418"/>
        <v>-106.79401927189247</v>
      </c>
      <c r="I910" s="304">
        <f t="shared" ca="1" si="419"/>
        <v>107.1897354886645</v>
      </c>
      <c r="J910" s="306">
        <f t="shared" ca="1" si="420"/>
        <v>746.86410190403069</v>
      </c>
      <c r="K910" s="307">
        <f t="shared" ca="1" si="421"/>
        <v>-7.8414663792638697</v>
      </c>
      <c r="L910" s="304">
        <f t="shared" ca="1" si="406"/>
        <v>746.90526528328303</v>
      </c>
      <c r="M910" s="306">
        <f t="shared" ca="1" si="422"/>
        <v>-1.4848427366258661</v>
      </c>
      <c r="N910" s="304">
        <f t="shared" ca="1" si="423"/>
        <v>-85.075222049317389</v>
      </c>
      <c r="P910" s="310">
        <f t="shared" ca="1" si="424"/>
        <v>23</v>
      </c>
      <c r="Q910" s="304">
        <f t="shared" ca="1" si="425"/>
        <v>0</v>
      </c>
      <c r="R910" s="306">
        <f t="shared" ca="1" si="426"/>
        <v>0</v>
      </c>
      <c r="S910" s="307">
        <f t="shared" ca="1" si="427"/>
        <v>5.083000000000002</v>
      </c>
      <c r="T910" s="304">
        <f t="shared" ca="1" si="407"/>
        <v>49.86423000000002</v>
      </c>
      <c r="U910" s="311">
        <f t="shared" ca="1" si="408"/>
        <v>0</v>
      </c>
      <c r="V910" s="306">
        <f t="shared" ca="1" si="409"/>
        <v>1.2259609563968239</v>
      </c>
      <c r="W910" s="304">
        <f t="shared" ca="1" si="410"/>
        <v>43.250036287449497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1.2650507665447197</v>
      </c>
      <c r="AH910" s="304">
        <f t="shared" ca="1" si="434"/>
        <v>-8.5087326405669454</v>
      </c>
    </row>
    <row r="911" spans="1:34" x14ac:dyDescent="0.2">
      <c r="A911" s="347">
        <f t="shared" ca="1" si="412"/>
        <v>1E-4</v>
      </c>
      <c r="B911" s="304">
        <f t="shared" ca="1" si="413"/>
        <v>29.252500000000026</v>
      </c>
      <c r="D911" s="306">
        <f t="shared" ca="1" si="414"/>
        <v>-0.73045840953868502</v>
      </c>
      <c r="E911" s="307">
        <f t="shared" ca="1" si="415"/>
        <v>-1.3326502917822847</v>
      </c>
      <c r="F911" s="304">
        <f t="shared" ca="1" si="416"/>
        <v>1.5197125676433665</v>
      </c>
      <c r="G911" s="306">
        <f t="shared" ca="1" si="417"/>
        <v>9.2019290126527178</v>
      </c>
      <c r="H911" s="307">
        <f t="shared" ca="1" si="418"/>
        <v>-106.79415253692164</v>
      </c>
      <c r="I911" s="304">
        <f t="shared" ca="1" si="419"/>
        <v>107.18986199092332</v>
      </c>
      <c r="J911" s="306">
        <f t="shared" ca="1" si="420"/>
        <v>746.86410190403069</v>
      </c>
      <c r="K911" s="307">
        <f t="shared" ca="1" si="421"/>
        <v>-7.8521457878543108</v>
      </c>
      <c r="L911" s="304">
        <f t="shared" ca="1" si="406"/>
        <v>746.90537747855853</v>
      </c>
      <c r="M911" s="306">
        <f t="shared" ca="1" si="422"/>
        <v>-1.4848435223035585</v>
      </c>
      <c r="N911" s="304">
        <f t="shared" ca="1" si="423"/>
        <v>-85.075267065333222</v>
      </c>
      <c r="P911" s="310">
        <f t="shared" ca="1" si="424"/>
        <v>23</v>
      </c>
      <c r="Q911" s="304">
        <f t="shared" ca="1" si="425"/>
        <v>0</v>
      </c>
      <c r="R911" s="306">
        <f t="shared" ca="1" si="426"/>
        <v>0</v>
      </c>
      <c r="S911" s="307">
        <f t="shared" ca="1" si="427"/>
        <v>5.083000000000002</v>
      </c>
      <c r="T911" s="304">
        <f t="shared" ca="1" si="407"/>
        <v>49.86423000000002</v>
      </c>
      <c r="U911" s="311">
        <f t="shared" ca="1" si="408"/>
        <v>0</v>
      </c>
      <c r="V911" s="306">
        <f t="shared" ca="1" si="409"/>
        <v>1.2259622656515214</v>
      </c>
      <c r="W911" s="304">
        <f t="shared" ca="1" si="410"/>
        <v>43.250184561042083</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1.2650222573728716</v>
      </c>
      <c r="AH911" s="304">
        <f t="shared" ca="1" si="434"/>
        <v>-8.5087618114203192</v>
      </c>
    </row>
    <row r="912" spans="1:34" x14ac:dyDescent="0.2">
      <c r="A912" s="347">
        <f t="shared" ca="1" si="412"/>
        <v>1E-4</v>
      </c>
      <c r="B912" s="304">
        <f t="shared" ca="1" si="413"/>
        <v>29.252600000000026</v>
      </c>
      <c r="D912" s="306">
        <f t="shared" ca="1" si="414"/>
        <v>-0.73045425327307423</v>
      </c>
      <c r="E912" s="307">
        <f t="shared" ca="1" si="415"/>
        <v>-1.332620655079392</v>
      </c>
      <c r="F912" s="304">
        <f t="shared" ca="1" si="416"/>
        <v>1.5196845812434081</v>
      </c>
      <c r="G912" s="306">
        <f t="shared" ca="1" si="417"/>
        <v>9.2018559672273899</v>
      </c>
      <c r="H912" s="307">
        <f t="shared" ca="1" si="418"/>
        <v>-106.79428579898715</v>
      </c>
      <c r="I912" s="304">
        <f t="shared" ca="1" si="419"/>
        <v>107.18998849033125</v>
      </c>
      <c r="J912" s="306">
        <f t="shared" ca="1" si="420"/>
        <v>746.86410190403069</v>
      </c>
      <c r="K912" s="307">
        <f t="shared" ca="1" si="421"/>
        <v>-7.8628252097711062</v>
      </c>
      <c r="L912" s="304">
        <f t="shared" ca="1" si="406"/>
        <v>746.90548982665393</v>
      </c>
      <c r="M912" s="306">
        <f t="shared" ca="1" si="422"/>
        <v>-1.4848443079731599</v>
      </c>
      <c r="N912" s="304">
        <f t="shared" ca="1" si="423"/>
        <v>-85.075312080885482</v>
      </c>
      <c r="P912" s="310">
        <f t="shared" ca="1" si="424"/>
        <v>23</v>
      </c>
      <c r="Q912" s="304">
        <f t="shared" ca="1" si="425"/>
        <v>0</v>
      </c>
      <c r="R912" s="306">
        <f t="shared" ca="1" si="426"/>
        <v>0</v>
      </c>
      <c r="S912" s="307">
        <f t="shared" ca="1" si="427"/>
        <v>5.083000000000002</v>
      </c>
      <c r="T912" s="304">
        <f t="shared" ca="1" si="407"/>
        <v>49.86423000000002</v>
      </c>
      <c r="U912" s="311">
        <f t="shared" ca="1" si="408"/>
        <v>0</v>
      </c>
      <c r="V912" s="306">
        <f t="shared" ca="1" si="409"/>
        <v>1.2259635749092512</v>
      </c>
      <c r="W912" s="304">
        <f t="shared" ca="1" si="410"/>
        <v>43.25033283277952</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1.26499374855314</v>
      </c>
      <c r="AH912" s="304">
        <f t="shared" ca="1" si="434"/>
        <v>-8.508790981908728</v>
      </c>
    </row>
    <row r="913" spans="1:34" x14ac:dyDescent="0.2">
      <c r="A913" s="347">
        <f t="shared" ca="1" si="412"/>
        <v>1E-4</v>
      </c>
      <c r="B913" s="304">
        <f t="shared" ca="1" si="413"/>
        <v>29.252700000000026</v>
      </c>
      <c r="D913" s="306">
        <f t="shared" ca="1" si="414"/>
        <v>-0.73045009699860464</v>
      </c>
      <c r="E913" s="307">
        <f t="shared" ca="1" si="415"/>
        <v>-1.3325910187473298</v>
      </c>
      <c r="F913" s="304">
        <f t="shared" ca="1" si="416"/>
        <v>1.5196565952383181</v>
      </c>
      <c r="G913" s="306">
        <f t="shared" ca="1" si="417"/>
        <v>9.2017829222176903</v>
      </c>
      <c r="H913" s="307">
        <f t="shared" ca="1" si="418"/>
        <v>-106.79441905808902</v>
      </c>
      <c r="I913" s="304">
        <f t="shared" ca="1" si="419"/>
        <v>107.19011498688833</v>
      </c>
      <c r="J913" s="306">
        <f t="shared" ca="1" si="420"/>
        <v>746.86410190403069</v>
      </c>
      <c r="K913" s="307">
        <f t="shared" ca="1" si="421"/>
        <v>-7.8735046450139601</v>
      </c>
      <c r="L913" s="304">
        <f t="shared" ca="1" si="406"/>
        <v>746.90560232756945</v>
      </c>
      <c r="M913" s="306">
        <f t="shared" ca="1" si="422"/>
        <v>-1.48484509363467</v>
      </c>
      <c r="N913" s="304">
        <f t="shared" ca="1" si="423"/>
        <v>-85.075357095974127</v>
      </c>
      <c r="P913" s="310">
        <f t="shared" ca="1" si="424"/>
        <v>23</v>
      </c>
      <c r="Q913" s="304">
        <f t="shared" ca="1" si="425"/>
        <v>0</v>
      </c>
      <c r="R913" s="306">
        <f t="shared" ca="1" si="426"/>
        <v>0</v>
      </c>
      <c r="S913" s="307">
        <f t="shared" ca="1" si="427"/>
        <v>5.083000000000002</v>
      </c>
      <c r="T913" s="304">
        <f t="shared" ca="1" si="407"/>
        <v>49.86423000000002</v>
      </c>
      <c r="U913" s="311">
        <f t="shared" ca="1" si="408"/>
        <v>0</v>
      </c>
      <c r="V913" s="306">
        <f t="shared" ca="1" si="409"/>
        <v>1.2259648841700139</v>
      </c>
      <c r="W913" s="304">
        <f t="shared" ca="1" si="410"/>
        <v>43.25048110266188</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1.2649652400855338</v>
      </c>
      <c r="AH913" s="304">
        <f t="shared" ca="1" si="434"/>
        <v>-8.5088201520321665</v>
      </c>
    </row>
    <row r="914" spans="1:34" x14ac:dyDescent="0.2">
      <c r="A914" s="347">
        <f t="shared" ca="1" si="412"/>
        <v>1E-4</v>
      </c>
      <c r="B914" s="304">
        <f t="shared" ca="1" si="413"/>
        <v>29.252800000000025</v>
      </c>
      <c r="D914" s="306">
        <f t="shared" ca="1" si="414"/>
        <v>-0.73044594071528091</v>
      </c>
      <c r="E914" s="307">
        <f t="shared" ca="1" si="415"/>
        <v>-1.3325613827860892</v>
      </c>
      <c r="F914" s="304">
        <f t="shared" ca="1" si="416"/>
        <v>1.5196286096280913</v>
      </c>
      <c r="G914" s="306">
        <f t="shared" ca="1" si="417"/>
        <v>9.2017098776236192</v>
      </c>
      <c r="H914" s="307">
        <f t="shared" ca="1" si="418"/>
        <v>-106.7945523142273</v>
      </c>
      <c r="I914" s="304">
        <f t="shared" ca="1" si="419"/>
        <v>107.19024148059462</v>
      </c>
      <c r="J914" s="306">
        <f t="shared" ca="1" si="420"/>
        <v>746.86410190403069</v>
      </c>
      <c r="K914" s="307">
        <f t="shared" ca="1" si="421"/>
        <v>-7.8841840935825758</v>
      </c>
      <c r="L914" s="304">
        <f t="shared" ca="1" si="406"/>
        <v>746.90571498130589</v>
      </c>
      <c r="M914" s="306">
        <f t="shared" ca="1" si="422"/>
        <v>-1.4848458792880892</v>
      </c>
      <c r="N914" s="304">
        <f t="shared" ca="1" si="423"/>
        <v>-85.075402110599214</v>
      </c>
      <c r="P914" s="310">
        <f t="shared" ca="1" si="424"/>
        <v>23</v>
      </c>
      <c r="Q914" s="304">
        <f t="shared" ca="1" si="425"/>
        <v>0</v>
      </c>
      <c r="R914" s="306">
        <f t="shared" ca="1" si="426"/>
        <v>0</v>
      </c>
      <c r="S914" s="307">
        <f t="shared" ca="1" si="427"/>
        <v>5.083000000000002</v>
      </c>
      <c r="T914" s="304">
        <f t="shared" ca="1" si="407"/>
        <v>49.86423000000002</v>
      </c>
      <c r="U914" s="311">
        <f t="shared" ca="1" si="408"/>
        <v>0</v>
      </c>
      <c r="V914" s="306">
        <f t="shared" ca="1" si="409"/>
        <v>1.2259661934338091</v>
      </c>
      <c r="W914" s="304">
        <f t="shared" ca="1" si="410"/>
        <v>43.250629370689168</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1.2649367319700353</v>
      </c>
      <c r="AH914" s="304">
        <f t="shared" ca="1" si="434"/>
        <v>-8.5088493217906471</v>
      </c>
    </row>
    <row r="915" spans="1:34" x14ac:dyDescent="0.2">
      <c r="A915" s="347">
        <f t="shared" ca="1" si="412"/>
        <v>1E-4</v>
      </c>
      <c r="B915" s="304">
        <f t="shared" ca="1" si="413"/>
        <v>29.252900000000025</v>
      </c>
      <c r="D915" s="306">
        <f t="shared" ca="1" si="414"/>
        <v>-0.73044178442310093</v>
      </c>
      <c r="E915" s="307">
        <f t="shared" ca="1" si="415"/>
        <v>-1.3325317471956613</v>
      </c>
      <c r="F915" s="304">
        <f t="shared" ca="1" si="416"/>
        <v>1.5196006244127189</v>
      </c>
      <c r="G915" s="306">
        <f t="shared" ca="1" si="417"/>
        <v>9.2016368334451766</v>
      </c>
      <c r="H915" s="307">
        <f t="shared" ca="1" si="418"/>
        <v>-106.79468556740203</v>
      </c>
      <c r="I915" s="304">
        <f t="shared" ca="1" si="419"/>
        <v>107.19036797145013</v>
      </c>
      <c r="J915" s="306">
        <f t="shared" ca="1" si="420"/>
        <v>746.86410190403069</v>
      </c>
      <c r="K915" s="307">
        <f t="shared" ca="1" si="421"/>
        <v>-7.8948635554766575</v>
      </c>
      <c r="L915" s="304">
        <f t="shared" ca="1" si="406"/>
        <v>746.9058277878637</v>
      </c>
      <c r="M915" s="306">
        <f t="shared" ca="1" si="422"/>
        <v>-1.4848466649334178</v>
      </c>
      <c r="N915" s="304">
        <f t="shared" ca="1" si="423"/>
        <v>-85.075447124760728</v>
      </c>
      <c r="P915" s="310">
        <f t="shared" ca="1" si="424"/>
        <v>23</v>
      </c>
      <c r="Q915" s="304">
        <f t="shared" ca="1" si="425"/>
        <v>0</v>
      </c>
      <c r="R915" s="306">
        <f t="shared" ca="1" si="426"/>
        <v>0</v>
      </c>
      <c r="S915" s="307">
        <f t="shared" ca="1" si="427"/>
        <v>5.083000000000002</v>
      </c>
      <c r="T915" s="304">
        <f t="shared" ca="1" si="407"/>
        <v>49.86423000000002</v>
      </c>
      <c r="U915" s="311">
        <f t="shared" ca="1" si="408"/>
        <v>0</v>
      </c>
      <c r="V915" s="306">
        <f t="shared" ca="1" si="409"/>
        <v>1.2259675027006367</v>
      </c>
      <c r="W915" s="304">
        <f t="shared" ca="1" si="410"/>
        <v>43.250777636861372</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1.2649082242066481</v>
      </c>
      <c r="AH915" s="304">
        <f t="shared" ca="1" si="434"/>
        <v>-8.5088784911841735</v>
      </c>
    </row>
    <row r="916" spans="1:34" x14ac:dyDescent="0.2">
      <c r="A916" s="347">
        <f t="shared" ca="1" si="412"/>
        <v>1E-4</v>
      </c>
      <c r="B916" s="304">
        <f t="shared" ca="1" si="413"/>
        <v>29.253000000000025</v>
      </c>
      <c r="D916" s="306">
        <f t="shared" ca="1" si="414"/>
        <v>-0.73043762812206392</v>
      </c>
      <c r="E916" s="307">
        <f t="shared" ca="1" si="415"/>
        <v>-1.3325021119760549</v>
      </c>
      <c r="F916" s="304">
        <f t="shared" ca="1" si="416"/>
        <v>1.5195726395922091</v>
      </c>
      <c r="G916" s="306">
        <f t="shared" ca="1" si="417"/>
        <v>9.2015637896823641</v>
      </c>
      <c r="H916" s="307">
        <f t="shared" ca="1" si="418"/>
        <v>-106.79481881761322</v>
      </c>
      <c r="I916" s="304">
        <f t="shared" ca="1" si="419"/>
        <v>107.19049445945488</v>
      </c>
      <c r="J916" s="306">
        <f t="shared" ca="1" si="420"/>
        <v>746.86410190403069</v>
      </c>
      <c r="K916" s="307">
        <f t="shared" ca="1" si="421"/>
        <v>-7.9055430306959087</v>
      </c>
      <c r="L916" s="304">
        <f t="shared" ca="1" si="406"/>
        <v>746.90594074724333</v>
      </c>
      <c r="M916" s="306">
        <f t="shared" ca="1" si="422"/>
        <v>-1.4848474505706555</v>
      </c>
      <c r="N916" s="304">
        <f t="shared" ca="1" si="423"/>
        <v>-85.075492138458685</v>
      </c>
      <c r="P916" s="310">
        <f t="shared" ca="1" si="424"/>
        <v>23</v>
      </c>
      <c r="Q916" s="304">
        <f t="shared" ca="1" si="425"/>
        <v>0</v>
      </c>
      <c r="R916" s="306">
        <f t="shared" ca="1" si="426"/>
        <v>0</v>
      </c>
      <c r="S916" s="307">
        <f t="shared" ca="1" si="427"/>
        <v>5.083000000000002</v>
      </c>
      <c r="T916" s="304">
        <f t="shared" ca="1" si="407"/>
        <v>49.86423000000002</v>
      </c>
      <c r="U916" s="311">
        <f t="shared" ca="1" si="408"/>
        <v>0</v>
      </c>
      <c r="V916" s="306">
        <f t="shared" ca="1" si="409"/>
        <v>1.2259688119704961</v>
      </c>
      <c r="W916" s="304">
        <f t="shared" ca="1" si="410"/>
        <v>43.250925901178483</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1.264879716795372</v>
      </c>
      <c r="AH916" s="304">
        <f t="shared" ca="1" si="434"/>
        <v>-8.5089076602127403</v>
      </c>
    </row>
    <row r="917" spans="1:34" x14ac:dyDescent="0.2">
      <c r="A917" s="347">
        <f t="shared" ca="1" si="412"/>
        <v>1E-4</v>
      </c>
      <c r="B917" s="304">
        <f t="shared" ca="1" si="413"/>
        <v>29.253100000000025</v>
      </c>
      <c r="D917" s="306">
        <f t="shared" ca="1" si="414"/>
        <v>-0.73043347181217355</v>
      </c>
      <c r="E917" s="307">
        <f t="shared" ca="1" si="415"/>
        <v>-1.3324724771272702</v>
      </c>
      <c r="F917" s="304">
        <f t="shared" ca="1" si="416"/>
        <v>1.519544655166563</v>
      </c>
      <c r="G917" s="306">
        <f t="shared" ca="1" si="417"/>
        <v>9.2014907463351836</v>
      </c>
      <c r="H917" s="307">
        <f t="shared" ca="1" si="418"/>
        <v>-106.79495206486094</v>
      </c>
      <c r="I917" s="304">
        <f t="shared" ca="1" si="419"/>
        <v>107.19062094460895</v>
      </c>
      <c r="J917" s="306">
        <f t="shared" ca="1" si="420"/>
        <v>746.86410190403069</v>
      </c>
      <c r="K917" s="307">
        <f t="shared" ca="1" si="421"/>
        <v>-7.9162225192400326</v>
      </c>
      <c r="L917" s="304">
        <f t="shared" ca="1" si="406"/>
        <v>746.90605385944514</v>
      </c>
      <c r="M917" s="306">
        <f t="shared" ca="1" si="422"/>
        <v>-1.4848482361998026</v>
      </c>
      <c r="N917" s="304">
        <f t="shared" ca="1" si="423"/>
        <v>-85.075537151693069</v>
      </c>
      <c r="P917" s="310">
        <f t="shared" ca="1" si="424"/>
        <v>23</v>
      </c>
      <c r="Q917" s="304">
        <f t="shared" ca="1" si="425"/>
        <v>0</v>
      </c>
      <c r="R917" s="306">
        <f t="shared" ca="1" si="426"/>
        <v>0</v>
      </c>
      <c r="S917" s="307">
        <f t="shared" ca="1" si="427"/>
        <v>5.083000000000002</v>
      </c>
      <c r="T917" s="304">
        <f t="shared" ca="1" si="407"/>
        <v>49.86423000000002</v>
      </c>
      <c r="U917" s="311">
        <f t="shared" ca="1" si="408"/>
        <v>0</v>
      </c>
      <c r="V917" s="306">
        <f t="shared" ca="1" si="409"/>
        <v>1.2259701212433889</v>
      </c>
      <c r="W917" s="304">
        <f t="shared" ca="1" si="410"/>
        <v>43.251074163640595</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1.2648512097362108</v>
      </c>
      <c r="AH917" s="304">
        <f t="shared" ca="1" si="434"/>
        <v>-8.5089368288763456</v>
      </c>
    </row>
    <row r="918" spans="1:34" x14ac:dyDescent="0.2">
      <c r="A918" s="347">
        <f t="shared" ca="1" si="412"/>
        <v>1E-4</v>
      </c>
      <c r="B918" s="304">
        <f t="shared" ca="1" si="413"/>
        <v>29.253200000000025</v>
      </c>
      <c r="D918" s="306">
        <f t="shared" ca="1" si="414"/>
        <v>-0.73042931549343104</v>
      </c>
      <c r="E918" s="307">
        <f t="shared" ca="1" si="415"/>
        <v>-1.3324428426492858</v>
      </c>
      <c r="F918" s="304">
        <f t="shared" ca="1" si="416"/>
        <v>1.5195166711357635</v>
      </c>
      <c r="G918" s="306">
        <f t="shared" ca="1" si="417"/>
        <v>9.2014177034036351</v>
      </c>
      <c r="H918" s="307">
        <f t="shared" ca="1" si="418"/>
        <v>-106.79508530914521</v>
      </c>
      <c r="I918" s="304">
        <f t="shared" ca="1" si="419"/>
        <v>107.19074742691234</v>
      </c>
      <c r="J918" s="306">
        <f t="shared" ca="1" si="420"/>
        <v>746.86410190403069</v>
      </c>
      <c r="K918" s="307">
        <f t="shared" ca="1" si="421"/>
        <v>-7.9269020211087327</v>
      </c>
      <c r="L918" s="304">
        <f t="shared" ca="1" si="406"/>
        <v>746.9061671244699</v>
      </c>
      <c r="M918" s="306">
        <f t="shared" ca="1" si="422"/>
        <v>-1.4848490218208592</v>
      </c>
      <c r="N918" s="304">
        <f t="shared" ca="1" si="423"/>
        <v>-85.07558216446391</v>
      </c>
      <c r="P918" s="310">
        <f t="shared" ca="1" si="424"/>
        <v>23</v>
      </c>
      <c r="Q918" s="304">
        <f t="shared" ca="1" si="425"/>
        <v>0</v>
      </c>
      <c r="R918" s="306">
        <f t="shared" ca="1" si="426"/>
        <v>0</v>
      </c>
      <c r="S918" s="307">
        <f t="shared" ca="1" si="427"/>
        <v>5.083000000000002</v>
      </c>
      <c r="T918" s="304">
        <f t="shared" ca="1" si="407"/>
        <v>49.86423000000002</v>
      </c>
      <c r="U918" s="311">
        <f t="shared" ca="1" si="408"/>
        <v>0</v>
      </c>
      <c r="V918" s="306">
        <f t="shared" ca="1" si="409"/>
        <v>1.2259714305193135</v>
      </c>
      <c r="W918" s="304">
        <f t="shared" ca="1" si="410"/>
        <v>43.251222424247636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1.2648227030291448</v>
      </c>
      <c r="AH918" s="304">
        <f t="shared" ca="1" si="434"/>
        <v>-8.5089659971750109</v>
      </c>
    </row>
    <row r="919" spans="1:34" x14ac:dyDescent="0.2">
      <c r="A919" s="347">
        <f t="shared" ca="1" si="412"/>
        <v>1E-4</v>
      </c>
      <c r="B919" s="304">
        <f t="shared" ca="1" si="413"/>
        <v>29.253300000000024</v>
      </c>
      <c r="D919" s="306">
        <f t="shared" ca="1" si="414"/>
        <v>-0.7304251591658345</v>
      </c>
      <c r="E919" s="307">
        <f t="shared" ca="1" si="415"/>
        <v>-1.3324132085421212</v>
      </c>
      <c r="F919" s="304">
        <f t="shared" ca="1" si="416"/>
        <v>1.5194886874998264</v>
      </c>
      <c r="G919" s="306">
        <f t="shared" ca="1" si="417"/>
        <v>9.2013446608877185</v>
      </c>
      <c r="H919" s="307">
        <f t="shared" ca="1" si="418"/>
        <v>-106.79521855046606</v>
      </c>
      <c r="I919" s="304">
        <f t="shared" ca="1" si="419"/>
        <v>107.19087390636507</v>
      </c>
      <c r="J919" s="306">
        <f t="shared" ca="1" si="420"/>
        <v>746.86410190403069</v>
      </c>
      <c r="K919" s="307">
        <f t="shared" ca="1" si="421"/>
        <v>-7.937581536301713</v>
      </c>
      <c r="L919" s="304">
        <f t="shared" ca="1" si="406"/>
        <v>746.90628054231797</v>
      </c>
      <c r="M919" s="306">
        <f t="shared" ca="1" si="422"/>
        <v>-1.4848498074338254</v>
      </c>
      <c r="N919" s="304">
        <f t="shared" ca="1" si="423"/>
        <v>-85.075627176771206</v>
      </c>
      <c r="P919" s="310">
        <f t="shared" ca="1" si="424"/>
        <v>23</v>
      </c>
      <c r="Q919" s="304">
        <f t="shared" ca="1" si="425"/>
        <v>0</v>
      </c>
      <c r="R919" s="306">
        <f t="shared" ca="1" si="426"/>
        <v>0</v>
      </c>
      <c r="S919" s="307">
        <f t="shared" ca="1" si="427"/>
        <v>5.083000000000002</v>
      </c>
      <c r="T919" s="304">
        <f t="shared" ca="1" si="407"/>
        <v>49.86423000000002</v>
      </c>
      <c r="U919" s="311">
        <f t="shared" ca="1" si="408"/>
        <v>0</v>
      </c>
      <c r="V919" s="306">
        <f t="shared" ca="1" si="409"/>
        <v>1.2259727397982703</v>
      </c>
      <c r="W919" s="304">
        <f t="shared" ca="1" si="410"/>
        <v>43.251370682999642</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1.26479419667419</v>
      </c>
      <c r="AH919" s="304">
        <f t="shared" ca="1" si="434"/>
        <v>-8.5089951651087183</v>
      </c>
    </row>
    <row r="920" spans="1:34" x14ac:dyDescent="0.2">
      <c r="A920" s="347">
        <f t="shared" ca="1" si="412"/>
        <v>1E-4</v>
      </c>
      <c r="B920" s="304">
        <f t="shared" ca="1" si="413"/>
        <v>29.253400000000024</v>
      </c>
      <c r="D920" s="306">
        <f t="shared" ca="1" si="414"/>
        <v>-0.7304210028293866</v>
      </c>
      <c r="E920" s="307">
        <f t="shared" ca="1" si="415"/>
        <v>-1.3323835748057622</v>
      </c>
      <c r="F920" s="304">
        <f t="shared" ca="1" si="416"/>
        <v>1.5194607042587409</v>
      </c>
      <c r="G920" s="306">
        <f t="shared" ca="1" si="417"/>
        <v>9.2012716187874357</v>
      </c>
      <c r="H920" s="307">
        <f t="shared" ca="1" si="418"/>
        <v>-106.79535178882354</v>
      </c>
      <c r="I920" s="304">
        <f t="shared" ca="1" si="419"/>
        <v>107.19100038296722</v>
      </c>
      <c r="J920" s="306">
        <f t="shared" ca="1" si="420"/>
        <v>746.86410190403069</v>
      </c>
      <c r="K920" s="307">
        <f t="shared" ca="1" si="421"/>
        <v>-7.9482610648186771</v>
      </c>
      <c r="L920" s="304">
        <f t="shared" ca="1" si="406"/>
        <v>746.9063941129898</v>
      </c>
      <c r="M920" s="306">
        <f t="shared" ca="1" si="422"/>
        <v>-1.4848505930387013</v>
      </c>
      <c r="N920" s="304">
        <f t="shared" ca="1" si="423"/>
        <v>-85.075672188614959</v>
      </c>
      <c r="P920" s="310">
        <f t="shared" ca="1" si="424"/>
        <v>23</v>
      </c>
      <c r="Q920" s="304">
        <f t="shared" ca="1" si="425"/>
        <v>0</v>
      </c>
      <c r="R920" s="306">
        <f t="shared" ca="1" si="426"/>
        <v>0</v>
      </c>
      <c r="S920" s="307">
        <f t="shared" ca="1" si="427"/>
        <v>5.083000000000002</v>
      </c>
      <c r="T920" s="304">
        <f t="shared" ca="1" si="407"/>
        <v>49.86423000000002</v>
      </c>
      <c r="U920" s="311">
        <f t="shared" ca="1" si="408"/>
        <v>0</v>
      </c>
      <c r="V920" s="306">
        <f t="shared" ca="1" si="409"/>
        <v>1.2259740490802593</v>
      </c>
      <c r="W920" s="304">
        <f t="shared" ca="1" si="410"/>
        <v>43.251518939896656</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1.2647656906713394</v>
      </c>
      <c r="AH920" s="304">
        <f t="shared" ca="1" si="434"/>
        <v>-8.5090243326774786</v>
      </c>
    </row>
    <row r="921" spans="1:34" x14ac:dyDescent="0.2">
      <c r="A921" s="347">
        <f t="shared" ca="1" si="412"/>
        <v>1E-4</v>
      </c>
      <c r="B921" s="304">
        <f t="shared" ca="1" si="413"/>
        <v>29.253500000000024</v>
      </c>
      <c r="D921" s="306">
        <f t="shared" ca="1" si="414"/>
        <v>-0.73041684648408944</v>
      </c>
      <c r="E921" s="307">
        <f t="shared" ca="1" si="415"/>
        <v>-1.3323539414402052</v>
      </c>
      <c r="F921" s="304">
        <f t="shared" ca="1" si="416"/>
        <v>1.5194327214125052</v>
      </c>
      <c r="G921" s="306">
        <f t="shared" ca="1" si="417"/>
        <v>9.2011985771027867</v>
      </c>
      <c r="H921" s="307">
        <f t="shared" ca="1" si="418"/>
        <v>-106.79548502421768</v>
      </c>
      <c r="I921" s="304">
        <f t="shared" ca="1" si="419"/>
        <v>107.1911268567188</v>
      </c>
      <c r="J921" s="306">
        <f t="shared" ca="1" si="420"/>
        <v>746.86410190403069</v>
      </c>
      <c r="K921" s="307">
        <f t="shared" ca="1" si="421"/>
        <v>-7.9589406066593291</v>
      </c>
      <c r="L921" s="304">
        <f t="shared" ca="1" si="406"/>
        <v>746.90650783648596</v>
      </c>
      <c r="M921" s="306">
        <f t="shared" ca="1" si="422"/>
        <v>-1.4848513786354871</v>
      </c>
      <c r="N921" s="304">
        <f t="shared" ca="1" si="423"/>
        <v>-85.075717199995182</v>
      </c>
      <c r="P921" s="310">
        <f t="shared" ca="1" si="424"/>
        <v>23</v>
      </c>
      <c r="Q921" s="304">
        <f t="shared" ca="1" si="425"/>
        <v>0</v>
      </c>
      <c r="R921" s="306">
        <f t="shared" ca="1" si="426"/>
        <v>0</v>
      </c>
      <c r="S921" s="307">
        <f t="shared" ca="1" si="427"/>
        <v>5.083000000000002</v>
      </c>
      <c r="T921" s="304">
        <f t="shared" ca="1" si="407"/>
        <v>49.86423000000002</v>
      </c>
      <c r="U921" s="311">
        <f t="shared" ca="1" si="408"/>
        <v>0</v>
      </c>
      <c r="V921" s="306">
        <f t="shared" ca="1" si="409"/>
        <v>1.2259753583652808</v>
      </c>
      <c r="W921" s="304">
        <f t="shared" ca="1" si="410"/>
        <v>43.251667194938662</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1.2647371850205822</v>
      </c>
      <c r="AH921" s="304">
        <f t="shared" ca="1" si="434"/>
        <v>-8.5090534998812988</v>
      </c>
    </row>
    <row r="922" spans="1:34" x14ac:dyDescent="0.2">
      <c r="A922" s="347">
        <f t="shared" ca="1" si="412"/>
        <v>1E-4</v>
      </c>
      <c r="B922" s="304">
        <f t="shared" ca="1" si="413"/>
        <v>29.253600000000024</v>
      </c>
      <c r="D922" s="306">
        <f t="shared" ca="1" si="414"/>
        <v>-0.73041269012994037</v>
      </c>
      <c r="E922" s="307">
        <f t="shared" ca="1" si="415"/>
        <v>-1.3323243084454557</v>
      </c>
      <c r="F922" s="304">
        <f t="shared" ca="1" si="416"/>
        <v>1.5194047389611229</v>
      </c>
      <c r="G922" s="306">
        <f t="shared" ca="1" si="417"/>
        <v>9.2011255358337731</v>
      </c>
      <c r="H922" s="307">
        <f t="shared" ca="1" si="418"/>
        <v>-106.79561825664852</v>
      </c>
      <c r="I922" s="304">
        <f t="shared" ca="1" si="419"/>
        <v>107.19125332761985</v>
      </c>
      <c r="J922" s="306">
        <f t="shared" ca="1" si="420"/>
        <v>746.86410190403069</v>
      </c>
      <c r="K922" s="307">
        <f t="shared" ca="1" si="421"/>
        <v>-7.9696201618233724</v>
      </c>
      <c r="L922" s="304">
        <f t="shared" ca="1" si="406"/>
        <v>746.9066217128069</v>
      </c>
      <c r="M922" s="306">
        <f t="shared" ca="1" si="422"/>
        <v>-1.484852164224183</v>
      </c>
      <c r="N922" s="304">
        <f t="shared" ca="1" si="423"/>
        <v>-85.07576221091189</v>
      </c>
      <c r="P922" s="310">
        <f t="shared" ca="1" si="424"/>
        <v>23</v>
      </c>
      <c r="Q922" s="304">
        <f t="shared" ca="1" si="425"/>
        <v>0</v>
      </c>
      <c r="R922" s="306">
        <f t="shared" ca="1" si="426"/>
        <v>0</v>
      </c>
      <c r="S922" s="307">
        <f t="shared" ca="1" si="427"/>
        <v>5.083000000000002</v>
      </c>
      <c r="T922" s="304">
        <f t="shared" ca="1" si="407"/>
        <v>49.86423000000002</v>
      </c>
      <c r="U922" s="311">
        <f t="shared" ca="1" si="408"/>
        <v>0</v>
      </c>
      <c r="V922" s="306">
        <f t="shared" ca="1" si="409"/>
        <v>1.2259766676533346</v>
      </c>
      <c r="W922" s="304">
        <f t="shared" ca="1" si="410"/>
        <v>43.25181544812569</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1.2647086797219256</v>
      </c>
      <c r="AH922" s="304">
        <f t="shared" ca="1" si="434"/>
        <v>-8.5090826667201735</v>
      </c>
    </row>
    <row r="923" spans="1:34" x14ac:dyDescent="0.2">
      <c r="A923" s="347">
        <f t="shared" ca="1" si="412"/>
        <v>1E-4</v>
      </c>
      <c r="B923" s="304">
        <f t="shared" ca="1" si="413"/>
        <v>29.253700000000023</v>
      </c>
      <c r="D923" s="306">
        <f t="shared" ca="1" si="414"/>
        <v>-0.73040853376694181</v>
      </c>
      <c r="E923" s="307">
        <f t="shared" ca="1" si="415"/>
        <v>-1.3322946758215011</v>
      </c>
      <c r="F923" s="304">
        <f t="shared" ca="1" si="416"/>
        <v>1.5193767569045844</v>
      </c>
      <c r="G923" s="306">
        <f t="shared" ca="1" si="417"/>
        <v>9.2010524949803969</v>
      </c>
      <c r="H923" s="307">
        <f t="shared" ca="1" si="418"/>
        <v>-106.7957514861161</v>
      </c>
      <c r="I923" s="304">
        <f t="shared" ca="1" si="419"/>
        <v>107.19137979567039</v>
      </c>
      <c r="J923" s="306">
        <f t="shared" ca="1" si="420"/>
        <v>746.86410190403069</v>
      </c>
      <c r="K923" s="307">
        <f t="shared" ca="1" si="421"/>
        <v>-7.9802997303105103</v>
      </c>
      <c r="L923" s="304">
        <f t="shared" ca="1" si="406"/>
        <v>746.90673574195318</v>
      </c>
      <c r="M923" s="306">
        <f t="shared" ca="1" si="422"/>
        <v>-1.4848529498047889</v>
      </c>
      <c r="N923" s="304">
        <f t="shared" ca="1" si="423"/>
        <v>-85.075807221365082</v>
      </c>
      <c r="P923" s="310">
        <f t="shared" ca="1" si="424"/>
        <v>23</v>
      </c>
      <c r="Q923" s="304">
        <f t="shared" ca="1" si="425"/>
        <v>0</v>
      </c>
      <c r="R923" s="306">
        <f t="shared" ca="1" si="426"/>
        <v>0</v>
      </c>
      <c r="S923" s="307">
        <f t="shared" ca="1" si="427"/>
        <v>5.083000000000002</v>
      </c>
      <c r="T923" s="304">
        <f t="shared" ca="1" si="407"/>
        <v>49.86423000000002</v>
      </c>
      <c r="U923" s="311">
        <f t="shared" ca="1" si="408"/>
        <v>0</v>
      </c>
      <c r="V923" s="306">
        <f t="shared" ca="1" si="409"/>
        <v>1.2259779769444208</v>
      </c>
      <c r="W923" s="304">
        <f t="shared" ca="1" si="410"/>
        <v>43.251963699457747</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1.2646801747753624</v>
      </c>
      <c r="AH923" s="304">
        <f t="shared" ca="1" si="434"/>
        <v>-8.5091118331941118</v>
      </c>
    </row>
    <row r="924" spans="1:34" x14ac:dyDescent="0.2">
      <c r="A924" s="347">
        <f t="shared" ca="1" si="412"/>
        <v>1E-4</v>
      </c>
      <c r="B924" s="304">
        <f t="shared" ca="1" si="413"/>
        <v>29.253800000000023</v>
      </c>
      <c r="D924" s="306">
        <f t="shared" ca="1" si="414"/>
        <v>-0.73040437739509523</v>
      </c>
      <c r="E924" s="307">
        <f t="shared" ca="1" si="415"/>
        <v>-1.3322650435683432</v>
      </c>
      <c r="F924" s="304">
        <f t="shared" ca="1" si="416"/>
        <v>1.519348775242892</v>
      </c>
      <c r="G924" s="306">
        <f t="shared" ca="1" si="417"/>
        <v>9.200979454542658</v>
      </c>
      <c r="H924" s="307">
        <f t="shared" ca="1" si="418"/>
        <v>-106.79588471262046</v>
      </c>
      <c r="I924" s="304">
        <f t="shared" ca="1" si="419"/>
        <v>107.19150626087048</v>
      </c>
      <c r="J924" s="306">
        <f t="shared" ca="1" si="420"/>
        <v>746.86410190403069</v>
      </c>
      <c r="K924" s="307">
        <f t="shared" ca="1" si="421"/>
        <v>-7.9909793121204471</v>
      </c>
      <c r="L924" s="304">
        <f t="shared" ca="1" si="406"/>
        <v>746.90684992392528</v>
      </c>
      <c r="M924" s="306">
        <f t="shared" ca="1" si="422"/>
        <v>-1.4848537353773048</v>
      </c>
      <c r="N924" s="304">
        <f t="shared" ca="1" si="423"/>
        <v>-85.075852231354745</v>
      </c>
      <c r="P924" s="310">
        <f t="shared" ca="1" si="424"/>
        <v>23</v>
      </c>
      <c r="Q924" s="304">
        <f t="shared" ca="1" si="425"/>
        <v>0</v>
      </c>
      <c r="R924" s="306">
        <f t="shared" ca="1" si="426"/>
        <v>0</v>
      </c>
      <c r="S924" s="307">
        <f t="shared" ca="1" si="427"/>
        <v>5.083000000000002</v>
      </c>
      <c r="T924" s="304">
        <f t="shared" ca="1" si="407"/>
        <v>49.86423000000002</v>
      </c>
      <c r="U924" s="311">
        <f t="shared" ca="1" si="408"/>
        <v>0</v>
      </c>
      <c r="V924" s="306">
        <f t="shared" ca="1" si="409"/>
        <v>1.2259792862385384</v>
      </c>
      <c r="W924" s="304">
        <f t="shared" ca="1" si="410"/>
        <v>43.252111948934825</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1.264651670180891</v>
      </c>
      <c r="AH924" s="304">
        <f t="shared" ca="1" si="434"/>
        <v>-8.5091409993031135</v>
      </c>
    </row>
    <row r="925" spans="1:34" x14ac:dyDescent="0.2">
      <c r="A925" s="347">
        <f t="shared" ca="1" si="412"/>
        <v>1E-4</v>
      </c>
      <c r="B925" s="304">
        <f t="shared" ca="1" si="413"/>
        <v>29.253900000000023</v>
      </c>
      <c r="D925" s="306">
        <f t="shared" ca="1" si="414"/>
        <v>-0.73040022101440227</v>
      </c>
      <c r="E925" s="307">
        <f t="shared" ca="1" si="415"/>
        <v>-1.3322354116859838</v>
      </c>
      <c r="F925" s="304">
        <f t="shared" ca="1" si="416"/>
        <v>1.5193207939760485</v>
      </c>
      <c r="G925" s="306">
        <f t="shared" ca="1" si="417"/>
        <v>9.2009064145205564</v>
      </c>
      <c r="H925" s="307">
        <f t="shared" ca="1" si="418"/>
        <v>-106.79601793616163</v>
      </c>
      <c r="I925" s="304">
        <f t="shared" ca="1" si="419"/>
        <v>107.19163272322017</v>
      </c>
      <c r="J925" s="306">
        <f t="shared" ca="1" si="420"/>
        <v>746.86410190403069</v>
      </c>
      <c r="K925" s="307">
        <f t="shared" ca="1" si="421"/>
        <v>-8.001658907252887</v>
      </c>
      <c r="L925" s="304">
        <f t="shared" ca="1" si="406"/>
        <v>746.90696425872363</v>
      </c>
      <c r="M925" s="306">
        <f t="shared" ca="1" si="422"/>
        <v>-1.4848545209417312</v>
      </c>
      <c r="N925" s="304">
        <f t="shared" ca="1" si="423"/>
        <v>-85.075897240880906</v>
      </c>
      <c r="P925" s="310">
        <f t="shared" ca="1" si="424"/>
        <v>23</v>
      </c>
      <c r="Q925" s="304">
        <f t="shared" ca="1" si="425"/>
        <v>0</v>
      </c>
      <c r="R925" s="306">
        <f t="shared" ca="1" si="426"/>
        <v>0</v>
      </c>
      <c r="S925" s="307">
        <f t="shared" ca="1" si="427"/>
        <v>5.083000000000002</v>
      </c>
      <c r="T925" s="304">
        <f t="shared" ca="1" si="407"/>
        <v>49.86423000000002</v>
      </c>
      <c r="U925" s="311">
        <f t="shared" ca="1" si="408"/>
        <v>0</v>
      </c>
      <c r="V925" s="306">
        <f t="shared" ca="1" si="409"/>
        <v>1.2259805955356884</v>
      </c>
      <c r="W925" s="304">
        <f t="shared" ca="1" si="410"/>
        <v>43.252260196556982</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1.2646231659385112</v>
      </c>
      <c r="AH925" s="304">
        <f t="shared" ca="1" si="434"/>
        <v>-8.5091701650471787</v>
      </c>
    </row>
    <row r="926" spans="1:34" x14ac:dyDescent="0.2">
      <c r="A926" s="347">
        <f t="shared" ca="1" si="412"/>
        <v>1E-4</v>
      </c>
      <c r="B926" s="304">
        <f t="shared" ca="1" si="413"/>
        <v>29.254000000000023</v>
      </c>
      <c r="D926" s="306">
        <f t="shared" ca="1" si="414"/>
        <v>-0.73039606462486151</v>
      </c>
      <c r="E926" s="307">
        <f t="shared" ca="1" si="415"/>
        <v>-1.3322057801744105</v>
      </c>
      <c r="F926" s="304">
        <f t="shared" ca="1" si="416"/>
        <v>1.5192928131040424</v>
      </c>
      <c r="G926" s="306">
        <f t="shared" ca="1" si="417"/>
        <v>9.2008333749140938</v>
      </c>
      <c r="H926" s="307">
        <f t="shared" ca="1" si="418"/>
        <v>-106.79615115673965</v>
      </c>
      <c r="I926" s="304">
        <f t="shared" ca="1" si="419"/>
        <v>107.19175918271944</v>
      </c>
      <c r="J926" s="306">
        <f t="shared" ca="1" si="420"/>
        <v>746.86410190403069</v>
      </c>
      <c r="K926" s="307">
        <f t="shared" ca="1" si="421"/>
        <v>-8.0123385157075315</v>
      </c>
      <c r="L926" s="304">
        <f t="shared" ca="1" si="406"/>
        <v>746.90707874634882</v>
      </c>
      <c r="M926" s="306">
        <f t="shared" ca="1" si="422"/>
        <v>-1.4848553064980681</v>
      </c>
      <c r="N926" s="304">
        <f t="shared" ca="1" si="423"/>
        <v>-85.07594224994358</v>
      </c>
      <c r="P926" s="310">
        <f t="shared" ca="1" si="424"/>
        <v>23</v>
      </c>
      <c r="Q926" s="304">
        <f t="shared" ca="1" si="425"/>
        <v>0</v>
      </c>
      <c r="R926" s="306">
        <f t="shared" ca="1" si="426"/>
        <v>0</v>
      </c>
      <c r="S926" s="307">
        <f t="shared" ca="1" si="427"/>
        <v>5.083000000000002</v>
      </c>
      <c r="T926" s="304">
        <f t="shared" ca="1" si="407"/>
        <v>49.86423000000002</v>
      </c>
      <c r="U926" s="311">
        <f t="shared" ca="1" si="408"/>
        <v>0</v>
      </c>
      <c r="V926" s="306">
        <f t="shared" ca="1" si="409"/>
        <v>1.2259819048358707</v>
      </c>
      <c r="W926" s="304">
        <f t="shared" ca="1" si="410"/>
        <v>43.252408442324182</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1.264594662048216</v>
      </c>
      <c r="AH926" s="304">
        <f t="shared" ca="1" si="434"/>
        <v>-8.5091993304263163</v>
      </c>
    </row>
    <row r="927" spans="1:34" x14ac:dyDescent="0.2">
      <c r="A927" s="347">
        <f t="shared" ca="1" si="412"/>
        <v>1E-4</v>
      </c>
      <c r="B927" s="304">
        <f t="shared" ca="1" si="413"/>
        <v>29.254100000000022</v>
      </c>
      <c r="D927" s="306">
        <f t="shared" ca="1" si="414"/>
        <v>-0.73039190822647404</v>
      </c>
      <c r="E927" s="307">
        <f t="shared" ca="1" si="415"/>
        <v>-1.3321761490336304</v>
      </c>
      <c r="F927" s="304">
        <f t="shared" ca="1" si="416"/>
        <v>1.5192648326268807</v>
      </c>
      <c r="G927" s="306">
        <f t="shared" ca="1" si="417"/>
        <v>9.2007603357232703</v>
      </c>
      <c r="H927" s="307">
        <f t="shared" ca="1" si="418"/>
        <v>-106.79628437435456</v>
      </c>
      <c r="I927" s="304">
        <f t="shared" ca="1" si="419"/>
        <v>107.19188563936837</v>
      </c>
      <c r="J927" s="306">
        <f t="shared" ca="1" si="420"/>
        <v>746.86410190403069</v>
      </c>
      <c r="K927" s="307">
        <f t="shared" ca="1" si="421"/>
        <v>-8.0230181374840868</v>
      </c>
      <c r="L927" s="304">
        <f t="shared" ca="1" si="406"/>
        <v>746.9071933868014</v>
      </c>
      <c r="M927" s="306">
        <f t="shared" ca="1" si="422"/>
        <v>-1.4848560920463154</v>
      </c>
      <c r="N927" s="304">
        <f t="shared" ca="1" si="423"/>
        <v>-85.075987258542753</v>
      </c>
      <c r="P927" s="310">
        <f t="shared" ca="1" si="424"/>
        <v>23</v>
      </c>
      <c r="Q927" s="304">
        <f t="shared" ca="1" si="425"/>
        <v>0</v>
      </c>
      <c r="R927" s="306">
        <f t="shared" ca="1" si="426"/>
        <v>0</v>
      </c>
      <c r="S927" s="307">
        <f t="shared" ca="1" si="427"/>
        <v>5.083000000000002</v>
      </c>
      <c r="T927" s="304">
        <f t="shared" ca="1" si="407"/>
        <v>49.86423000000002</v>
      </c>
      <c r="U927" s="311">
        <f t="shared" ca="1" si="408"/>
        <v>0</v>
      </c>
      <c r="V927" s="306">
        <f t="shared" ca="1" si="409"/>
        <v>1.2259832141390854</v>
      </c>
      <c r="W927" s="304">
        <f t="shared" ca="1" si="410"/>
        <v>43.252556686236488</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1.2645661585100108</v>
      </c>
      <c r="AH927" s="304">
        <f t="shared" ca="1" si="434"/>
        <v>-8.5092284954405208</v>
      </c>
    </row>
    <row r="928" spans="1:34" x14ac:dyDescent="0.2">
      <c r="A928" s="347">
        <f t="shared" ca="1" si="412"/>
        <v>1E-4</v>
      </c>
      <c r="B928" s="304">
        <f t="shared" ca="1" si="413"/>
        <v>29.254200000000022</v>
      </c>
      <c r="D928" s="306">
        <f t="shared" ca="1" si="414"/>
        <v>-0.73038775181924243</v>
      </c>
      <c r="E928" s="307">
        <f t="shared" ca="1" si="415"/>
        <v>-1.3321465182636345</v>
      </c>
      <c r="F928" s="304">
        <f t="shared" ca="1" si="416"/>
        <v>1.5192368525445568</v>
      </c>
      <c r="G928" s="306">
        <f t="shared" ca="1" si="417"/>
        <v>9.2006872969480877</v>
      </c>
      <c r="H928" s="307">
        <f t="shared" ca="1" si="418"/>
        <v>-106.79641758900638</v>
      </c>
      <c r="I928" s="304">
        <f t="shared" ca="1" si="419"/>
        <v>107.19201209316697</v>
      </c>
      <c r="J928" s="306">
        <f t="shared" ca="1" si="420"/>
        <v>746.86410190403069</v>
      </c>
      <c r="K928" s="307">
        <f t="shared" ca="1" si="421"/>
        <v>-8.0336977725822543</v>
      </c>
      <c r="L928" s="304">
        <f t="shared" ca="1" si="406"/>
        <v>746.9073081800816</v>
      </c>
      <c r="M928" s="306">
        <f t="shared" ca="1" si="422"/>
        <v>-1.4848568775864732</v>
      </c>
      <c r="N928" s="304">
        <f t="shared" ca="1" si="423"/>
        <v>-85.076032266678439</v>
      </c>
      <c r="P928" s="310">
        <f t="shared" ca="1" si="424"/>
        <v>23</v>
      </c>
      <c r="Q928" s="304">
        <f t="shared" ca="1" si="425"/>
        <v>0</v>
      </c>
      <c r="R928" s="306">
        <f t="shared" ca="1" si="426"/>
        <v>0</v>
      </c>
      <c r="S928" s="307">
        <f t="shared" ca="1" si="427"/>
        <v>5.083000000000002</v>
      </c>
      <c r="T928" s="304">
        <f t="shared" ca="1" si="407"/>
        <v>49.86423000000002</v>
      </c>
      <c r="U928" s="311">
        <f t="shared" ca="1" si="408"/>
        <v>0</v>
      </c>
      <c r="V928" s="306">
        <f t="shared" ca="1" si="409"/>
        <v>1.2259845234453319</v>
      </c>
      <c r="W928" s="304">
        <f t="shared" ca="1" si="410"/>
        <v>43.252704928293873</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1.2645376553238847</v>
      </c>
      <c r="AH928" s="304">
        <f t="shared" ca="1" si="434"/>
        <v>-8.5092576600898031</v>
      </c>
    </row>
    <row r="929" spans="1:34" x14ac:dyDescent="0.2">
      <c r="A929" s="347">
        <f t="shared" ca="1" si="412"/>
        <v>1E-4</v>
      </c>
      <c r="B929" s="304">
        <f t="shared" ca="1" si="413"/>
        <v>29.254300000000022</v>
      </c>
      <c r="D929" s="306">
        <f t="shared" ca="1" si="414"/>
        <v>-0.73038359540316777</v>
      </c>
      <c r="E929" s="307">
        <f t="shared" ca="1" si="415"/>
        <v>-1.3321168878644229</v>
      </c>
      <c r="F929" s="304">
        <f t="shared" ca="1" si="416"/>
        <v>1.5192088728570716</v>
      </c>
      <c r="G929" s="306">
        <f t="shared" ca="1" si="417"/>
        <v>9.2006142585885478</v>
      </c>
      <c r="H929" s="307">
        <f t="shared" ca="1" si="418"/>
        <v>-106.79655080069517</v>
      </c>
      <c r="I929" s="304">
        <f t="shared" ca="1" si="419"/>
        <v>107.19213854411529</v>
      </c>
      <c r="J929" s="306">
        <f t="shared" ca="1" si="420"/>
        <v>746.86410190403069</v>
      </c>
      <c r="K929" s="307">
        <f t="shared" ca="1" si="421"/>
        <v>-8.0443774210017391</v>
      </c>
      <c r="L929" s="304">
        <f t="shared" ca="1" si="406"/>
        <v>746.90742312619022</v>
      </c>
      <c r="M929" s="306">
        <f t="shared" ca="1" si="422"/>
        <v>-1.4848576631185419</v>
      </c>
      <c r="N929" s="304">
        <f t="shared" ca="1" si="423"/>
        <v>-85.076077274350652</v>
      </c>
      <c r="P929" s="310">
        <f t="shared" ca="1" si="424"/>
        <v>23</v>
      </c>
      <c r="Q929" s="304">
        <f t="shared" ca="1" si="425"/>
        <v>0</v>
      </c>
      <c r="R929" s="306">
        <f t="shared" ca="1" si="426"/>
        <v>0</v>
      </c>
      <c r="S929" s="307">
        <f t="shared" ca="1" si="427"/>
        <v>5.083000000000002</v>
      </c>
      <c r="T929" s="304">
        <f t="shared" ca="1" si="407"/>
        <v>49.86423000000002</v>
      </c>
      <c r="U929" s="311">
        <f t="shared" ca="1" si="408"/>
        <v>0</v>
      </c>
      <c r="V929" s="306">
        <f t="shared" ca="1" si="409"/>
        <v>1.2259858327546107</v>
      </c>
      <c r="W929" s="304">
        <f t="shared" ca="1" si="410"/>
        <v>43.252853168496387</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1.2645091524898415</v>
      </c>
      <c r="AH929" s="304">
        <f t="shared" ca="1" si="434"/>
        <v>-8.5092868243741595</v>
      </c>
    </row>
    <row r="930" spans="1:34" x14ac:dyDescent="0.2">
      <c r="A930" s="347">
        <f t="shared" ca="1" si="412"/>
        <v>1E-4</v>
      </c>
      <c r="B930" s="304">
        <f t="shared" ca="1" si="413"/>
        <v>29.254400000000022</v>
      </c>
      <c r="D930" s="306">
        <f t="shared" ca="1" si="414"/>
        <v>-0.73037943897824886</v>
      </c>
      <c r="E930" s="307">
        <f t="shared" ca="1" si="415"/>
        <v>-1.3320872578359886</v>
      </c>
      <c r="F930" s="304">
        <f t="shared" ca="1" si="416"/>
        <v>1.5191808935644184</v>
      </c>
      <c r="G930" s="306">
        <f t="shared" ca="1" si="417"/>
        <v>9.2005412206446504</v>
      </c>
      <c r="H930" s="307">
        <f t="shared" ca="1" si="418"/>
        <v>-106.79668400942096</v>
      </c>
      <c r="I930" s="304">
        <f t="shared" ca="1" si="419"/>
        <v>107.19226499221337</v>
      </c>
      <c r="J930" s="306">
        <f t="shared" ca="1" si="420"/>
        <v>746.86410190403069</v>
      </c>
      <c r="K930" s="307">
        <f t="shared" ca="1" si="421"/>
        <v>-8.0550570827422447</v>
      </c>
      <c r="L930" s="304">
        <f t="shared" ca="1" si="406"/>
        <v>746.90753822512772</v>
      </c>
      <c r="M930" s="306">
        <f t="shared" ca="1" si="422"/>
        <v>-1.4848584486425216</v>
      </c>
      <c r="N930" s="304">
        <f t="shared" ca="1" si="423"/>
        <v>-85.076122281559392</v>
      </c>
      <c r="P930" s="310">
        <f t="shared" ca="1" si="424"/>
        <v>23</v>
      </c>
      <c r="Q930" s="304">
        <f t="shared" ca="1" si="425"/>
        <v>0</v>
      </c>
      <c r="R930" s="306">
        <f t="shared" ca="1" si="426"/>
        <v>0</v>
      </c>
      <c r="S930" s="307">
        <f t="shared" ca="1" si="427"/>
        <v>5.083000000000002</v>
      </c>
      <c r="T930" s="304">
        <f t="shared" ca="1" si="407"/>
        <v>49.86423000000002</v>
      </c>
      <c r="U930" s="311">
        <f t="shared" ca="1" si="408"/>
        <v>0</v>
      </c>
      <c r="V930" s="306">
        <f t="shared" ca="1" si="409"/>
        <v>1.2259871420669211</v>
      </c>
      <c r="W930" s="304">
        <f t="shared" ca="1" si="410"/>
        <v>43.253001406843985</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1.2644806500078705</v>
      </c>
      <c r="AH930" s="304">
        <f t="shared" ca="1" si="434"/>
        <v>-8.5093159882936007</v>
      </c>
    </row>
    <row r="931" spans="1:34" x14ac:dyDescent="0.2">
      <c r="A931" s="347">
        <f t="shared" ca="1" si="412"/>
        <v>1E-4</v>
      </c>
      <c r="B931" s="304">
        <f t="shared" ca="1" si="413"/>
        <v>29.254500000000021</v>
      </c>
      <c r="D931" s="306">
        <f t="shared" ca="1" si="414"/>
        <v>-0.73037528254448636</v>
      </c>
      <c r="E931" s="307">
        <f t="shared" ca="1" si="415"/>
        <v>-1.3320576281783403</v>
      </c>
      <c r="F931" s="304">
        <f t="shared" ca="1" si="416"/>
        <v>1.5191529146666058</v>
      </c>
      <c r="G931" s="306">
        <f t="shared" ca="1" si="417"/>
        <v>9.2004681831163957</v>
      </c>
      <c r="H931" s="307">
        <f t="shared" ca="1" si="418"/>
        <v>-106.79681721518378</v>
      </c>
      <c r="I931" s="304">
        <f t="shared" ca="1" si="419"/>
        <v>107.19239143746123</v>
      </c>
      <c r="J931" s="306">
        <f t="shared" ca="1" si="420"/>
        <v>746.86410190403069</v>
      </c>
      <c r="K931" s="307">
        <f t="shared" ca="1" si="421"/>
        <v>-8.0657367578034744</v>
      </c>
      <c r="L931" s="304">
        <f t="shared" ca="1" si="406"/>
        <v>746.90765347689432</v>
      </c>
      <c r="M931" s="306">
        <f t="shared" ca="1" si="422"/>
        <v>-1.4848592341584121</v>
      </c>
      <c r="N931" s="304">
        <f t="shared" ca="1" si="423"/>
        <v>-85.07616728830466</v>
      </c>
      <c r="P931" s="310">
        <f t="shared" ca="1" si="424"/>
        <v>23</v>
      </c>
      <c r="Q931" s="304">
        <f t="shared" ca="1" si="425"/>
        <v>0</v>
      </c>
      <c r="R931" s="306">
        <f t="shared" ca="1" si="426"/>
        <v>0</v>
      </c>
      <c r="S931" s="307">
        <f t="shared" ca="1" si="427"/>
        <v>5.083000000000002</v>
      </c>
      <c r="T931" s="304">
        <f t="shared" ca="1" si="407"/>
        <v>49.86423000000002</v>
      </c>
      <c r="U931" s="311">
        <f t="shared" ca="1" si="408"/>
        <v>0</v>
      </c>
      <c r="V931" s="306">
        <f t="shared" ca="1" si="409"/>
        <v>1.2259884513822632</v>
      </c>
      <c r="W931" s="304">
        <f t="shared" ca="1" si="410"/>
        <v>43.253149643336712</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1.2644521478779858</v>
      </c>
      <c r="AH931" s="304">
        <f t="shared" ca="1" si="434"/>
        <v>-8.5093451518481142</v>
      </c>
    </row>
    <row r="932" spans="1:34" x14ac:dyDescent="0.2">
      <c r="A932" s="347">
        <f t="shared" ca="1" si="412"/>
        <v>1E-4</v>
      </c>
      <c r="B932" s="304">
        <f t="shared" ca="1" si="413"/>
        <v>29.254600000000021</v>
      </c>
      <c r="D932" s="306">
        <f t="shared" ca="1" si="414"/>
        <v>-0.73037112610188282</v>
      </c>
      <c r="E932" s="307">
        <f t="shared" ca="1" si="415"/>
        <v>-1.3320279988914692</v>
      </c>
      <c r="F932" s="304">
        <f t="shared" ca="1" si="416"/>
        <v>1.519124936163627</v>
      </c>
      <c r="G932" s="306">
        <f t="shared" ca="1" si="417"/>
        <v>9.2003951460037854</v>
      </c>
      <c r="H932" s="307">
        <f t="shared" ca="1" si="418"/>
        <v>-106.79695041798367</v>
      </c>
      <c r="I932" s="304">
        <f t="shared" ca="1" si="419"/>
        <v>107.19251787985891</v>
      </c>
      <c r="J932" s="306">
        <f t="shared" ca="1" si="420"/>
        <v>746.86410190403069</v>
      </c>
      <c r="K932" s="307">
        <f t="shared" ca="1" si="421"/>
        <v>-8.0764164461851333</v>
      </c>
      <c r="L932" s="304">
        <f t="shared" ca="1" si="406"/>
        <v>746.90776888149082</v>
      </c>
      <c r="M932" s="306">
        <f t="shared" ca="1" si="422"/>
        <v>-1.4848600196662138</v>
      </c>
      <c r="N932" s="304">
        <f t="shared" ca="1" si="423"/>
        <v>-85.076212294586469</v>
      </c>
      <c r="P932" s="310">
        <f t="shared" ca="1" si="424"/>
        <v>23</v>
      </c>
      <c r="Q932" s="304">
        <f t="shared" ca="1" si="425"/>
        <v>0</v>
      </c>
      <c r="R932" s="306">
        <f t="shared" ca="1" si="426"/>
        <v>0</v>
      </c>
      <c r="S932" s="307">
        <f t="shared" ca="1" si="427"/>
        <v>5.083000000000002</v>
      </c>
      <c r="T932" s="304">
        <f t="shared" ca="1" si="407"/>
        <v>49.86423000000002</v>
      </c>
      <c r="U932" s="311">
        <f t="shared" ca="1" si="408"/>
        <v>0</v>
      </c>
      <c r="V932" s="306">
        <f t="shared" ca="1" si="409"/>
        <v>1.2259897607006376</v>
      </c>
      <c r="W932" s="304">
        <f t="shared" ca="1" si="410"/>
        <v>43.25329787797461</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1.264423646100175</v>
      </c>
      <c r="AH932" s="304">
        <f t="shared" ca="1" si="434"/>
        <v>-8.5093743150377126</v>
      </c>
    </row>
    <row r="933" spans="1:34" x14ac:dyDescent="0.2">
      <c r="A933" s="347">
        <f t="shared" ca="1" si="412"/>
        <v>1E-4</v>
      </c>
      <c r="B933" s="304">
        <f t="shared" ca="1" si="413"/>
        <v>29.254700000000021</v>
      </c>
      <c r="D933" s="306">
        <f t="shared" ca="1" si="414"/>
        <v>-0.73036696965043835</v>
      </c>
      <c r="E933" s="307">
        <f t="shared" ca="1" si="415"/>
        <v>-1.3319983699753646</v>
      </c>
      <c r="F933" s="304">
        <f t="shared" ca="1" si="416"/>
        <v>1.5190969580554732</v>
      </c>
      <c r="G933" s="306">
        <f t="shared" ca="1" si="417"/>
        <v>9.2003221093068195</v>
      </c>
      <c r="H933" s="307">
        <f t="shared" ca="1" si="418"/>
        <v>-106.79708361782066</v>
      </c>
      <c r="I933" s="304">
        <f t="shared" ca="1" si="419"/>
        <v>107.19264431940644</v>
      </c>
      <c r="J933" s="306">
        <f t="shared" ca="1" si="420"/>
        <v>746.86410190403069</v>
      </c>
      <c r="K933" s="307">
        <f t="shared" ca="1" si="421"/>
        <v>-8.087096147886923</v>
      </c>
      <c r="L933" s="304">
        <f t="shared" ca="1" si="406"/>
        <v>746.90788443891756</v>
      </c>
      <c r="M933" s="306">
        <f t="shared" ca="1" si="422"/>
        <v>-1.4848608051659267</v>
      </c>
      <c r="N933" s="304">
        <f t="shared" ca="1" si="423"/>
        <v>-85.076257300404819</v>
      </c>
      <c r="P933" s="310">
        <f t="shared" ca="1" si="424"/>
        <v>23</v>
      </c>
      <c r="Q933" s="304">
        <f t="shared" ca="1" si="425"/>
        <v>0</v>
      </c>
      <c r="R933" s="306">
        <f t="shared" ca="1" si="426"/>
        <v>0</v>
      </c>
      <c r="S933" s="307">
        <f t="shared" ca="1" si="427"/>
        <v>5.083000000000002</v>
      </c>
      <c r="T933" s="304">
        <f t="shared" ca="1" si="407"/>
        <v>49.86423000000002</v>
      </c>
      <c r="U933" s="311">
        <f t="shared" ca="1" si="408"/>
        <v>0</v>
      </c>
      <c r="V933" s="306">
        <f t="shared" ca="1" si="409"/>
        <v>1.225991070022044</v>
      </c>
      <c r="W933" s="304">
        <f t="shared" ca="1" si="410"/>
        <v>43.25344611075765</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1.2643951446744293</v>
      </c>
      <c r="AH933" s="304">
        <f t="shared" ca="1" si="434"/>
        <v>-8.5094034778624028</v>
      </c>
    </row>
    <row r="934" spans="1:34" x14ac:dyDescent="0.2">
      <c r="A934" s="347">
        <f t="shared" ca="1" si="412"/>
        <v>1E-4</v>
      </c>
      <c r="B934" s="304">
        <f t="shared" ca="1" si="413"/>
        <v>29.254800000000021</v>
      </c>
      <c r="D934" s="306">
        <f t="shared" ca="1" si="414"/>
        <v>-0.73036281319015428</v>
      </c>
      <c r="E934" s="307">
        <f t="shared" ca="1" si="415"/>
        <v>-1.3319687414300336</v>
      </c>
      <c r="F934" s="304">
        <f t="shared" ca="1" si="416"/>
        <v>1.5190689803421515</v>
      </c>
      <c r="G934" s="306">
        <f t="shared" ca="1" si="417"/>
        <v>9.2002490730254998</v>
      </c>
      <c r="H934" s="307">
        <f t="shared" ca="1" si="418"/>
        <v>-106.79721681469481</v>
      </c>
      <c r="I934" s="304">
        <f t="shared" ca="1" si="419"/>
        <v>107.19277075610387</v>
      </c>
      <c r="J934" s="306">
        <f t="shared" ca="1" si="420"/>
        <v>746.86410190403069</v>
      </c>
      <c r="K934" s="307">
        <f t="shared" ca="1" si="421"/>
        <v>-8.0977758629085486</v>
      </c>
      <c r="L934" s="304">
        <f t="shared" ca="1" si="406"/>
        <v>746.90800014917511</v>
      </c>
      <c r="M934" s="306">
        <f t="shared" ca="1" si="422"/>
        <v>-1.4848615906575509</v>
      </c>
      <c r="N934" s="304">
        <f t="shared" ca="1" si="423"/>
        <v>-85.076302305759739</v>
      </c>
      <c r="P934" s="310">
        <f t="shared" ca="1" si="424"/>
        <v>23</v>
      </c>
      <c r="Q934" s="304">
        <f t="shared" ca="1" si="425"/>
        <v>0</v>
      </c>
      <c r="R934" s="306">
        <f t="shared" ca="1" si="426"/>
        <v>0</v>
      </c>
      <c r="S934" s="307">
        <f t="shared" ca="1" si="427"/>
        <v>5.083000000000002</v>
      </c>
      <c r="T934" s="304">
        <f t="shared" ca="1" si="407"/>
        <v>49.86423000000002</v>
      </c>
      <c r="U934" s="311">
        <f t="shared" ca="1" si="408"/>
        <v>0</v>
      </c>
      <c r="V934" s="306">
        <f t="shared" ca="1" si="409"/>
        <v>1.2259923793464824</v>
      </c>
      <c r="W934" s="304">
        <f t="shared" ca="1" si="410"/>
        <v>43.253594341685869</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1.2643666436007592</v>
      </c>
      <c r="AH934" s="304">
        <f t="shared" ca="1" si="434"/>
        <v>-8.5094326403221778</v>
      </c>
    </row>
    <row r="935" spans="1:34" x14ac:dyDescent="0.2">
      <c r="A935" s="347">
        <f t="shared" ca="1" si="412"/>
        <v>1E-4</v>
      </c>
      <c r="B935" s="304">
        <f t="shared" ca="1" si="413"/>
        <v>29.254900000000021</v>
      </c>
      <c r="D935" s="306">
        <f t="shared" ca="1" si="414"/>
        <v>-0.73035865672103073</v>
      </c>
      <c r="E935" s="307">
        <f t="shared" ca="1" si="415"/>
        <v>-1.3319391132554728</v>
      </c>
      <c r="F935" s="304">
        <f t="shared" ca="1" si="416"/>
        <v>1.5190410030236587</v>
      </c>
      <c r="G935" s="306">
        <f t="shared" ca="1" si="417"/>
        <v>9.200176037159828</v>
      </c>
      <c r="H935" s="307">
        <f t="shared" ca="1" si="418"/>
        <v>-106.79735000860613</v>
      </c>
      <c r="I935" s="304">
        <f t="shared" ca="1" si="419"/>
        <v>107.19289718995122</v>
      </c>
      <c r="J935" s="306">
        <f t="shared" ca="1" si="420"/>
        <v>746.86410190403069</v>
      </c>
      <c r="K935" s="307">
        <f t="shared" ca="1" si="421"/>
        <v>-8.1084555912497134</v>
      </c>
      <c r="L935" s="304">
        <f t="shared" ca="1" si="406"/>
        <v>746.90811601226392</v>
      </c>
      <c r="M935" s="306">
        <f t="shared" ca="1" si="422"/>
        <v>-1.4848623761410866</v>
      </c>
      <c r="N935" s="304">
        <f t="shared" ca="1" si="423"/>
        <v>-85.076347310651215</v>
      </c>
      <c r="P935" s="310">
        <f t="shared" ca="1" si="424"/>
        <v>23</v>
      </c>
      <c r="Q935" s="304">
        <f t="shared" ca="1" si="425"/>
        <v>0</v>
      </c>
      <c r="R935" s="306">
        <f t="shared" ca="1" si="426"/>
        <v>0</v>
      </c>
      <c r="S935" s="307">
        <f t="shared" ca="1" si="427"/>
        <v>5.083000000000002</v>
      </c>
      <c r="T935" s="304">
        <f t="shared" ca="1" si="407"/>
        <v>49.86423000000002</v>
      </c>
      <c r="U935" s="311">
        <f t="shared" ca="1" si="408"/>
        <v>0</v>
      </c>
      <c r="V935" s="306">
        <f t="shared" ca="1" si="409"/>
        <v>1.2259936886739522</v>
      </c>
      <c r="W935" s="304">
        <f t="shared" ca="1" si="410"/>
        <v>43.253742570759272</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1.2643381428791525</v>
      </c>
      <c r="AH935" s="304">
        <f t="shared" ca="1" si="434"/>
        <v>-8.5094618024170465</v>
      </c>
    </row>
    <row r="936" spans="1:34" x14ac:dyDescent="0.2">
      <c r="A936" s="347">
        <f t="shared" ca="1" si="412"/>
        <v>1E-4</v>
      </c>
      <c r="B936" s="304">
        <f t="shared" ca="1" si="413"/>
        <v>29.25500000000002</v>
      </c>
      <c r="D936" s="306">
        <f t="shared" ca="1" si="414"/>
        <v>-0.73035450024306769</v>
      </c>
      <c r="E936" s="307">
        <f t="shared" ca="1" si="415"/>
        <v>-1.3319094854516731</v>
      </c>
      <c r="F936" s="304">
        <f t="shared" ca="1" si="416"/>
        <v>1.5190130260999877</v>
      </c>
      <c r="G936" s="306">
        <f t="shared" ca="1" si="417"/>
        <v>9.2001030017098042</v>
      </c>
      <c r="H936" s="307">
        <f t="shared" ca="1" si="418"/>
        <v>-106.79748319955468</v>
      </c>
      <c r="I936" s="304">
        <f t="shared" ca="1" si="419"/>
        <v>107.19302362094855</v>
      </c>
      <c r="J936" s="306">
        <f t="shared" ca="1" si="420"/>
        <v>746.86410190403069</v>
      </c>
      <c r="K936" s="307">
        <f t="shared" ca="1" si="421"/>
        <v>-8.1191353329101208</v>
      </c>
      <c r="L936" s="304">
        <f t="shared" ca="1" si="406"/>
        <v>746.90823202818456</v>
      </c>
      <c r="M936" s="306">
        <f t="shared" ca="1" si="422"/>
        <v>-1.4848631616165338</v>
      </c>
      <c r="N936" s="304">
        <f t="shared" ca="1" si="423"/>
        <v>-85.076392315079246</v>
      </c>
      <c r="P936" s="310">
        <f t="shared" ca="1" si="424"/>
        <v>23</v>
      </c>
      <c r="Q936" s="304">
        <f t="shared" ca="1" si="425"/>
        <v>0</v>
      </c>
      <c r="R936" s="306">
        <f t="shared" ca="1" si="426"/>
        <v>0</v>
      </c>
      <c r="S936" s="307">
        <f t="shared" ca="1" si="427"/>
        <v>5.083000000000002</v>
      </c>
      <c r="T936" s="304">
        <f t="shared" ca="1" si="407"/>
        <v>49.86423000000002</v>
      </c>
      <c r="U936" s="311">
        <f t="shared" ca="1" si="408"/>
        <v>0</v>
      </c>
      <c r="V936" s="306">
        <f t="shared" ca="1" si="409"/>
        <v>1.225994998004454</v>
      </c>
      <c r="W936" s="304">
        <f t="shared" ca="1" si="410"/>
        <v>43.253890797977867</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1.2643096425096108</v>
      </c>
      <c r="AH936" s="304">
        <f t="shared" ca="1" si="434"/>
        <v>-8.5094909641470107</v>
      </c>
    </row>
    <row r="937" spans="1:34" x14ac:dyDescent="0.2">
      <c r="A937" s="347">
        <f t="shared" ca="1" si="412"/>
        <v>1E-4</v>
      </c>
      <c r="B937" s="304">
        <f t="shared" ca="1" si="413"/>
        <v>29.25510000000002</v>
      </c>
      <c r="D937" s="306">
        <f t="shared" ca="1" si="414"/>
        <v>-0.73035034375626862</v>
      </c>
      <c r="E937" s="307">
        <f t="shared" ca="1" si="415"/>
        <v>-1.3318798580186382</v>
      </c>
      <c r="F937" s="304">
        <f t="shared" ca="1" si="416"/>
        <v>1.518985049571143</v>
      </c>
      <c r="G937" s="306">
        <f t="shared" ca="1" si="417"/>
        <v>9.2000299666754284</v>
      </c>
      <c r="H937" s="307">
        <f t="shared" ca="1" si="418"/>
        <v>-106.79761638754047</v>
      </c>
      <c r="I937" s="304">
        <f t="shared" ca="1" si="419"/>
        <v>107.19315004909586</v>
      </c>
      <c r="J937" s="306">
        <f t="shared" ca="1" si="420"/>
        <v>746.86410190403069</v>
      </c>
      <c r="K937" s="307">
        <f t="shared" ca="1" si="421"/>
        <v>-8.1298150878894759</v>
      </c>
      <c r="L937" s="304">
        <f t="shared" ca="1" si="406"/>
        <v>746.90834819693748</v>
      </c>
      <c r="M937" s="306">
        <f t="shared" ca="1" si="422"/>
        <v>-1.4848639470838927</v>
      </c>
      <c r="N937" s="304">
        <f t="shared" ca="1" si="423"/>
        <v>-85.076437319043848</v>
      </c>
      <c r="P937" s="310">
        <f t="shared" ca="1" si="424"/>
        <v>23</v>
      </c>
      <c r="Q937" s="304">
        <f t="shared" ca="1" si="425"/>
        <v>0</v>
      </c>
      <c r="R937" s="306">
        <f t="shared" ca="1" si="426"/>
        <v>0</v>
      </c>
      <c r="S937" s="307">
        <f t="shared" ca="1" si="427"/>
        <v>5.083000000000002</v>
      </c>
      <c r="T937" s="304">
        <f t="shared" ca="1" si="407"/>
        <v>49.86423000000002</v>
      </c>
      <c r="U937" s="311">
        <f t="shared" ca="1" si="408"/>
        <v>0</v>
      </c>
      <c r="V937" s="306">
        <f t="shared" ca="1" si="409"/>
        <v>1.225996307337988</v>
      </c>
      <c r="W937" s="304">
        <f t="shared" ca="1" si="410"/>
        <v>43.25403902334169</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1.2642811424921323</v>
      </c>
      <c r="AH937" s="304">
        <f t="shared" ca="1" si="434"/>
        <v>-8.5095201255120703</v>
      </c>
    </row>
    <row r="938" spans="1:34" x14ac:dyDescent="0.2">
      <c r="A938" s="347">
        <f t="shared" ca="1" si="412"/>
        <v>1E-4</v>
      </c>
      <c r="B938" s="304">
        <f t="shared" ca="1" si="413"/>
        <v>29.25520000000002</v>
      </c>
      <c r="D938" s="306">
        <f t="shared" ca="1" si="414"/>
        <v>-0.73034618726063194</v>
      </c>
      <c r="E938" s="307">
        <f t="shared" ca="1" si="415"/>
        <v>-1.3318502309563609</v>
      </c>
      <c r="F938" s="304">
        <f t="shared" ca="1" si="416"/>
        <v>1.5189570734371178</v>
      </c>
      <c r="G938" s="306">
        <f t="shared" ca="1" si="417"/>
        <v>9.1999569320567023</v>
      </c>
      <c r="H938" s="307">
        <f t="shared" ca="1" si="418"/>
        <v>-106.79774957256357</v>
      </c>
      <c r="I938" s="304">
        <f t="shared" ca="1" si="419"/>
        <v>107.19327647439322</v>
      </c>
      <c r="J938" s="306">
        <f t="shared" ca="1" si="420"/>
        <v>746.86410190403069</v>
      </c>
      <c r="K938" s="307">
        <f t="shared" ca="1" si="421"/>
        <v>-8.1404948561874804</v>
      </c>
      <c r="L938" s="304">
        <f t="shared" ca="1" si="406"/>
        <v>746.90846451852315</v>
      </c>
      <c r="M938" s="306">
        <f t="shared" ca="1" si="422"/>
        <v>-1.4848647325431632</v>
      </c>
      <c r="N938" s="304">
        <f t="shared" ca="1" si="423"/>
        <v>-85.076482322545033</v>
      </c>
      <c r="P938" s="310">
        <f t="shared" ca="1" si="424"/>
        <v>23</v>
      </c>
      <c r="Q938" s="304">
        <f t="shared" ca="1" si="425"/>
        <v>0</v>
      </c>
      <c r="R938" s="306">
        <f t="shared" ca="1" si="426"/>
        <v>0</v>
      </c>
      <c r="S938" s="307">
        <f t="shared" ca="1" si="427"/>
        <v>5.083000000000002</v>
      </c>
      <c r="T938" s="304">
        <f t="shared" ca="1" si="407"/>
        <v>49.86423000000002</v>
      </c>
      <c r="U938" s="311">
        <f t="shared" ca="1" si="408"/>
        <v>0</v>
      </c>
      <c r="V938" s="306">
        <f t="shared" ca="1" si="409"/>
        <v>1.2259976166745534</v>
      </c>
      <c r="W938" s="304">
        <f t="shared" ca="1" si="410"/>
        <v>43.254187246850719</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1.2642526428267136</v>
      </c>
      <c r="AH938" s="304">
        <f t="shared" ca="1" si="434"/>
        <v>-8.5095492865122324</v>
      </c>
    </row>
    <row r="939" spans="1:34" x14ac:dyDescent="0.2">
      <c r="A939" s="347">
        <f t="shared" ca="1" si="412"/>
        <v>1E-4</v>
      </c>
      <c r="B939" s="304">
        <f t="shared" ca="1" si="413"/>
        <v>29.25530000000002</v>
      </c>
      <c r="D939" s="306">
        <f t="shared" ca="1" si="414"/>
        <v>-0.73034203075616067</v>
      </c>
      <c r="E939" s="307">
        <f t="shared" ca="1" si="415"/>
        <v>-1.3318206042648466</v>
      </c>
      <c r="F939" s="304">
        <f t="shared" ca="1" si="416"/>
        <v>1.5189290976979188</v>
      </c>
      <c r="G939" s="306">
        <f t="shared" ca="1" si="417"/>
        <v>9.1998838978536259</v>
      </c>
      <c r="H939" s="307">
        <f t="shared" ca="1" si="418"/>
        <v>-106.797882754624</v>
      </c>
      <c r="I939" s="304">
        <f t="shared" ca="1" si="419"/>
        <v>107.19340289684062</v>
      </c>
      <c r="J939" s="306">
        <f t="shared" ca="1" si="420"/>
        <v>746.86410190403069</v>
      </c>
      <c r="K939" s="307">
        <f t="shared" ca="1" si="421"/>
        <v>-8.1511746378038392</v>
      </c>
      <c r="L939" s="304">
        <f t="shared" ca="1" si="406"/>
        <v>746.90858099294201</v>
      </c>
      <c r="M939" s="306">
        <f t="shared" ca="1" si="422"/>
        <v>-1.4848655179943457</v>
      </c>
      <c r="N939" s="304">
        <f t="shared" ca="1" si="423"/>
        <v>-85.076527325582802</v>
      </c>
      <c r="P939" s="310">
        <f t="shared" ca="1" si="424"/>
        <v>23</v>
      </c>
      <c r="Q939" s="304">
        <f t="shared" ca="1" si="425"/>
        <v>0</v>
      </c>
      <c r="R939" s="306">
        <f t="shared" ca="1" si="426"/>
        <v>0</v>
      </c>
      <c r="S939" s="307">
        <f t="shared" ca="1" si="427"/>
        <v>5.083000000000002</v>
      </c>
      <c r="T939" s="304">
        <f t="shared" ca="1" si="407"/>
        <v>49.86423000000002</v>
      </c>
      <c r="U939" s="311">
        <f t="shared" ca="1" si="408"/>
        <v>0</v>
      </c>
      <c r="V939" s="306">
        <f t="shared" ca="1" si="409"/>
        <v>1.2259989260141508</v>
      </c>
      <c r="W939" s="304">
        <f t="shared" ca="1" si="410"/>
        <v>43.254335468504991</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1.2642241435133545</v>
      </c>
      <c r="AH939" s="304">
        <f t="shared" ca="1" si="434"/>
        <v>-8.5095784471474918</v>
      </c>
    </row>
    <row r="940" spans="1:34" x14ac:dyDescent="0.2">
      <c r="A940" s="347">
        <f t="shared" ca="1" si="412"/>
        <v>1E-4</v>
      </c>
      <c r="B940" s="304">
        <f t="shared" ca="1" si="413"/>
        <v>29.255400000000019</v>
      </c>
      <c r="D940" s="306">
        <f t="shared" ca="1" si="414"/>
        <v>-0.73033787424285346</v>
      </c>
      <c r="E940" s="307">
        <f t="shared" ca="1" si="415"/>
        <v>-1.3317909779440846</v>
      </c>
      <c r="F940" s="304">
        <f t="shared" ca="1" si="416"/>
        <v>1.518901122353536</v>
      </c>
      <c r="G940" s="306">
        <f t="shared" ca="1" si="417"/>
        <v>9.1998108640662011</v>
      </c>
      <c r="H940" s="307">
        <f t="shared" ca="1" si="418"/>
        <v>-106.7980159337218</v>
      </c>
      <c r="I940" s="304">
        <f t="shared" ca="1" si="419"/>
        <v>107.19352931643816</v>
      </c>
      <c r="J940" s="306">
        <f t="shared" ca="1" si="420"/>
        <v>746.86410190403069</v>
      </c>
      <c r="K940" s="307">
        <f t="shared" ca="1" si="421"/>
        <v>-8.1618544327382558</v>
      </c>
      <c r="L940" s="304">
        <f t="shared" ca="1" si="406"/>
        <v>746.90869762019474</v>
      </c>
      <c r="M940" s="306">
        <f t="shared" ca="1" si="422"/>
        <v>-1.4848663034374403</v>
      </c>
      <c r="N940" s="304">
        <f t="shared" ca="1" si="423"/>
        <v>-85.07657232815717</v>
      </c>
      <c r="P940" s="310">
        <f t="shared" ca="1" si="424"/>
        <v>23</v>
      </c>
      <c r="Q940" s="304">
        <f t="shared" ca="1" si="425"/>
        <v>0</v>
      </c>
      <c r="R940" s="306">
        <f t="shared" ca="1" si="426"/>
        <v>0</v>
      </c>
      <c r="S940" s="307">
        <f t="shared" ca="1" si="427"/>
        <v>5.083000000000002</v>
      </c>
      <c r="T940" s="304">
        <f t="shared" ca="1" si="407"/>
        <v>49.86423000000002</v>
      </c>
      <c r="U940" s="311">
        <f t="shared" ca="1" si="408"/>
        <v>0</v>
      </c>
      <c r="V940" s="306">
        <f t="shared" ca="1" si="409"/>
        <v>1.2260002353567796</v>
      </c>
      <c r="W940" s="304">
        <f t="shared" ca="1" si="410"/>
        <v>43.254483688304511</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1.2641956445520499</v>
      </c>
      <c r="AH940" s="304">
        <f t="shared" ca="1" si="434"/>
        <v>-8.509607607417859</v>
      </c>
    </row>
    <row r="941" spans="1:34" x14ac:dyDescent="0.2">
      <c r="A941" s="347">
        <f t="shared" ca="1" si="412"/>
        <v>1E-4</v>
      </c>
      <c r="B941" s="304">
        <f t="shared" ca="1" si="413"/>
        <v>29.255500000000019</v>
      </c>
      <c r="D941" s="306">
        <f t="shared" ca="1" si="414"/>
        <v>-0.73033371772071165</v>
      </c>
      <c r="E941" s="307">
        <f t="shared" ca="1" si="415"/>
        <v>-1.3317613519940767</v>
      </c>
      <c r="F941" s="304">
        <f t="shared" ca="1" si="416"/>
        <v>1.5188731474039718</v>
      </c>
      <c r="G941" s="306">
        <f t="shared" ca="1" si="417"/>
        <v>9.1997378306944295</v>
      </c>
      <c r="H941" s="307">
        <f t="shared" ca="1" si="418"/>
        <v>-106.79814910985699</v>
      </c>
      <c r="I941" s="304">
        <f t="shared" ca="1" si="419"/>
        <v>107.19365573318581</v>
      </c>
      <c r="J941" s="306">
        <f t="shared" ca="1" si="420"/>
        <v>746.86410190403069</v>
      </c>
      <c r="K941" s="307">
        <f t="shared" ca="1" si="421"/>
        <v>-8.1725342409904354</v>
      </c>
      <c r="L941" s="304">
        <f t="shared" ca="1" si="406"/>
        <v>746.9088144002817</v>
      </c>
      <c r="M941" s="306">
        <f t="shared" ca="1" si="422"/>
        <v>-1.4848670888724469</v>
      </c>
      <c r="N941" s="304">
        <f t="shared" ca="1" si="423"/>
        <v>-85.076617330268135</v>
      </c>
      <c r="P941" s="310">
        <f t="shared" ca="1" si="424"/>
        <v>23</v>
      </c>
      <c r="Q941" s="304">
        <f t="shared" ca="1" si="425"/>
        <v>0</v>
      </c>
      <c r="R941" s="306">
        <f t="shared" ca="1" si="426"/>
        <v>0</v>
      </c>
      <c r="S941" s="307">
        <f t="shared" ca="1" si="427"/>
        <v>5.083000000000002</v>
      </c>
      <c r="T941" s="304">
        <f t="shared" ca="1" si="407"/>
        <v>49.86423000000002</v>
      </c>
      <c r="U941" s="311">
        <f t="shared" ca="1" si="408"/>
        <v>0</v>
      </c>
      <c r="V941" s="306">
        <f t="shared" ca="1" si="409"/>
        <v>1.2260015447024404</v>
      </c>
      <c r="W941" s="304">
        <f t="shared" ca="1" si="410"/>
        <v>43.254631906249287</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1.2641671459427979</v>
      </c>
      <c r="AH941" s="304">
        <f t="shared" ca="1" si="434"/>
        <v>-8.5096367673233306</v>
      </c>
    </row>
    <row r="942" spans="1:34" x14ac:dyDescent="0.2">
      <c r="A942" s="347">
        <f t="shared" ca="1" si="412"/>
        <v>1E-4</v>
      </c>
      <c r="B942" s="304">
        <f t="shared" ca="1" si="413"/>
        <v>29.255600000000019</v>
      </c>
      <c r="D942" s="306">
        <f t="shared" ca="1" si="414"/>
        <v>-0.73032956118973746</v>
      </c>
      <c r="E942" s="307">
        <f t="shared" ca="1" si="415"/>
        <v>-1.3317317264148176</v>
      </c>
      <c r="F942" s="304">
        <f t="shared" ca="1" si="416"/>
        <v>1.5188451728492227</v>
      </c>
      <c r="G942" s="306">
        <f t="shared" ca="1" si="417"/>
        <v>9.1996647977383113</v>
      </c>
      <c r="H942" s="307">
        <f t="shared" ca="1" si="418"/>
        <v>-106.79828228302964</v>
      </c>
      <c r="I942" s="304">
        <f t="shared" ca="1" si="419"/>
        <v>107.19378214708364</v>
      </c>
      <c r="J942" s="306">
        <f t="shared" ca="1" si="420"/>
        <v>746.86410190403069</v>
      </c>
      <c r="K942" s="307">
        <f t="shared" ca="1" si="421"/>
        <v>-8.1832140625600793</v>
      </c>
      <c r="L942" s="304">
        <f t="shared" ca="1" si="406"/>
        <v>746.90893133320344</v>
      </c>
      <c r="M942" s="306">
        <f t="shared" ca="1" si="422"/>
        <v>-1.4848678742993657</v>
      </c>
      <c r="N942" s="304">
        <f t="shared" ca="1" si="423"/>
        <v>-85.076662331915699</v>
      </c>
      <c r="P942" s="310">
        <f t="shared" ca="1" si="424"/>
        <v>23</v>
      </c>
      <c r="Q942" s="304">
        <f t="shared" ca="1" si="425"/>
        <v>0</v>
      </c>
      <c r="R942" s="306">
        <f t="shared" ca="1" si="426"/>
        <v>0</v>
      </c>
      <c r="S942" s="307">
        <f t="shared" ca="1" si="427"/>
        <v>5.083000000000002</v>
      </c>
      <c r="T942" s="304">
        <f t="shared" ca="1" si="407"/>
        <v>49.86423000000002</v>
      </c>
      <c r="U942" s="311">
        <f t="shared" ca="1" si="408"/>
        <v>0</v>
      </c>
      <c r="V942" s="306">
        <f t="shared" ca="1" si="409"/>
        <v>1.2260028540511323</v>
      </c>
      <c r="W942" s="304">
        <f t="shared" ca="1" si="410"/>
        <v>43.254780122339334</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1.2641386476856002</v>
      </c>
      <c r="AH942" s="304">
        <f t="shared" ca="1" si="434"/>
        <v>-8.5096659268639137</v>
      </c>
    </row>
    <row r="943" spans="1:34" x14ac:dyDescent="0.2">
      <c r="A943" s="347">
        <f t="shared" ca="1" si="412"/>
        <v>1E-4</v>
      </c>
      <c r="B943" s="304">
        <f t="shared" ca="1" si="413"/>
        <v>29.255700000000019</v>
      </c>
      <c r="D943" s="306">
        <f t="shared" ca="1" si="414"/>
        <v>-0.73032540464993023</v>
      </c>
      <c r="E943" s="307">
        <f t="shared" ca="1" si="415"/>
        <v>-1.3317021012063091</v>
      </c>
      <c r="F943" s="304">
        <f t="shared" ca="1" si="416"/>
        <v>1.5188171986892902</v>
      </c>
      <c r="G943" s="306">
        <f t="shared" ca="1" si="417"/>
        <v>9.1995917651978463</v>
      </c>
      <c r="H943" s="307">
        <f t="shared" ca="1" si="418"/>
        <v>-106.79841545323976</v>
      </c>
      <c r="I943" s="304">
        <f t="shared" ca="1" si="419"/>
        <v>107.19390855813167</v>
      </c>
      <c r="J943" s="306">
        <f t="shared" ca="1" si="420"/>
        <v>746.86410190403069</v>
      </c>
      <c r="K943" s="307">
        <f t="shared" ca="1" si="421"/>
        <v>-8.1938938974468929</v>
      </c>
      <c r="L943" s="304">
        <f t="shared" ca="1" si="406"/>
        <v>746.90904841896042</v>
      </c>
      <c r="M943" s="306">
        <f t="shared" ca="1" si="422"/>
        <v>-1.484868659718197</v>
      </c>
      <c r="N943" s="304">
        <f t="shared" ca="1" si="423"/>
        <v>-85.076707333099876</v>
      </c>
      <c r="P943" s="310">
        <f t="shared" ca="1" si="424"/>
        <v>23</v>
      </c>
      <c r="Q943" s="304">
        <f t="shared" ca="1" si="425"/>
        <v>0</v>
      </c>
      <c r="R943" s="306">
        <f t="shared" ca="1" si="426"/>
        <v>0</v>
      </c>
      <c r="S943" s="307">
        <f t="shared" ca="1" si="427"/>
        <v>5.083000000000002</v>
      </c>
      <c r="T943" s="304">
        <f t="shared" ca="1" si="407"/>
        <v>49.86423000000002</v>
      </c>
      <c r="U943" s="311">
        <f t="shared" ca="1" si="408"/>
        <v>0</v>
      </c>
      <c r="V943" s="306">
        <f t="shared" ca="1" si="409"/>
        <v>1.226004163402856</v>
      </c>
      <c r="W943" s="304">
        <f t="shared" ca="1" si="410"/>
        <v>43.254928336574658</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1.2641101497804517</v>
      </c>
      <c r="AH943" s="304">
        <f t="shared" ca="1" si="434"/>
        <v>-8.5096950860396063</v>
      </c>
    </row>
    <row r="944" spans="1:34" x14ac:dyDescent="0.2">
      <c r="A944" s="347">
        <f t="shared" ca="1" si="412"/>
        <v>1E-4</v>
      </c>
      <c r="B944" s="304">
        <f t="shared" ca="1" si="413"/>
        <v>29.255800000000018</v>
      </c>
      <c r="D944" s="306">
        <f t="shared" ca="1" si="414"/>
        <v>-0.73032124810128995</v>
      </c>
      <c r="E944" s="307">
        <f t="shared" ca="1" si="415"/>
        <v>-1.3316724763685457</v>
      </c>
      <c r="F944" s="304">
        <f t="shared" ca="1" si="416"/>
        <v>1.5187892249241699</v>
      </c>
      <c r="G944" s="306">
        <f t="shared" ca="1" si="417"/>
        <v>9.1995187330730364</v>
      </c>
      <c r="H944" s="307">
        <f t="shared" ca="1" si="418"/>
        <v>-106.7985486204874</v>
      </c>
      <c r="I944" s="304">
        <f t="shared" ca="1" si="419"/>
        <v>107.19403496632997</v>
      </c>
      <c r="J944" s="306">
        <f t="shared" ca="1" si="420"/>
        <v>746.86410190403069</v>
      </c>
      <c r="K944" s="307">
        <f t="shared" ca="1" si="421"/>
        <v>-8.2045737456505794</v>
      </c>
      <c r="L944" s="304">
        <f t="shared" ca="1" si="406"/>
        <v>746.9091656575531</v>
      </c>
      <c r="M944" s="306">
        <f t="shared" ca="1" si="422"/>
        <v>-1.4848694451289406</v>
      </c>
      <c r="N944" s="304">
        <f t="shared" ca="1" si="423"/>
        <v>-85.076752333820664</v>
      </c>
      <c r="P944" s="310">
        <f t="shared" ca="1" si="424"/>
        <v>23</v>
      </c>
      <c r="Q944" s="304">
        <f t="shared" ca="1" si="425"/>
        <v>0</v>
      </c>
      <c r="R944" s="306">
        <f t="shared" ca="1" si="426"/>
        <v>0</v>
      </c>
      <c r="S944" s="307">
        <f t="shared" ca="1" si="427"/>
        <v>5.083000000000002</v>
      </c>
      <c r="T944" s="304">
        <f t="shared" ca="1" si="407"/>
        <v>49.86423000000002</v>
      </c>
      <c r="U944" s="311">
        <f t="shared" ca="1" si="408"/>
        <v>0</v>
      </c>
      <c r="V944" s="306">
        <f t="shared" ca="1" si="409"/>
        <v>1.2260054727576117</v>
      </c>
      <c r="W944" s="304">
        <f t="shared" ca="1" si="410"/>
        <v>43.255076548955323</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1.2640816522273539</v>
      </c>
      <c r="AH944" s="304">
        <f t="shared" ca="1" si="434"/>
        <v>-8.5097242448504105</v>
      </c>
    </row>
    <row r="945" spans="1:34" x14ac:dyDescent="0.2">
      <c r="A945" s="347">
        <f t="shared" ca="1" si="412"/>
        <v>1E-4</v>
      </c>
      <c r="B945" s="304">
        <f t="shared" ca="1" si="413"/>
        <v>29.255900000000018</v>
      </c>
      <c r="D945" s="306">
        <f t="shared" ca="1" si="414"/>
        <v>-0.73031709154382152</v>
      </c>
      <c r="E945" s="307">
        <f t="shared" ca="1" si="415"/>
        <v>-1.3316428519015169</v>
      </c>
      <c r="F945" s="304">
        <f t="shared" ca="1" si="416"/>
        <v>1.5187612515538549</v>
      </c>
      <c r="G945" s="306">
        <f t="shared" ca="1" si="417"/>
        <v>9.1994457013638815</v>
      </c>
      <c r="H945" s="307">
        <f t="shared" ca="1" si="418"/>
        <v>-106.79868178477258</v>
      </c>
      <c r="I945" s="304">
        <f t="shared" ca="1" si="419"/>
        <v>107.19416137167853</v>
      </c>
      <c r="J945" s="306">
        <f t="shared" ca="1" si="420"/>
        <v>746.86410190403069</v>
      </c>
      <c r="K945" s="307">
        <f t="shared" ca="1" si="421"/>
        <v>-8.2152536071708422</v>
      </c>
      <c r="L945" s="304">
        <f t="shared" ca="1" si="406"/>
        <v>746.90928304898205</v>
      </c>
      <c r="M945" s="306">
        <f t="shared" ca="1" si="422"/>
        <v>-1.4848702305315968</v>
      </c>
      <c r="N945" s="304">
        <f t="shared" ca="1" si="423"/>
        <v>-85.076797334078094</v>
      </c>
      <c r="P945" s="310">
        <f t="shared" ca="1" si="424"/>
        <v>23</v>
      </c>
      <c r="Q945" s="304">
        <f t="shared" ca="1" si="425"/>
        <v>0</v>
      </c>
      <c r="R945" s="306">
        <f t="shared" ca="1" si="426"/>
        <v>0</v>
      </c>
      <c r="S945" s="307">
        <f t="shared" ca="1" si="427"/>
        <v>5.083000000000002</v>
      </c>
      <c r="T945" s="304">
        <f t="shared" ca="1" si="407"/>
        <v>49.86423000000002</v>
      </c>
      <c r="U945" s="311">
        <f t="shared" ca="1" si="408"/>
        <v>0</v>
      </c>
      <c r="V945" s="306">
        <f t="shared" ca="1" si="409"/>
        <v>1.2260067821153986</v>
      </c>
      <c r="W945" s="304">
        <f t="shared" ca="1" si="410"/>
        <v>43.255224759481273</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1.2640531550262892</v>
      </c>
      <c r="AH945" s="304">
        <f t="shared" ca="1" si="434"/>
        <v>-8.509753403296342</v>
      </c>
    </row>
    <row r="946" spans="1:34" x14ac:dyDescent="0.2">
      <c r="A946" s="347">
        <f t="shared" ca="1" si="412"/>
        <v>1E-4</v>
      </c>
      <c r="B946" s="304">
        <f t="shared" ca="1" si="413"/>
        <v>29.256000000000018</v>
      </c>
      <c r="D946" s="306">
        <f t="shared" ca="1" si="414"/>
        <v>-0.73031293497752148</v>
      </c>
      <c r="E946" s="307">
        <f t="shared" ca="1" si="415"/>
        <v>-1.3316132278052333</v>
      </c>
      <c r="F946" s="304">
        <f t="shared" ca="1" si="416"/>
        <v>1.5187332785783532</v>
      </c>
      <c r="G946" s="306">
        <f t="shared" ca="1" si="417"/>
        <v>9.1993726700703835</v>
      </c>
      <c r="H946" s="307">
        <f t="shared" ca="1" si="418"/>
        <v>-106.79881494609536</v>
      </c>
      <c r="I946" s="304">
        <f t="shared" ca="1" si="419"/>
        <v>107.19428777417741</v>
      </c>
      <c r="J946" s="306">
        <f t="shared" ca="1" si="420"/>
        <v>746.86410190403069</v>
      </c>
      <c r="K946" s="307">
        <f t="shared" ca="1" si="421"/>
        <v>-8.2259334820073864</v>
      </c>
      <c r="L946" s="304">
        <f t="shared" ca="1" si="406"/>
        <v>746.90940059324771</v>
      </c>
      <c r="M946" s="306">
        <f t="shared" ca="1" si="422"/>
        <v>-1.4848710159261658</v>
      </c>
      <c r="N946" s="304">
        <f t="shared" ca="1" si="423"/>
        <v>-85.07684233387215</v>
      </c>
      <c r="P946" s="310">
        <f t="shared" ca="1" si="424"/>
        <v>23</v>
      </c>
      <c r="Q946" s="304">
        <f t="shared" ca="1" si="425"/>
        <v>0</v>
      </c>
      <c r="R946" s="306">
        <f t="shared" ca="1" si="426"/>
        <v>0</v>
      </c>
      <c r="S946" s="307">
        <f t="shared" ca="1" si="427"/>
        <v>5.083000000000002</v>
      </c>
      <c r="T946" s="304">
        <f t="shared" ca="1" si="407"/>
        <v>49.86423000000002</v>
      </c>
      <c r="U946" s="311">
        <f t="shared" ca="1" si="408"/>
        <v>0</v>
      </c>
      <c r="V946" s="306">
        <f t="shared" ca="1" si="409"/>
        <v>1.2260080914762175</v>
      </c>
      <c r="W946" s="304">
        <f t="shared" ca="1" si="410"/>
        <v>43.255372968152571</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1.2640246581772754</v>
      </c>
      <c r="AH946" s="304">
        <f t="shared" ca="1" si="434"/>
        <v>-8.5097825613773868</v>
      </c>
    </row>
    <row r="947" spans="1:34" x14ac:dyDescent="0.2">
      <c r="A947" s="347">
        <f t="shared" ca="1" si="412"/>
        <v>1E-4</v>
      </c>
      <c r="B947" s="304">
        <f t="shared" ca="1" si="413"/>
        <v>29.256100000000018</v>
      </c>
      <c r="D947" s="306">
        <f t="shared" ca="1" si="414"/>
        <v>-0.73030877840239239</v>
      </c>
      <c r="E947" s="307">
        <f t="shared" ca="1" si="415"/>
        <v>-1.3315836040796842</v>
      </c>
      <c r="F947" s="304">
        <f t="shared" ca="1" si="416"/>
        <v>1.5187053059976567</v>
      </c>
      <c r="G947" s="306">
        <f t="shared" ca="1" si="417"/>
        <v>9.1992996391925441</v>
      </c>
      <c r="H947" s="307">
        <f t="shared" ca="1" si="418"/>
        <v>-106.79894810445577</v>
      </c>
      <c r="I947" s="304">
        <f t="shared" ca="1" si="419"/>
        <v>107.19441417382664</v>
      </c>
      <c r="J947" s="306">
        <f t="shared" ca="1" si="420"/>
        <v>746.86410190403069</v>
      </c>
      <c r="K947" s="307">
        <f t="shared" ca="1" si="421"/>
        <v>-8.2366133701599136</v>
      </c>
      <c r="L947" s="304">
        <f t="shared" ca="1" si="406"/>
        <v>746.90951829035077</v>
      </c>
      <c r="M947" s="306">
        <f t="shared" ca="1" si="422"/>
        <v>-1.4848718013126476</v>
      </c>
      <c r="N947" s="304">
        <f t="shared" ca="1" si="423"/>
        <v>-85.076887333202848</v>
      </c>
      <c r="P947" s="310">
        <f t="shared" ca="1" si="424"/>
        <v>23</v>
      </c>
      <c r="Q947" s="304">
        <f t="shared" ca="1" si="425"/>
        <v>0</v>
      </c>
      <c r="R947" s="306">
        <f t="shared" ca="1" si="426"/>
        <v>0</v>
      </c>
      <c r="S947" s="307">
        <f t="shared" ca="1" si="427"/>
        <v>5.083000000000002</v>
      </c>
      <c r="T947" s="304">
        <f t="shared" ca="1" si="407"/>
        <v>49.86423000000002</v>
      </c>
      <c r="U947" s="311">
        <f t="shared" ca="1" si="408"/>
        <v>0</v>
      </c>
      <c r="V947" s="306">
        <f t="shared" ca="1" si="409"/>
        <v>1.2260094008400675</v>
      </c>
      <c r="W947" s="304">
        <f t="shared" ca="1" si="410"/>
        <v>43.255521174969203</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1.2639961616802964</v>
      </c>
      <c r="AH947" s="304">
        <f t="shared" ca="1" si="434"/>
        <v>-8.5098117190935572</v>
      </c>
    </row>
    <row r="948" spans="1:34" x14ac:dyDescent="0.2">
      <c r="A948" s="347">
        <f t="shared" ca="1" si="412"/>
        <v>1E-4</v>
      </c>
      <c r="B948" s="304">
        <f t="shared" ca="1" si="413"/>
        <v>29.256200000000018</v>
      </c>
      <c r="D948" s="306">
        <f t="shared" ca="1" si="414"/>
        <v>-0.73030462181843392</v>
      </c>
      <c r="E948" s="307">
        <f t="shared" ca="1" si="415"/>
        <v>-1.331553980724868</v>
      </c>
      <c r="F948" s="304">
        <f t="shared" ca="1" si="416"/>
        <v>1.5186773338117638</v>
      </c>
      <c r="G948" s="306">
        <f t="shared" ca="1" si="417"/>
        <v>9.1992266087303616</v>
      </c>
      <c r="H948" s="307">
        <f t="shared" ca="1" si="418"/>
        <v>-106.79908125985385</v>
      </c>
      <c r="I948" s="304">
        <f t="shared" ca="1" si="419"/>
        <v>107.19454057062626</v>
      </c>
      <c r="J948" s="306">
        <f t="shared" ca="1" si="420"/>
        <v>746.86410190403069</v>
      </c>
      <c r="K948" s="307">
        <f t="shared" ca="1" si="421"/>
        <v>-8.2472932716281289</v>
      </c>
      <c r="L948" s="304">
        <f t="shared" ca="1" si="406"/>
        <v>746.90963614029147</v>
      </c>
      <c r="M948" s="306">
        <f t="shared" ca="1" si="422"/>
        <v>-1.4848725866910422</v>
      </c>
      <c r="N948" s="304">
        <f t="shared" ca="1" si="423"/>
        <v>-85.076932332070172</v>
      </c>
      <c r="P948" s="310">
        <f t="shared" ca="1" si="424"/>
        <v>23</v>
      </c>
      <c r="Q948" s="304">
        <f t="shared" ca="1" si="425"/>
        <v>0</v>
      </c>
      <c r="R948" s="306">
        <f t="shared" ca="1" si="426"/>
        <v>0</v>
      </c>
      <c r="S948" s="307">
        <f t="shared" ca="1" si="427"/>
        <v>5.083000000000002</v>
      </c>
      <c r="T948" s="304">
        <f t="shared" ca="1" si="407"/>
        <v>49.86423000000002</v>
      </c>
      <c r="U948" s="311">
        <f t="shared" ca="1" si="408"/>
        <v>0</v>
      </c>
      <c r="V948" s="306">
        <f t="shared" ca="1" si="409"/>
        <v>1.2260107102069489</v>
      </c>
      <c r="W948" s="304">
        <f t="shared" ca="1" si="410"/>
        <v>43.25566937993117</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1.2639676655353558</v>
      </c>
      <c r="AH948" s="304">
        <f t="shared" ca="1" si="434"/>
        <v>-8.5098408764448532</v>
      </c>
    </row>
    <row r="949" spans="1:34" x14ac:dyDescent="0.2">
      <c r="A949" s="347">
        <f t="shared" ca="1" si="412"/>
        <v>1E-4</v>
      </c>
      <c r="B949" s="304">
        <f t="shared" ca="1" si="413"/>
        <v>29.256300000000017</v>
      </c>
      <c r="D949" s="306">
        <f t="shared" ca="1" si="414"/>
        <v>-0.7303004652256494</v>
      </c>
      <c r="E949" s="307">
        <f t="shared" ca="1" si="415"/>
        <v>-1.3315243577407898</v>
      </c>
      <c r="F949" s="304">
        <f t="shared" ca="1" si="416"/>
        <v>1.5186493620206813</v>
      </c>
      <c r="G949" s="306">
        <f t="shared" ca="1" si="417"/>
        <v>9.1991535786838394</v>
      </c>
      <c r="H949" s="307">
        <f t="shared" ca="1" si="418"/>
        <v>-106.79921441228963</v>
      </c>
      <c r="I949" s="304">
        <f t="shared" ca="1" si="419"/>
        <v>107.19466696457629</v>
      </c>
      <c r="J949" s="306">
        <f t="shared" ca="1" si="420"/>
        <v>746.86410190403069</v>
      </c>
      <c r="K949" s="307">
        <f t="shared" ca="1" si="421"/>
        <v>-8.2579731864117356</v>
      </c>
      <c r="L949" s="304">
        <f t="shared" ca="1" si="406"/>
        <v>746.90975414307036</v>
      </c>
      <c r="M949" s="306">
        <f t="shared" ca="1" si="422"/>
        <v>-1.4848733720613498</v>
      </c>
      <c r="N949" s="304">
        <f t="shared" ca="1" si="423"/>
        <v>-85.076977330474151</v>
      </c>
      <c r="P949" s="310">
        <f t="shared" ca="1" si="424"/>
        <v>23</v>
      </c>
      <c r="Q949" s="304">
        <f t="shared" ca="1" si="425"/>
        <v>0</v>
      </c>
      <c r="R949" s="306">
        <f t="shared" ca="1" si="426"/>
        <v>0</v>
      </c>
      <c r="S949" s="307">
        <f t="shared" ca="1" si="427"/>
        <v>5.083000000000002</v>
      </c>
      <c r="T949" s="304">
        <f t="shared" ca="1" si="407"/>
        <v>49.86423000000002</v>
      </c>
      <c r="U949" s="311">
        <f t="shared" ca="1" si="408"/>
        <v>0</v>
      </c>
      <c r="V949" s="306">
        <f t="shared" ca="1" si="409"/>
        <v>1.2260120195768622</v>
      </c>
      <c r="W949" s="304">
        <f t="shared" ca="1" si="410"/>
        <v>43.255817583038521</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1.2639391697424536</v>
      </c>
      <c r="AH949" s="304">
        <f t="shared" ca="1" si="434"/>
        <v>-8.5098700334312714</v>
      </c>
    </row>
    <row r="950" spans="1:34" x14ac:dyDescent="0.2">
      <c r="A950" s="347">
        <f t="shared" ca="1" si="412"/>
        <v>1E-4</v>
      </c>
      <c r="B950" s="304">
        <f t="shared" ca="1" si="413"/>
        <v>29.256400000000017</v>
      </c>
      <c r="D950" s="306">
        <f t="shared" ca="1" si="414"/>
        <v>-0.73029630862403772</v>
      </c>
      <c r="E950" s="307">
        <f t="shared" ca="1" si="415"/>
        <v>-1.3314947351274355</v>
      </c>
      <c r="F950" s="304">
        <f t="shared" ca="1" si="416"/>
        <v>1.5186213906243964</v>
      </c>
      <c r="G950" s="306">
        <f t="shared" ca="1" si="417"/>
        <v>9.1990805490529777</v>
      </c>
      <c r="H950" s="307">
        <f t="shared" ca="1" si="418"/>
        <v>-106.79934756176314</v>
      </c>
      <c r="I950" s="304">
        <f t="shared" ca="1" si="419"/>
        <v>107.19479335567678</v>
      </c>
      <c r="J950" s="306">
        <f t="shared" ca="1" si="420"/>
        <v>746.86410190403069</v>
      </c>
      <c r="K950" s="307">
        <f t="shared" ca="1" si="421"/>
        <v>-8.2686531145104389</v>
      </c>
      <c r="L950" s="304">
        <f t="shared" ca="1" si="406"/>
        <v>746.90987229868801</v>
      </c>
      <c r="M950" s="306">
        <f t="shared" ca="1" si="422"/>
        <v>-1.4848741574235707</v>
      </c>
      <c r="N950" s="304">
        <f t="shared" ca="1" si="423"/>
        <v>-85.077022328414799</v>
      </c>
      <c r="P950" s="310">
        <f t="shared" ca="1" si="424"/>
        <v>23</v>
      </c>
      <c r="Q950" s="304">
        <f t="shared" ca="1" si="425"/>
        <v>0</v>
      </c>
      <c r="R950" s="306">
        <f t="shared" ca="1" si="426"/>
        <v>0</v>
      </c>
      <c r="S950" s="307">
        <f t="shared" ca="1" si="427"/>
        <v>5.083000000000002</v>
      </c>
      <c r="T950" s="304">
        <f t="shared" ca="1" si="407"/>
        <v>49.86423000000002</v>
      </c>
      <c r="U950" s="311">
        <f t="shared" ca="1" si="408"/>
        <v>0</v>
      </c>
      <c r="V950" s="306">
        <f t="shared" ca="1" si="409"/>
        <v>1.2260133289498065</v>
      </c>
      <c r="W950" s="304">
        <f t="shared" ca="1" si="410"/>
        <v>43.255965784291256</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1.2639106743015827</v>
      </c>
      <c r="AH950" s="304">
        <f t="shared" ca="1" si="434"/>
        <v>-8.509899190052824</v>
      </c>
    </row>
    <row r="951" spans="1:34" x14ac:dyDescent="0.2">
      <c r="A951" s="347">
        <f t="shared" ca="1" si="412"/>
        <v>1E-4</v>
      </c>
      <c r="B951" s="304">
        <f t="shared" ca="1" si="413"/>
        <v>29.256500000000017</v>
      </c>
      <c r="D951" s="306">
        <f t="shared" ca="1" si="414"/>
        <v>-0.73029215201359998</v>
      </c>
      <c r="E951" s="307">
        <f t="shared" ca="1" si="415"/>
        <v>-1.331465112884807</v>
      </c>
      <c r="F951" s="304">
        <f t="shared" ca="1" si="416"/>
        <v>1.5185934196229109</v>
      </c>
      <c r="G951" s="306">
        <f t="shared" ca="1" si="417"/>
        <v>9.1990075198377763</v>
      </c>
      <c r="H951" s="307">
        <f t="shared" ca="1" si="418"/>
        <v>-106.79948070827443</v>
      </c>
      <c r="I951" s="304">
        <f t="shared" ca="1" si="419"/>
        <v>107.19491974392777</v>
      </c>
      <c r="J951" s="306">
        <f t="shared" ca="1" si="420"/>
        <v>746.86410190403069</v>
      </c>
      <c r="K951" s="307">
        <f t="shared" ca="1" si="421"/>
        <v>-8.2793330559239404</v>
      </c>
      <c r="L951" s="304">
        <f t="shared" ca="1" si="406"/>
        <v>746.90999060714489</v>
      </c>
      <c r="M951" s="306">
        <f t="shared" ca="1" si="422"/>
        <v>-1.4848749427777046</v>
      </c>
      <c r="N951" s="304">
        <f t="shared" ca="1" si="423"/>
        <v>-85.077067325892088</v>
      </c>
      <c r="P951" s="310">
        <f t="shared" ca="1" si="424"/>
        <v>23</v>
      </c>
      <c r="Q951" s="304">
        <f t="shared" ca="1" si="425"/>
        <v>0</v>
      </c>
      <c r="R951" s="306">
        <f t="shared" ca="1" si="426"/>
        <v>0</v>
      </c>
      <c r="S951" s="307">
        <f t="shared" ca="1" si="427"/>
        <v>5.083000000000002</v>
      </c>
      <c r="T951" s="304">
        <f t="shared" ca="1" si="407"/>
        <v>49.86423000000002</v>
      </c>
      <c r="U951" s="311">
        <f t="shared" ca="1" si="408"/>
        <v>0</v>
      </c>
      <c r="V951" s="306">
        <f t="shared" ca="1" si="409"/>
        <v>1.2260146383257824</v>
      </c>
      <c r="W951" s="304">
        <f t="shared" ca="1" si="410"/>
        <v>43.256113983689374</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1.263882179212743</v>
      </c>
      <c r="AH951" s="304">
        <f t="shared" ca="1" si="434"/>
        <v>-8.5099283463095095</v>
      </c>
    </row>
    <row r="952" spans="1:34" x14ac:dyDescent="0.2">
      <c r="A952" s="347">
        <f t="shared" ca="1" si="412"/>
        <v>1E-4</v>
      </c>
      <c r="B952" s="304">
        <f t="shared" ca="1" si="413"/>
        <v>29.256600000000017</v>
      </c>
      <c r="D952" s="306">
        <f t="shared" ca="1" si="414"/>
        <v>-0.7302879953943382</v>
      </c>
      <c r="E952" s="307">
        <f t="shared" ca="1" si="415"/>
        <v>-1.331435491012904</v>
      </c>
      <c r="F952" s="304">
        <f t="shared" ca="1" si="416"/>
        <v>1.5185654490162266</v>
      </c>
      <c r="G952" s="306">
        <f t="shared" ca="1" si="417"/>
        <v>9.1989344910382371</v>
      </c>
      <c r="H952" s="307">
        <f t="shared" ca="1" si="418"/>
        <v>-106.79961385182354</v>
      </c>
      <c r="I952" s="304">
        <f t="shared" ca="1" si="419"/>
        <v>107.19504612932927</v>
      </c>
      <c r="J952" s="306">
        <f t="shared" ca="1" si="420"/>
        <v>746.86410190403069</v>
      </c>
      <c r="K952" s="307">
        <f t="shared" ca="1" si="421"/>
        <v>-8.2900130106519452</v>
      </c>
      <c r="L952" s="304">
        <f t="shared" ca="1" si="406"/>
        <v>746.91010906844144</v>
      </c>
      <c r="M952" s="306">
        <f t="shared" ca="1" si="422"/>
        <v>-1.4848757281237521</v>
      </c>
      <c r="N952" s="304">
        <f t="shared" ca="1" si="423"/>
        <v>-85.077112322906075</v>
      </c>
      <c r="P952" s="310">
        <f t="shared" ca="1" si="424"/>
        <v>23</v>
      </c>
      <c r="Q952" s="304">
        <f t="shared" ca="1" si="425"/>
        <v>0</v>
      </c>
      <c r="R952" s="306">
        <f t="shared" ca="1" si="426"/>
        <v>0</v>
      </c>
      <c r="S952" s="307">
        <f t="shared" ca="1" si="427"/>
        <v>5.083000000000002</v>
      </c>
      <c r="T952" s="304">
        <f t="shared" ca="1" si="407"/>
        <v>49.86423000000002</v>
      </c>
      <c r="U952" s="311">
        <f t="shared" ca="1" si="408"/>
        <v>0</v>
      </c>
      <c r="V952" s="306">
        <f t="shared" ca="1" si="409"/>
        <v>1.2260159477047898</v>
      </c>
      <c r="W952" s="304">
        <f t="shared" ca="1" si="410"/>
        <v>43.256262181232906</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1.2638536844759294</v>
      </c>
      <c r="AH952" s="304">
        <f t="shared" ca="1" si="434"/>
        <v>-8.5099575022013294</v>
      </c>
    </row>
    <row r="953" spans="1:34" x14ac:dyDescent="0.2">
      <c r="A953" s="347">
        <f t="shared" ca="1" si="412"/>
        <v>1E-4</v>
      </c>
      <c r="B953" s="304">
        <f t="shared" ca="1" si="413"/>
        <v>29.256700000000016</v>
      </c>
      <c r="D953" s="306">
        <f t="shared" ca="1" si="414"/>
        <v>-0.73028383876625036</v>
      </c>
      <c r="E953" s="307">
        <f t="shared" ca="1" si="415"/>
        <v>-1.3314058695117215</v>
      </c>
      <c r="F953" s="304">
        <f t="shared" ca="1" si="416"/>
        <v>1.5185374788043375</v>
      </c>
      <c r="G953" s="306">
        <f t="shared" ca="1" si="417"/>
        <v>9.1988614626543601</v>
      </c>
      <c r="H953" s="307">
        <f t="shared" ca="1" si="418"/>
        <v>-106.79974699241049</v>
      </c>
      <c r="I953" s="304">
        <f t="shared" ca="1" si="419"/>
        <v>107.19517251188134</v>
      </c>
      <c r="J953" s="306">
        <f t="shared" ca="1" si="420"/>
        <v>746.86410190403069</v>
      </c>
      <c r="K953" s="307">
        <f t="shared" ca="1" si="421"/>
        <v>-8.3006929786941566</v>
      </c>
      <c r="L953" s="304">
        <f t="shared" ca="1" si="406"/>
        <v>746.91022768257824</v>
      </c>
      <c r="M953" s="306">
        <f t="shared" ca="1" si="422"/>
        <v>-1.484876513461713</v>
      </c>
      <c r="N953" s="304">
        <f t="shared" ca="1" si="423"/>
        <v>-85.077157319456731</v>
      </c>
      <c r="P953" s="310">
        <f t="shared" ca="1" si="424"/>
        <v>23</v>
      </c>
      <c r="Q953" s="304">
        <f t="shared" ca="1" si="425"/>
        <v>0</v>
      </c>
      <c r="R953" s="306">
        <f t="shared" ca="1" si="426"/>
        <v>0</v>
      </c>
      <c r="S953" s="307">
        <f t="shared" ca="1" si="427"/>
        <v>5.083000000000002</v>
      </c>
      <c r="T953" s="304">
        <f t="shared" ca="1" si="407"/>
        <v>49.86423000000002</v>
      </c>
      <c r="U953" s="311">
        <f t="shared" ca="1" si="408"/>
        <v>0</v>
      </c>
      <c r="V953" s="306">
        <f t="shared" ca="1" si="409"/>
        <v>1.226017257086828</v>
      </c>
      <c r="W953" s="304">
        <f t="shared" ca="1" si="410"/>
        <v>43.256410376921835</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1.2638251900911435</v>
      </c>
      <c r="AH953" s="304">
        <f t="shared" ca="1" si="434"/>
        <v>-8.5099866577282874</v>
      </c>
    </row>
    <row r="954" spans="1:34" x14ac:dyDescent="0.2">
      <c r="A954" s="347">
        <f t="shared" ca="1" si="412"/>
        <v>1E-4</v>
      </c>
      <c r="B954" s="304">
        <f t="shared" ca="1" si="413"/>
        <v>29.256800000000016</v>
      </c>
      <c r="D954" s="306">
        <f t="shared" ca="1" si="414"/>
        <v>-0.73027968212934002</v>
      </c>
      <c r="E954" s="307">
        <f t="shared" ca="1" si="415"/>
        <v>-1.3313762483812592</v>
      </c>
      <c r="F954" s="304">
        <f t="shared" ca="1" si="416"/>
        <v>1.5185095089872458</v>
      </c>
      <c r="G954" s="306">
        <f t="shared" ca="1" si="417"/>
        <v>9.198788434686147</v>
      </c>
      <c r="H954" s="307">
        <f t="shared" ca="1" si="418"/>
        <v>-106.79988013003533</v>
      </c>
      <c r="I954" s="304">
        <f t="shared" ca="1" si="419"/>
        <v>107.195298891584</v>
      </c>
      <c r="J954" s="306">
        <f t="shared" ca="1" si="420"/>
        <v>746.86410190403069</v>
      </c>
      <c r="K954" s="307">
        <f t="shared" ca="1" si="421"/>
        <v>-8.3113729600502797</v>
      </c>
      <c r="L954" s="304">
        <f t="shared" ca="1" si="406"/>
        <v>746.91034644955573</v>
      </c>
      <c r="M954" s="306">
        <f t="shared" ca="1" si="422"/>
        <v>-1.4848772987915875</v>
      </c>
      <c r="N954" s="304">
        <f t="shared" ca="1" si="423"/>
        <v>-85.077202315544056</v>
      </c>
      <c r="P954" s="310">
        <f t="shared" ca="1" si="424"/>
        <v>23</v>
      </c>
      <c r="Q954" s="304">
        <f t="shared" ca="1" si="425"/>
        <v>0</v>
      </c>
      <c r="R954" s="306">
        <f t="shared" ca="1" si="426"/>
        <v>0</v>
      </c>
      <c r="S954" s="307">
        <f t="shared" ca="1" si="427"/>
        <v>5.083000000000002</v>
      </c>
      <c r="T954" s="304">
        <f t="shared" ca="1" si="407"/>
        <v>49.86423000000002</v>
      </c>
      <c r="U954" s="311">
        <f t="shared" ca="1" si="408"/>
        <v>0</v>
      </c>
      <c r="V954" s="306">
        <f t="shared" ca="1" si="409"/>
        <v>1.2260185664718981</v>
      </c>
      <c r="W954" s="304">
        <f t="shared" ca="1" si="410"/>
        <v>43.256558570756219</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1.2637966960583835</v>
      </c>
      <c r="AH954" s="304">
        <f t="shared" ca="1" si="434"/>
        <v>-8.5100158128903836</v>
      </c>
    </row>
    <row r="955" spans="1:34" x14ac:dyDescent="0.2">
      <c r="A955" s="347">
        <f t="shared" ca="1" si="412"/>
        <v>1E-4</v>
      </c>
      <c r="B955" s="304">
        <f t="shared" ca="1" si="413"/>
        <v>29.256900000000016</v>
      </c>
      <c r="D955" s="306">
        <f t="shared" ca="1" si="414"/>
        <v>-0.73027552548360763</v>
      </c>
      <c r="E955" s="307">
        <f t="shared" ca="1" si="415"/>
        <v>-1.3313466276215102</v>
      </c>
      <c r="F955" s="304">
        <f t="shared" ca="1" si="416"/>
        <v>1.5184815395649456</v>
      </c>
      <c r="G955" s="306">
        <f t="shared" ca="1" si="417"/>
        <v>9.1987154071335979</v>
      </c>
      <c r="H955" s="307">
        <f t="shared" ca="1" si="418"/>
        <v>-106.80001326469809</v>
      </c>
      <c r="I955" s="304">
        <f t="shared" ca="1" si="419"/>
        <v>107.1954252684373</v>
      </c>
      <c r="J955" s="306">
        <f t="shared" ca="1" si="420"/>
        <v>746.86410190403069</v>
      </c>
      <c r="K955" s="307">
        <f t="shared" ca="1" si="421"/>
        <v>-8.3220529547200162</v>
      </c>
      <c r="L955" s="304">
        <f t="shared" ca="1" si="406"/>
        <v>746.91046536937449</v>
      </c>
      <c r="M955" s="306">
        <f t="shared" ca="1" si="422"/>
        <v>-1.4848780841133755</v>
      </c>
      <c r="N955" s="304">
        <f t="shared" ca="1" si="423"/>
        <v>-85.077247311168065</v>
      </c>
      <c r="P955" s="310">
        <f t="shared" ca="1" si="424"/>
        <v>23</v>
      </c>
      <c r="Q955" s="304">
        <f t="shared" ca="1" si="425"/>
        <v>0</v>
      </c>
      <c r="R955" s="306">
        <f t="shared" ca="1" si="426"/>
        <v>0</v>
      </c>
      <c r="S955" s="307">
        <f t="shared" ca="1" si="427"/>
        <v>5.083000000000002</v>
      </c>
      <c r="T955" s="304">
        <f t="shared" ca="1" si="407"/>
        <v>49.86423000000002</v>
      </c>
      <c r="U955" s="311">
        <f t="shared" ca="1" si="408"/>
        <v>0</v>
      </c>
      <c r="V955" s="306">
        <f t="shared" ca="1" si="409"/>
        <v>1.2260198758599992</v>
      </c>
      <c r="W955" s="304">
        <f t="shared" ca="1" si="410"/>
        <v>43.256706762736044</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1.2637682023776424</v>
      </c>
      <c r="AH955" s="304">
        <f t="shared" ca="1" si="434"/>
        <v>-8.5100449676876266</v>
      </c>
    </row>
    <row r="956" spans="1:34" x14ac:dyDescent="0.2">
      <c r="A956" s="347">
        <f t="shared" ca="1" si="412"/>
        <v>1E-4</v>
      </c>
      <c r="B956" s="304">
        <f t="shared" ca="1" si="413"/>
        <v>29.257000000000016</v>
      </c>
      <c r="D956" s="306">
        <f t="shared" ca="1" si="414"/>
        <v>-0.7302713688290543</v>
      </c>
      <c r="E956" s="307">
        <f t="shared" ca="1" si="415"/>
        <v>-1.3313170072324763</v>
      </c>
      <c r="F956" s="304">
        <f t="shared" ca="1" si="416"/>
        <v>1.5184535705374391</v>
      </c>
      <c r="G956" s="306">
        <f t="shared" ca="1" si="417"/>
        <v>9.1986423799967145</v>
      </c>
      <c r="H956" s="307">
        <f t="shared" ca="1" si="418"/>
        <v>-106.80014639639882</v>
      </c>
      <c r="I956" s="304">
        <f t="shared" ca="1" si="419"/>
        <v>107.19555164244126</v>
      </c>
      <c r="J956" s="306">
        <f t="shared" ca="1" si="420"/>
        <v>746.86410190403069</v>
      </c>
      <c r="K956" s="307">
        <f t="shared" ca="1" si="421"/>
        <v>-8.3327329627030711</v>
      </c>
      <c r="L956" s="304">
        <f t="shared" ca="1" si="406"/>
        <v>746.91058444203475</v>
      </c>
      <c r="M956" s="306">
        <f t="shared" ca="1" si="422"/>
        <v>-1.4848788694270776</v>
      </c>
      <c r="N956" s="304">
        <f t="shared" ca="1" si="423"/>
        <v>-85.0772923063288</v>
      </c>
      <c r="P956" s="310">
        <f t="shared" ca="1" si="424"/>
        <v>23</v>
      </c>
      <c r="Q956" s="304">
        <f t="shared" ca="1" si="425"/>
        <v>0</v>
      </c>
      <c r="R956" s="306">
        <f t="shared" ca="1" si="426"/>
        <v>0</v>
      </c>
      <c r="S956" s="307">
        <f t="shared" ca="1" si="427"/>
        <v>5.083000000000002</v>
      </c>
      <c r="T956" s="304">
        <f t="shared" ca="1" si="407"/>
        <v>49.86423000000002</v>
      </c>
      <c r="U956" s="311">
        <f t="shared" ca="1" si="408"/>
        <v>0</v>
      </c>
      <c r="V956" s="306">
        <f t="shared" ca="1" si="409"/>
        <v>1.2260211852511314</v>
      </c>
      <c r="W956" s="304">
        <f t="shared" ca="1" si="410"/>
        <v>43.25685495286131</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1.2637397090489202</v>
      </c>
      <c r="AH956" s="304">
        <f t="shared" ca="1" si="434"/>
        <v>-8.5100741221200131</v>
      </c>
    </row>
    <row r="957" spans="1:34" x14ac:dyDescent="0.2">
      <c r="A957" s="347">
        <f t="shared" ca="1" si="412"/>
        <v>1E-4</v>
      </c>
      <c r="B957" s="304">
        <f t="shared" ca="1" si="413"/>
        <v>29.257100000000015</v>
      </c>
      <c r="D957" s="306">
        <f t="shared" ca="1" si="414"/>
        <v>-0.73026721216567814</v>
      </c>
      <c r="E957" s="307">
        <f t="shared" ca="1" si="415"/>
        <v>-1.3312873872141573</v>
      </c>
      <c r="F957" s="304">
        <f t="shared" ca="1" si="416"/>
        <v>1.518425601904726</v>
      </c>
      <c r="G957" s="306">
        <f t="shared" ca="1" si="417"/>
        <v>9.1985693532754986</v>
      </c>
      <c r="H957" s="307">
        <f t="shared" ca="1" si="418"/>
        <v>-106.80027952513754</v>
      </c>
      <c r="I957" s="304">
        <f t="shared" ca="1" si="419"/>
        <v>107.19567801359592</v>
      </c>
      <c r="J957" s="306">
        <f t="shared" ca="1" si="420"/>
        <v>746.86410190403069</v>
      </c>
      <c r="K957" s="307">
        <f t="shared" ca="1" si="421"/>
        <v>-8.3434129839991478</v>
      </c>
      <c r="L957" s="304">
        <f t="shared" ca="1" si="406"/>
        <v>746.9107036675374</v>
      </c>
      <c r="M957" s="306">
        <f t="shared" ca="1" si="422"/>
        <v>-1.4848796547326935</v>
      </c>
      <c r="N957" s="304">
        <f t="shared" ca="1" si="423"/>
        <v>-85.077337301026205</v>
      </c>
      <c r="P957" s="310">
        <f t="shared" ca="1" si="424"/>
        <v>23</v>
      </c>
      <c r="Q957" s="304">
        <f t="shared" ca="1" si="425"/>
        <v>0</v>
      </c>
      <c r="R957" s="306">
        <f t="shared" ca="1" si="426"/>
        <v>0</v>
      </c>
      <c r="S957" s="307">
        <f t="shared" ca="1" si="427"/>
        <v>5.083000000000002</v>
      </c>
      <c r="T957" s="304">
        <f t="shared" ca="1" si="407"/>
        <v>49.86423000000002</v>
      </c>
      <c r="U957" s="311">
        <f t="shared" ca="1" si="408"/>
        <v>0</v>
      </c>
      <c r="V957" s="306">
        <f t="shared" ca="1" si="409"/>
        <v>1.2260224946452949</v>
      </c>
      <c r="W957" s="304">
        <f t="shared" ca="1" si="410"/>
        <v>43.25700314113206</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1.2637112160722186</v>
      </c>
      <c r="AH957" s="304">
        <f t="shared" ca="1" si="434"/>
        <v>-8.5101032761875448</v>
      </c>
    </row>
    <row r="958" spans="1:34" x14ac:dyDescent="0.2">
      <c r="A958" s="347">
        <f t="shared" ca="1" si="412"/>
        <v>1E-4</v>
      </c>
      <c r="B958" s="304">
        <f t="shared" ca="1" si="413"/>
        <v>29.257200000000015</v>
      </c>
      <c r="D958" s="306">
        <f t="shared" ca="1" si="414"/>
        <v>-0.73026305549348336</v>
      </c>
      <c r="E958" s="307">
        <f t="shared" ca="1" si="415"/>
        <v>-1.3312577675665409</v>
      </c>
      <c r="F958" s="304">
        <f t="shared" ca="1" si="416"/>
        <v>1.518397633666797</v>
      </c>
      <c r="G958" s="306">
        <f t="shared" ca="1" si="417"/>
        <v>9.1984963269699485</v>
      </c>
      <c r="H958" s="307">
        <f t="shared" ca="1" si="418"/>
        <v>-106.8004126509143</v>
      </c>
      <c r="I958" s="304">
        <f t="shared" ca="1" si="419"/>
        <v>107.19580438190133</v>
      </c>
      <c r="J958" s="306">
        <f t="shared" ca="1" si="420"/>
        <v>746.86410190403069</v>
      </c>
      <c r="K958" s="307">
        <f t="shared" ca="1" si="421"/>
        <v>-8.3540930186079496</v>
      </c>
      <c r="L958" s="304">
        <f t="shared" ca="1" si="406"/>
        <v>746.91082304588269</v>
      </c>
      <c r="M958" s="306">
        <f t="shared" ca="1" si="422"/>
        <v>-1.4848804400302233</v>
      </c>
      <c r="N958" s="304">
        <f t="shared" ca="1" si="423"/>
        <v>-85.077382295260335</v>
      </c>
      <c r="P958" s="310">
        <f t="shared" ca="1" si="424"/>
        <v>23</v>
      </c>
      <c r="Q958" s="304">
        <f t="shared" ca="1" si="425"/>
        <v>0</v>
      </c>
      <c r="R958" s="306">
        <f t="shared" ca="1" si="426"/>
        <v>0</v>
      </c>
      <c r="S958" s="307">
        <f t="shared" ca="1" si="427"/>
        <v>5.083000000000002</v>
      </c>
      <c r="T958" s="304">
        <f t="shared" ca="1" si="407"/>
        <v>49.86423000000002</v>
      </c>
      <c r="U958" s="311">
        <f t="shared" ca="1" si="408"/>
        <v>0</v>
      </c>
      <c r="V958" s="306">
        <f t="shared" ca="1" si="409"/>
        <v>1.2260238040424896</v>
      </c>
      <c r="W958" s="304">
        <f t="shared" ca="1" si="410"/>
        <v>43.257151327548293</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1.2636827234475305</v>
      </c>
      <c r="AH958" s="304">
        <f t="shared" ca="1" si="434"/>
        <v>-8.5101324298902306</v>
      </c>
    </row>
    <row r="959" spans="1:34" x14ac:dyDescent="0.2">
      <c r="A959" s="347">
        <f t="shared" ca="1" si="412"/>
        <v>1E-4</v>
      </c>
      <c r="B959" s="304">
        <f t="shared" ca="1" si="413"/>
        <v>29.257300000000015</v>
      </c>
      <c r="D959" s="306">
        <f t="shared" ca="1" si="414"/>
        <v>-0.73025889881246941</v>
      </c>
      <c r="E959" s="307">
        <f t="shared" ca="1" si="415"/>
        <v>-1.3312281482896324</v>
      </c>
      <c r="F959" s="304">
        <f t="shared" ca="1" si="416"/>
        <v>1.518369665823657</v>
      </c>
      <c r="G959" s="306">
        <f t="shared" ca="1" si="417"/>
        <v>9.1984233010800676</v>
      </c>
      <c r="H959" s="307">
        <f t="shared" ca="1" si="418"/>
        <v>-106.80054577372913</v>
      </c>
      <c r="I959" s="304">
        <f t="shared" ca="1" si="419"/>
        <v>107.19593074735749</v>
      </c>
      <c r="J959" s="306">
        <f t="shared" ca="1" si="420"/>
        <v>746.86410190403069</v>
      </c>
      <c r="K959" s="307">
        <f t="shared" ca="1" si="421"/>
        <v>-8.3647730665291817</v>
      </c>
      <c r="L959" s="304">
        <f t="shared" ca="1" si="406"/>
        <v>746.91094257707107</v>
      </c>
      <c r="M959" s="306">
        <f t="shared" ca="1" si="422"/>
        <v>-1.4848812253196675</v>
      </c>
      <c r="N959" s="304">
        <f t="shared" ca="1" si="423"/>
        <v>-85.077427289031178</v>
      </c>
      <c r="P959" s="310">
        <f t="shared" ca="1" si="424"/>
        <v>23</v>
      </c>
      <c r="Q959" s="304">
        <f t="shared" ca="1" si="425"/>
        <v>0</v>
      </c>
      <c r="R959" s="306">
        <f t="shared" ca="1" si="426"/>
        <v>0</v>
      </c>
      <c r="S959" s="307">
        <f t="shared" ca="1" si="427"/>
        <v>5.083000000000002</v>
      </c>
      <c r="T959" s="304">
        <f t="shared" ca="1" si="407"/>
        <v>49.86423000000002</v>
      </c>
      <c r="U959" s="311">
        <f t="shared" ca="1" si="408"/>
        <v>0</v>
      </c>
      <c r="V959" s="306">
        <f t="shared" ca="1" si="409"/>
        <v>1.2260251134427156</v>
      </c>
      <c r="W959" s="304">
        <f t="shared" ca="1" si="410"/>
        <v>43.257299512110023</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1.2636542311748542</v>
      </c>
      <c r="AH959" s="304">
        <f t="shared" ca="1" si="434"/>
        <v>-8.5101615832280686</v>
      </c>
    </row>
    <row r="960" spans="1:34" x14ac:dyDescent="0.2">
      <c r="A960" s="347">
        <f t="shared" ca="1" si="412"/>
        <v>1E-4</v>
      </c>
      <c r="B960" s="304">
        <f t="shared" ca="1" si="413"/>
        <v>29.257400000000015</v>
      </c>
      <c r="D960" s="306">
        <f t="shared" ca="1" si="414"/>
        <v>-0.73025474212263664</v>
      </c>
      <c r="E960" s="307">
        <f t="shared" ca="1" si="415"/>
        <v>-1.3311985293834248</v>
      </c>
      <c r="F960" s="304">
        <f t="shared" ca="1" si="416"/>
        <v>1.5183416983753002</v>
      </c>
      <c r="G960" s="306">
        <f t="shared" ca="1" si="417"/>
        <v>9.1983502756058559</v>
      </c>
      <c r="H960" s="307">
        <f t="shared" ca="1" si="418"/>
        <v>-106.80067889358206</v>
      </c>
      <c r="I960" s="304">
        <f t="shared" ca="1" si="419"/>
        <v>107.19605710996446</v>
      </c>
      <c r="J960" s="306">
        <f t="shared" ca="1" si="420"/>
        <v>746.86410190403069</v>
      </c>
      <c r="K960" s="307">
        <f t="shared" ca="1" si="421"/>
        <v>-8.3754531277625475</v>
      </c>
      <c r="L960" s="304">
        <f t="shared" ca="1" si="406"/>
        <v>746.91106226110332</v>
      </c>
      <c r="M960" s="306">
        <f t="shared" ca="1" si="422"/>
        <v>-1.4848820106010259</v>
      </c>
      <c r="N960" s="304">
        <f t="shared" ca="1" si="423"/>
        <v>-85.077472282338746</v>
      </c>
      <c r="P960" s="310">
        <f t="shared" ca="1" si="424"/>
        <v>23</v>
      </c>
      <c r="Q960" s="304">
        <f t="shared" ca="1" si="425"/>
        <v>0</v>
      </c>
      <c r="R960" s="306">
        <f t="shared" ca="1" si="426"/>
        <v>0</v>
      </c>
      <c r="S960" s="307">
        <f t="shared" ca="1" si="427"/>
        <v>5.083000000000002</v>
      </c>
      <c r="T960" s="304">
        <f t="shared" ca="1" si="407"/>
        <v>49.86423000000002</v>
      </c>
      <c r="U960" s="311">
        <f t="shared" ca="1" si="408"/>
        <v>0</v>
      </c>
      <c r="V960" s="306">
        <f t="shared" ca="1" si="409"/>
        <v>1.226026422845973</v>
      </c>
      <c r="W960" s="304">
        <f t="shared" ca="1" si="410"/>
        <v>43.257447694817259</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1.2636257392541879</v>
      </c>
      <c r="AH960" s="304">
        <f t="shared" ca="1" si="434"/>
        <v>-8.5101907362010643</v>
      </c>
    </row>
    <row r="961" spans="1:34" x14ac:dyDescent="0.2">
      <c r="A961" s="347">
        <f t="shared" ca="1" si="412"/>
        <v>1E-4</v>
      </c>
      <c r="B961" s="304">
        <f t="shared" ca="1" si="413"/>
        <v>29.257500000000014</v>
      </c>
      <c r="D961" s="306">
        <f t="shared" ca="1" si="414"/>
        <v>-0.73025058542398613</v>
      </c>
      <c r="E961" s="307">
        <f t="shared" ca="1" si="415"/>
        <v>-1.3311689108479197</v>
      </c>
      <c r="F961" s="304">
        <f t="shared" ca="1" si="416"/>
        <v>1.5183137313217288</v>
      </c>
      <c r="G961" s="306">
        <f t="shared" ca="1" si="417"/>
        <v>9.1982772505473136</v>
      </c>
      <c r="H961" s="307">
        <f t="shared" ca="1" si="418"/>
        <v>-106.80081201047314</v>
      </c>
      <c r="I961" s="304">
        <f t="shared" ca="1" si="419"/>
        <v>107.19618346972227</v>
      </c>
      <c r="J961" s="306">
        <f t="shared" ca="1" si="420"/>
        <v>746.86410190403069</v>
      </c>
      <c r="K961" s="307">
        <f t="shared" ca="1" si="421"/>
        <v>-8.3861332023077502</v>
      </c>
      <c r="L961" s="304">
        <f t="shared" ca="1" si="406"/>
        <v>746.91118209797958</v>
      </c>
      <c r="M961" s="306">
        <f t="shared" ca="1" si="422"/>
        <v>-1.4848827958742985</v>
      </c>
      <c r="N961" s="304">
        <f t="shared" ca="1" si="423"/>
        <v>-85.077517275183027</v>
      </c>
      <c r="P961" s="310">
        <f t="shared" ca="1" si="424"/>
        <v>23</v>
      </c>
      <c r="Q961" s="304">
        <f t="shared" ca="1" si="425"/>
        <v>0</v>
      </c>
      <c r="R961" s="306">
        <f t="shared" ca="1" si="426"/>
        <v>0</v>
      </c>
      <c r="S961" s="307">
        <f t="shared" ca="1" si="427"/>
        <v>5.083000000000002</v>
      </c>
      <c r="T961" s="304">
        <f t="shared" ca="1" si="407"/>
        <v>49.86423000000002</v>
      </c>
      <c r="U961" s="311">
        <f t="shared" ca="1" si="408"/>
        <v>0</v>
      </c>
      <c r="V961" s="306">
        <f t="shared" ca="1" si="409"/>
        <v>1.226027732252261</v>
      </c>
      <c r="W961" s="304">
        <f t="shared" ca="1" si="410"/>
        <v>43.257595875670006</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1.2635972476855297</v>
      </c>
      <c r="AH961" s="304">
        <f t="shared" ca="1" si="434"/>
        <v>-8.5102198888092158</v>
      </c>
    </row>
    <row r="962" spans="1:34" x14ac:dyDescent="0.2">
      <c r="A962" s="347">
        <f t="shared" ca="1" si="412"/>
        <v>1E-4</v>
      </c>
      <c r="B962" s="304">
        <f t="shared" ca="1" si="413"/>
        <v>29.257600000000014</v>
      </c>
      <c r="D962" s="306">
        <f t="shared" ca="1" si="414"/>
        <v>-0.73024642871652012</v>
      </c>
      <c r="E962" s="307">
        <f t="shared" ca="1" si="415"/>
        <v>-1.3311392926831136</v>
      </c>
      <c r="F962" s="304">
        <f t="shared" ca="1" si="416"/>
        <v>1.5182857646629411</v>
      </c>
      <c r="G962" s="306">
        <f t="shared" ca="1" si="417"/>
        <v>9.1982042259044423</v>
      </c>
      <c r="H962" s="307">
        <f t="shared" ca="1" si="418"/>
        <v>-106.8009451244024</v>
      </c>
      <c r="I962" s="304">
        <f t="shared" ca="1" si="419"/>
        <v>107.19630982663097</v>
      </c>
      <c r="J962" s="306">
        <f t="shared" ca="1" si="420"/>
        <v>746.86410190403069</v>
      </c>
      <c r="K962" s="307">
        <f t="shared" ca="1" si="421"/>
        <v>-8.3968132901644932</v>
      </c>
      <c r="L962" s="304">
        <f t="shared" ca="1" si="406"/>
        <v>746.91130208770051</v>
      </c>
      <c r="M962" s="306">
        <f t="shared" ca="1" si="422"/>
        <v>-1.4848835811394858</v>
      </c>
      <c r="N962" s="304">
        <f t="shared" ca="1" si="423"/>
        <v>-85.077562267564062</v>
      </c>
      <c r="P962" s="310">
        <f t="shared" ca="1" si="424"/>
        <v>23</v>
      </c>
      <c r="Q962" s="304">
        <f t="shared" ca="1" si="425"/>
        <v>0</v>
      </c>
      <c r="R962" s="306">
        <f t="shared" ca="1" si="426"/>
        <v>0</v>
      </c>
      <c r="S962" s="307">
        <f t="shared" ca="1" si="427"/>
        <v>5.083000000000002</v>
      </c>
      <c r="T962" s="304">
        <f t="shared" ca="1" si="407"/>
        <v>49.86423000000002</v>
      </c>
      <c r="U962" s="311">
        <f t="shared" ca="1" si="408"/>
        <v>0</v>
      </c>
      <c r="V962" s="306">
        <f t="shared" ca="1" si="409"/>
        <v>1.2260290416615802</v>
      </c>
      <c r="W962" s="304">
        <f t="shared" ca="1" si="410"/>
        <v>43.257744054668294</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1.263568756468878</v>
      </c>
      <c r="AH962" s="304">
        <f t="shared" ca="1" si="434"/>
        <v>-8.5102490410525267</v>
      </c>
    </row>
    <row r="963" spans="1:34" x14ac:dyDescent="0.2">
      <c r="A963" s="347">
        <f t="shared" ca="1" si="412"/>
        <v>1E-4</v>
      </c>
      <c r="B963" s="304">
        <f t="shared" ca="1" si="413"/>
        <v>29.257700000000014</v>
      </c>
      <c r="D963" s="306">
        <f t="shared" ca="1" si="414"/>
        <v>-0.7302422720002365</v>
      </c>
      <c r="E963" s="307">
        <f t="shared" ca="1" si="415"/>
        <v>-1.331109674889003</v>
      </c>
      <c r="F963" s="304">
        <f t="shared" ca="1" si="416"/>
        <v>1.5182577983989327</v>
      </c>
      <c r="G963" s="306">
        <f t="shared" ca="1" si="417"/>
        <v>9.1981312016772421</v>
      </c>
      <c r="H963" s="307">
        <f t="shared" ca="1" si="418"/>
        <v>-106.80107823536989</v>
      </c>
      <c r="I963" s="304">
        <f t="shared" ca="1" si="419"/>
        <v>107.19643618069058</v>
      </c>
      <c r="J963" s="306">
        <f t="shared" ca="1" si="420"/>
        <v>746.86410190403069</v>
      </c>
      <c r="K963" s="307">
        <f t="shared" ca="1" si="421"/>
        <v>-8.4074933913324816</v>
      </c>
      <c r="L963" s="304">
        <f t="shared" ca="1" si="406"/>
        <v>746.91142223026657</v>
      </c>
      <c r="M963" s="306">
        <f t="shared" ca="1" si="422"/>
        <v>-1.4848843663965876</v>
      </c>
      <c r="N963" s="304">
        <f t="shared" ca="1" si="423"/>
        <v>-85.077607259481823</v>
      </c>
      <c r="P963" s="310">
        <f t="shared" ca="1" si="424"/>
        <v>23</v>
      </c>
      <c r="Q963" s="304">
        <f t="shared" ca="1" si="425"/>
        <v>0</v>
      </c>
      <c r="R963" s="306">
        <f t="shared" ca="1" si="426"/>
        <v>0</v>
      </c>
      <c r="S963" s="307">
        <f t="shared" ca="1" si="427"/>
        <v>5.083000000000002</v>
      </c>
      <c r="T963" s="304">
        <f t="shared" ca="1" si="407"/>
        <v>49.86423000000002</v>
      </c>
      <c r="U963" s="311">
        <f t="shared" ca="1" si="408"/>
        <v>0</v>
      </c>
      <c r="V963" s="306">
        <f t="shared" ca="1" si="409"/>
        <v>1.2260303510739305</v>
      </c>
      <c r="W963" s="304">
        <f t="shared" ca="1" si="410"/>
        <v>43.25789223181215</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1.2635402656042327</v>
      </c>
      <c r="AH963" s="304">
        <f t="shared" ca="1" si="434"/>
        <v>-8.5102781929310005</v>
      </c>
    </row>
    <row r="964" spans="1:34" x14ac:dyDescent="0.2">
      <c r="A964" s="347">
        <f t="shared" ca="1" si="412"/>
        <v>1E-4</v>
      </c>
      <c r="B964" s="304">
        <f t="shared" ca="1" si="413"/>
        <v>29.257800000000014</v>
      </c>
      <c r="D964" s="306">
        <f t="shared" ca="1" si="414"/>
        <v>-0.73023811527513949</v>
      </c>
      <c r="E964" s="307">
        <f t="shared" ca="1" si="415"/>
        <v>-1.3310800574655808</v>
      </c>
      <c r="F964" s="304">
        <f t="shared" ca="1" si="416"/>
        <v>1.5182298325297003</v>
      </c>
      <c r="G964" s="306">
        <f t="shared" ca="1" si="417"/>
        <v>9.1980581778657147</v>
      </c>
      <c r="H964" s="307">
        <f t="shared" ca="1" si="418"/>
        <v>-106.80121134337563</v>
      </c>
      <c r="I964" s="304">
        <f t="shared" ca="1" si="419"/>
        <v>107.19656253190114</v>
      </c>
      <c r="J964" s="306">
        <f t="shared" ca="1" si="420"/>
        <v>746.86410190403069</v>
      </c>
      <c r="K964" s="307">
        <f t="shared" ca="1" si="421"/>
        <v>-8.4181735058114189</v>
      </c>
      <c r="L964" s="304">
        <f t="shared" ref="L964:L1004" ca="1" si="435">SQRT(pos_x^2+pos_z^2)</f>
        <v>746.91154252567833</v>
      </c>
      <c r="M964" s="306">
        <f t="shared" ca="1" si="422"/>
        <v>-1.4848851516456041</v>
      </c>
      <c r="N964" s="304">
        <f t="shared" ca="1" si="423"/>
        <v>-85.077652250936339</v>
      </c>
      <c r="P964" s="310">
        <f t="shared" ca="1" si="424"/>
        <v>23</v>
      </c>
      <c r="Q964" s="304">
        <f t="shared" ca="1" si="425"/>
        <v>0</v>
      </c>
      <c r="R964" s="306">
        <f t="shared" ca="1" si="426"/>
        <v>0</v>
      </c>
      <c r="S964" s="307">
        <f t="shared" ca="1" si="427"/>
        <v>5.083000000000002</v>
      </c>
      <c r="T964" s="304">
        <f t="shared" ref="T964:T1004" ca="1" si="436">m*g</f>
        <v>49.86423000000002</v>
      </c>
      <c r="U964" s="311">
        <f t="shared" ref="U964:U1004" ca="1" si="437">IF(pos_xz&lt;L_rampe,Poids*COS(Beta),0)</f>
        <v>0</v>
      </c>
      <c r="V964" s="306">
        <f t="shared" ref="V964:V1004" ca="1" si="438">Rho_moyen*(20000-Alt_rampe-pos_z)/(20000+Alt_rampe+pos_z)</f>
        <v>1.226031660489312</v>
      </c>
      <c r="W964" s="304">
        <f t="shared" ref="W964:W1003" ca="1" si="439">1/2*Rho*Sref*Cx*vit_xz^2</f>
        <v>43.258040407101561</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1.2635117750915814</v>
      </c>
      <c r="AH964" s="304">
        <f t="shared" ca="1" si="434"/>
        <v>-8.5103073444446462</v>
      </c>
    </row>
    <row r="965" spans="1:34" x14ac:dyDescent="0.2">
      <c r="A965" s="347">
        <f t="shared" ref="A965:A1004" ca="1" si="441">IF(B964+0.01&lt;=T_ini+ROUNDUP(Temps_fin_propu,0), 0.01, IF(K964&gt;0, 0.1, 0.0001))</f>
        <v>1E-4</v>
      </c>
      <c r="B965" s="304">
        <f t="shared" ref="B965:B1004" ca="1" si="442">B964+pas</f>
        <v>29.257900000000014</v>
      </c>
      <c r="D965" s="306">
        <f t="shared" ref="D965:D1004" ca="1" si="443">IF(AND(L964&lt;L_rampe,Poussee&lt;Poids*SIN(M964)),0,(-W964+Poussee)/m*COS(M964)-U964/m*SIN(M964))</f>
        <v>-0.73023395854122841</v>
      </c>
      <c r="E965" s="307">
        <f t="shared" ref="E965:E1004" ca="1" si="444">IF(AND(L964&lt;L_rampe,Poussee&lt;Poids*SIN(M964)),0,(-W964+Poussee)/m*SIN(M964)+U964/m*COS(M964)-Poids/m)</f>
        <v>-1.3310504404128505</v>
      </c>
      <c r="F965" s="304">
        <f t="shared" ref="F965:F1004" ca="1" si="445">SQRT(acc_x^2+acc_z^2)</f>
        <v>1.5182018670552464</v>
      </c>
      <c r="G965" s="306">
        <f t="shared" ref="G965:G1004" ca="1" si="446">G964+acc_x*pas</f>
        <v>9.1979851544698601</v>
      </c>
      <c r="H965" s="307">
        <f t="shared" ref="H965:H1004" ca="1" si="447">H964+acc_z*pas</f>
        <v>-106.80134444841967</v>
      </c>
      <c r="I965" s="304">
        <f t="shared" ref="I965:I1004" ca="1" si="448">SQRT(vit_x^2+vit_z^2)</f>
        <v>107.19668888026267</v>
      </c>
      <c r="J965" s="306">
        <f t="shared" ref="J965:J1004" ca="1" si="449">J964+0.5*(vit_x+G964)*pas*(K964&gt;=0)</f>
        <v>746.86410190403069</v>
      </c>
      <c r="K965" s="307">
        <f t="shared" ref="K965:K1004" ca="1" si="450">K964+0.5*(vit_z+H964)*pas</f>
        <v>-8.4288536336010083</v>
      </c>
      <c r="L965" s="304">
        <f t="shared" ca="1" si="435"/>
        <v>746.91166297393636</v>
      </c>
      <c r="M965" s="306">
        <f t="shared" ref="M965:M1004" ca="1" si="451">IF(AND(L964&gt;L_rampe,G965&gt;0),ATAN2(G965,H965),$M$4)</f>
        <v>-1.4848859368865355</v>
      </c>
      <c r="N965" s="304">
        <f t="shared" ref="N965:N1004" ca="1" si="452">DEGREES(Beta)</f>
        <v>-85.077697241927609</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5.083000000000002</v>
      </c>
      <c r="T965" s="304">
        <f t="shared" ca="1" si="436"/>
        <v>49.86423000000002</v>
      </c>
      <c r="U965" s="311">
        <f t="shared" ca="1" si="437"/>
        <v>0</v>
      </c>
      <c r="V965" s="306">
        <f t="shared" ca="1" si="438"/>
        <v>1.2260329699077244</v>
      </c>
      <c r="W965" s="304">
        <f t="shared" ca="1" si="439"/>
        <v>43.25818858053654</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1.263483284930933</v>
      </c>
      <c r="AH965" s="304">
        <f t="shared" ref="AH965:AH1004" ca="1" si="463">IF(AND(L964&lt;L_rampe,Poussee&lt;Poids*SIN(M964)), g*SIN(M964), (-W964+Poussee)/m)</f>
        <v>-8.5103364955934566</v>
      </c>
    </row>
    <row r="966" spans="1:34" x14ac:dyDescent="0.2">
      <c r="A966" s="347">
        <f t="shared" ca="1" si="441"/>
        <v>1E-4</v>
      </c>
      <c r="B966" s="304">
        <f t="shared" ca="1" si="442"/>
        <v>29.258000000000013</v>
      </c>
      <c r="D966" s="306">
        <f t="shared" ca="1" si="443"/>
        <v>-0.73022980179850339</v>
      </c>
      <c r="E966" s="307">
        <f t="shared" ca="1" si="444"/>
        <v>-1.3310208237308068</v>
      </c>
      <c r="F966" s="304">
        <f t="shared" ca="1" si="445"/>
        <v>1.5181739019755665</v>
      </c>
      <c r="G966" s="306">
        <f t="shared" ca="1" si="446"/>
        <v>9.1979121314896801</v>
      </c>
      <c r="H966" s="307">
        <f t="shared" ca="1" si="447"/>
        <v>-106.80147755050204</v>
      </c>
      <c r="I966" s="304">
        <f t="shared" ca="1" si="448"/>
        <v>107.19681522577524</v>
      </c>
      <c r="J966" s="306">
        <f t="shared" ca="1" si="449"/>
        <v>746.86410190403069</v>
      </c>
      <c r="K966" s="307">
        <f t="shared" ca="1" si="450"/>
        <v>-8.4395337747009549</v>
      </c>
      <c r="L966" s="304">
        <f t="shared" ca="1" si="435"/>
        <v>746.91178357504077</v>
      </c>
      <c r="M966" s="306">
        <f t="shared" ca="1" si="451"/>
        <v>-1.4848867221193818</v>
      </c>
      <c r="N966" s="304">
        <f t="shared" ca="1" si="452"/>
        <v>-85.077742232455634</v>
      </c>
      <c r="P966" s="310">
        <f t="shared" ca="1" si="453"/>
        <v>23</v>
      </c>
      <c r="Q966" s="304">
        <f t="shared" ca="1" si="454"/>
        <v>0</v>
      </c>
      <c r="R966" s="306">
        <f t="shared" ca="1" si="455"/>
        <v>0</v>
      </c>
      <c r="S966" s="307">
        <f t="shared" ca="1" si="456"/>
        <v>5.083000000000002</v>
      </c>
      <c r="T966" s="304">
        <f t="shared" ca="1" si="436"/>
        <v>49.86423000000002</v>
      </c>
      <c r="U966" s="311">
        <f t="shared" ca="1" si="437"/>
        <v>0</v>
      </c>
      <c r="V966" s="306">
        <f t="shared" ca="1" si="438"/>
        <v>1.2260342793291674</v>
      </c>
      <c r="W966" s="304">
        <f t="shared" ca="1" si="439"/>
        <v>43.258336752117103</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1.2634547951222803</v>
      </c>
      <c r="AH966" s="304">
        <f t="shared" ca="1" si="463"/>
        <v>-8.5103656463774389</v>
      </c>
    </row>
    <row r="967" spans="1:34" x14ac:dyDescent="0.2">
      <c r="A967" s="347">
        <f t="shared" ca="1" si="441"/>
        <v>1E-4</v>
      </c>
      <c r="B967" s="304">
        <f t="shared" ca="1" si="442"/>
        <v>29.258100000000013</v>
      </c>
      <c r="D967" s="306">
        <f t="shared" ca="1" si="443"/>
        <v>-0.73022564504696585</v>
      </c>
      <c r="E967" s="307">
        <f t="shared" ca="1" si="444"/>
        <v>-1.3309912074194514</v>
      </c>
      <c r="F967" s="304">
        <f t="shared" ca="1" si="445"/>
        <v>1.5181459372906634</v>
      </c>
      <c r="G967" s="306">
        <f t="shared" ca="1" si="446"/>
        <v>9.1978391089251748</v>
      </c>
      <c r="H967" s="307">
        <f t="shared" ca="1" si="447"/>
        <v>-106.80161064962279</v>
      </c>
      <c r="I967" s="304">
        <f t="shared" ca="1" si="448"/>
        <v>107.19694156843885</v>
      </c>
      <c r="J967" s="306">
        <f t="shared" ca="1" si="449"/>
        <v>746.86410190403069</v>
      </c>
      <c r="K967" s="307">
        <f t="shared" ca="1" si="450"/>
        <v>-8.4502139291109604</v>
      </c>
      <c r="L967" s="304">
        <f t="shared" ca="1" si="435"/>
        <v>746.91190432899248</v>
      </c>
      <c r="M967" s="306">
        <f t="shared" ca="1" si="451"/>
        <v>-1.4848875073441432</v>
      </c>
      <c r="N967" s="304">
        <f t="shared" ca="1" si="452"/>
        <v>-85.077787222520442</v>
      </c>
      <c r="P967" s="310">
        <f t="shared" ca="1" si="453"/>
        <v>23</v>
      </c>
      <c r="Q967" s="304">
        <f t="shared" ca="1" si="454"/>
        <v>0</v>
      </c>
      <c r="R967" s="306">
        <f t="shared" ca="1" si="455"/>
        <v>0</v>
      </c>
      <c r="S967" s="307">
        <f t="shared" ca="1" si="456"/>
        <v>5.083000000000002</v>
      </c>
      <c r="T967" s="304">
        <f t="shared" ca="1" si="436"/>
        <v>49.86423000000002</v>
      </c>
      <c r="U967" s="311">
        <f t="shared" ca="1" si="437"/>
        <v>0</v>
      </c>
      <c r="V967" s="306">
        <f t="shared" ca="1" si="438"/>
        <v>1.2260355887536418</v>
      </c>
      <c r="W967" s="304">
        <f t="shared" ca="1" si="439"/>
        <v>43.258484921843277</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1.2634263056656252</v>
      </c>
      <c r="AH967" s="304">
        <f t="shared" ca="1" si="463"/>
        <v>-8.5103947967965929</v>
      </c>
    </row>
    <row r="968" spans="1:34" x14ac:dyDescent="0.2">
      <c r="A968" s="347">
        <f t="shared" ca="1" si="441"/>
        <v>1E-4</v>
      </c>
      <c r="B968" s="304">
        <f t="shared" ca="1" si="442"/>
        <v>29.258200000000013</v>
      </c>
      <c r="D968" s="306">
        <f t="shared" ca="1" si="443"/>
        <v>-0.73022148828661626</v>
      </c>
      <c r="E968" s="307">
        <f t="shared" ca="1" si="444"/>
        <v>-1.3309615914787738</v>
      </c>
      <c r="F968" s="304">
        <f t="shared" ca="1" si="445"/>
        <v>1.5181179730005276</v>
      </c>
      <c r="G968" s="306">
        <f t="shared" ca="1" si="446"/>
        <v>9.1977660867763458</v>
      </c>
      <c r="H968" s="307">
        <f t="shared" ca="1" si="447"/>
        <v>-106.80174374578193</v>
      </c>
      <c r="I968" s="304">
        <f t="shared" ca="1" si="448"/>
        <v>107.19706790825356</v>
      </c>
      <c r="J968" s="306">
        <f t="shared" ca="1" si="449"/>
        <v>746.86410190403069</v>
      </c>
      <c r="K968" s="307">
        <f t="shared" ca="1" si="450"/>
        <v>-8.4608940968307298</v>
      </c>
      <c r="L968" s="304">
        <f t="shared" ca="1" si="435"/>
        <v>746.91202523579182</v>
      </c>
      <c r="M968" s="306">
        <f t="shared" ca="1" si="451"/>
        <v>-1.4848882925608198</v>
      </c>
      <c r="N968" s="304">
        <f t="shared" ca="1" si="452"/>
        <v>-85.077832212122004</v>
      </c>
      <c r="P968" s="310">
        <f t="shared" ca="1" si="453"/>
        <v>23</v>
      </c>
      <c r="Q968" s="304">
        <f t="shared" ca="1" si="454"/>
        <v>0</v>
      </c>
      <c r="R968" s="306">
        <f t="shared" ca="1" si="455"/>
        <v>0</v>
      </c>
      <c r="S968" s="307">
        <f t="shared" ca="1" si="456"/>
        <v>5.083000000000002</v>
      </c>
      <c r="T968" s="304">
        <f t="shared" ca="1" si="436"/>
        <v>49.86423000000002</v>
      </c>
      <c r="U968" s="311">
        <f t="shared" ca="1" si="437"/>
        <v>0</v>
      </c>
      <c r="V968" s="306">
        <f t="shared" ca="1" si="438"/>
        <v>1.2260368981811469</v>
      </c>
      <c r="W968" s="304">
        <f t="shared" ca="1" si="439"/>
        <v>43.258633089715069</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1.263397816560957</v>
      </c>
      <c r="AH968" s="304">
        <f t="shared" ca="1" si="463"/>
        <v>-8.510423946850926</v>
      </c>
    </row>
    <row r="969" spans="1:34" x14ac:dyDescent="0.2">
      <c r="A969" s="347">
        <f t="shared" ca="1" si="441"/>
        <v>1E-4</v>
      </c>
      <c r="B969" s="304">
        <f t="shared" ca="1" si="442"/>
        <v>29.258300000000013</v>
      </c>
      <c r="D969" s="306">
        <f t="shared" ca="1" si="443"/>
        <v>-0.73021733151745638</v>
      </c>
      <c r="E969" s="307">
        <f t="shared" ca="1" si="444"/>
        <v>-1.3309319759087739</v>
      </c>
      <c r="F969" s="304">
        <f t="shared" ca="1" si="445"/>
        <v>1.518090009105161</v>
      </c>
      <c r="G969" s="306">
        <f t="shared" ca="1" si="446"/>
        <v>9.1976930650431932</v>
      </c>
      <c r="H969" s="307">
        <f t="shared" ca="1" si="447"/>
        <v>-106.80187683897952</v>
      </c>
      <c r="I969" s="304">
        <f t="shared" ca="1" si="448"/>
        <v>107.19719424521938</v>
      </c>
      <c r="J969" s="306">
        <f t="shared" ca="1" si="449"/>
        <v>746.86410190403069</v>
      </c>
      <c r="K969" s="307">
        <f t="shared" ca="1" si="450"/>
        <v>-8.4715742778599683</v>
      </c>
      <c r="L969" s="304">
        <f t="shared" ca="1" si="435"/>
        <v>746.91214629543924</v>
      </c>
      <c r="M969" s="306">
        <f t="shared" ca="1" si="451"/>
        <v>-1.4848890777694117</v>
      </c>
      <c r="N969" s="304">
        <f t="shared" ca="1" si="452"/>
        <v>-85.077877201260364</v>
      </c>
      <c r="P969" s="310">
        <f t="shared" ca="1" si="453"/>
        <v>23</v>
      </c>
      <c r="Q969" s="304">
        <f t="shared" ca="1" si="454"/>
        <v>0</v>
      </c>
      <c r="R969" s="306">
        <f t="shared" ca="1" si="455"/>
        <v>0</v>
      </c>
      <c r="S969" s="307">
        <f t="shared" ca="1" si="456"/>
        <v>5.083000000000002</v>
      </c>
      <c r="T969" s="304">
        <f t="shared" ca="1" si="436"/>
        <v>49.86423000000002</v>
      </c>
      <c r="U969" s="311">
        <f t="shared" ca="1" si="437"/>
        <v>0</v>
      </c>
      <c r="V969" s="306">
        <f t="shared" ca="1" si="438"/>
        <v>1.2260382076116829</v>
      </c>
      <c r="W969" s="304">
        <f t="shared" ca="1" si="439"/>
        <v>43.258781255732472</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1.2633693278082774</v>
      </c>
      <c r="AH969" s="304">
        <f t="shared" ca="1" si="463"/>
        <v>-8.5104530965404397</v>
      </c>
    </row>
    <row r="970" spans="1:34" x14ac:dyDescent="0.2">
      <c r="A970" s="347">
        <f t="shared" ca="1" si="441"/>
        <v>1E-4</v>
      </c>
      <c r="B970" s="304">
        <f t="shared" ca="1" si="442"/>
        <v>29.258400000000012</v>
      </c>
      <c r="D970" s="306">
        <f t="shared" ca="1" si="443"/>
        <v>-0.73021317473948544</v>
      </c>
      <c r="E970" s="307">
        <f t="shared" ca="1" si="444"/>
        <v>-1.330902360709457</v>
      </c>
      <c r="F970" s="304">
        <f t="shared" ca="1" si="445"/>
        <v>1.5180620456045675</v>
      </c>
      <c r="G970" s="306">
        <f t="shared" ca="1" si="446"/>
        <v>9.1976200437257187</v>
      </c>
      <c r="H970" s="307">
        <f t="shared" ca="1" si="447"/>
        <v>-106.8020099292156</v>
      </c>
      <c r="I970" s="304">
        <f t="shared" ca="1" si="448"/>
        <v>107.19732057933636</v>
      </c>
      <c r="J970" s="306">
        <f t="shared" ca="1" si="449"/>
        <v>746.86410190403069</v>
      </c>
      <c r="K970" s="307">
        <f t="shared" ca="1" si="450"/>
        <v>-8.4822544721983775</v>
      </c>
      <c r="L970" s="304">
        <f t="shared" ca="1" si="435"/>
        <v>746.91226750793533</v>
      </c>
      <c r="M970" s="306">
        <f t="shared" ca="1" si="451"/>
        <v>-1.484889862969919</v>
      </c>
      <c r="N970" s="304">
        <f t="shared" ca="1" si="452"/>
        <v>-85.077922189935506</v>
      </c>
      <c r="P970" s="310">
        <f t="shared" ca="1" si="453"/>
        <v>23</v>
      </c>
      <c r="Q970" s="304">
        <f t="shared" ca="1" si="454"/>
        <v>0</v>
      </c>
      <c r="R970" s="306">
        <f t="shared" ca="1" si="455"/>
        <v>0</v>
      </c>
      <c r="S970" s="307">
        <f t="shared" ca="1" si="456"/>
        <v>5.083000000000002</v>
      </c>
      <c r="T970" s="304">
        <f t="shared" ca="1" si="436"/>
        <v>49.86423000000002</v>
      </c>
      <c r="U970" s="311">
        <f t="shared" ca="1" si="437"/>
        <v>0</v>
      </c>
      <c r="V970" s="306">
        <f t="shared" ca="1" si="438"/>
        <v>1.2260395170452496</v>
      </c>
      <c r="W970" s="304">
        <f t="shared" ca="1" si="439"/>
        <v>43.258929419895516</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1.26334083940759</v>
      </c>
      <c r="AH970" s="304">
        <f t="shared" ca="1" si="463"/>
        <v>-8.5104822458651306</v>
      </c>
    </row>
    <row r="971" spans="1:34" x14ac:dyDescent="0.2">
      <c r="A971" s="347">
        <f t="shared" ca="1" si="441"/>
        <v>1E-4</v>
      </c>
      <c r="B971" s="304">
        <f t="shared" ca="1" si="442"/>
        <v>29.258500000000012</v>
      </c>
      <c r="D971" s="306">
        <f t="shared" ca="1" si="443"/>
        <v>-0.73020901795270565</v>
      </c>
      <c r="E971" s="307">
        <f t="shared" ca="1" si="444"/>
        <v>-1.3308727458808143</v>
      </c>
      <c r="F971" s="304">
        <f t="shared" ca="1" si="445"/>
        <v>1.5180340824987408</v>
      </c>
      <c r="G971" s="306">
        <f t="shared" ca="1" si="446"/>
        <v>9.1975470228239242</v>
      </c>
      <c r="H971" s="307">
        <f t="shared" ca="1" si="447"/>
        <v>-106.80214301649019</v>
      </c>
      <c r="I971" s="304">
        <f t="shared" ca="1" si="448"/>
        <v>107.19744691060455</v>
      </c>
      <c r="J971" s="306">
        <f t="shared" ca="1" si="449"/>
        <v>746.86410190403069</v>
      </c>
      <c r="K971" s="307">
        <f t="shared" ca="1" si="450"/>
        <v>-8.4929346798456624</v>
      </c>
      <c r="L971" s="304">
        <f t="shared" ca="1" si="435"/>
        <v>746.91238887328041</v>
      </c>
      <c r="M971" s="306">
        <f t="shared" ca="1" si="451"/>
        <v>-1.4848906481623418</v>
      </c>
      <c r="N971" s="304">
        <f t="shared" ca="1" si="452"/>
        <v>-85.077967178147432</v>
      </c>
      <c r="P971" s="310">
        <f t="shared" ca="1" si="453"/>
        <v>23</v>
      </c>
      <c r="Q971" s="304">
        <f t="shared" ca="1" si="454"/>
        <v>0</v>
      </c>
      <c r="R971" s="306">
        <f t="shared" ca="1" si="455"/>
        <v>0</v>
      </c>
      <c r="S971" s="307">
        <f t="shared" ca="1" si="456"/>
        <v>5.083000000000002</v>
      </c>
      <c r="T971" s="304">
        <f t="shared" ca="1" si="436"/>
        <v>49.86423000000002</v>
      </c>
      <c r="U971" s="311">
        <f t="shared" ca="1" si="437"/>
        <v>0</v>
      </c>
      <c r="V971" s="306">
        <f t="shared" ca="1" si="438"/>
        <v>1.2260408264818472</v>
      </c>
      <c r="W971" s="304">
        <f t="shared" ca="1" si="439"/>
        <v>43.259077582204235</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1.2633123513588878</v>
      </c>
      <c r="AH971" s="304">
        <f t="shared" ca="1" si="463"/>
        <v>-8.510511394825004</v>
      </c>
    </row>
    <row r="972" spans="1:34" x14ac:dyDescent="0.2">
      <c r="A972" s="347">
        <f t="shared" ca="1" si="441"/>
        <v>1E-4</v>
      </c>
      <c r="B972" s="304">
        <f t="shared" ca="1" si="442"/>
        <v>29.258600000000012</v>
      </c>
      <c r="D972" s="306">
        <f t="shared" ca="1" si="443"/>
        <v>-0.73020486115711758</v>
      </c>
      <c r="E972" s="307">
        <f t="shared" ca="1" si="444"/>
        <v>-1.3308431314228351</v>
      </c>
      <c r="F972" s="304">
        <f t="shared" ca="1" si="445"/>
        <v>1.5180061197876715</v>
      </c>
      <c r="G972" s="306">
        <f t="shared" ca="1" si="446"/>
        <v>9.1974740023378079</v>
      </c>
      <c r="H972" s="307">
        <f t="shared" ca="1" si="447"/>
        <v>-106.80227610080334</v>
      </c>
      <c r="I972" s="304">
        <f t="shared" ca="1" si="448"/>
        <v>107.19757323902397</v>
      </c>
      <c r="J972" s="306">
        <f t="shared" ca="1" si="449"/>
        <v>746.86410190403069</v>
      </c>
      <c r="K972" s="307">
        <f t="shared" ca="1" si="450"/>
        <v>-8.5036149008015265</v>
      </c>
      <c r="L972" s="304">
        <f t="shared" ca="1" si="435"/>
        <v>746.91251039147517</v>
      </c>
      <c r="M972" s="306">
        <f t="shared" ca="1" si="451"/>
        <v>-1.4848914333466801</v>
      </c>
      <c r="N972" s="304">
        <f t="shared" ca="1" si="452"/>
        <v>-85.078012165896155</v>
      </c>
      <c r="P972" s="310">
        <f t="shared" ca="1" si="453"/>
        <v>23</v>
      </c>
      <c r="Q972" s="304">
        <f t="shared" ca="1" si="454"/>
        <v>0</v>
      </c>
      <c r="R972" s="306">
        <f t="shared" ca="1" si="455"/>
        <v>0</v>
      </c>
      <c r="S972" s="307">
        <f t="shared" ca="1" si="456"/>
        <v>5.083000000000002</v>
      </c>
      <c r="T972" s="304">
        <f t="shared" ca="1" si="436"/>
        <v>49.86423000000002</v>
      </c>
      <c r="U972" s="311">
        <f t="shared" ca="1" si="437"/>
        <v>0</v>
      </c>
      <c r="V972" s="306">
        <f t="shared" ca="1" si="438"/>
        <v>1.2260421359214757</v>
      </c>
      <c r="W972" s="304">
        <f t="shared" ca="1" si="439"/>
        <v>43.259225742658614</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1.2632838636621635</v>
      </c>
      <c r="AH972" s="304">
        <f t="shared" ca="1" si="463"/>
        <v>-8.5105405434200705</v>
      </c>
    </row>
    <row r="973" spans="1:34" x14ac:dyDescent="0.2">
      <c r="A973" s="347">
        <f t="shared" ca="1" si="441"/>
        <v>1E-4</v>
      </c>
      <c r="B973" s="304">
        <f t="shared" ca="1" si="442"/>
        <v>29.258700000000012</v>
      </c>
      <c r="D973" s="306">
        <f t="shared" ca="1" si="443"/>
        <v>-0.73020070435272411</v>
      </c>
      <c r="E973" s="307">
        <f t="shared" ca="1" si="444"/>
        <v>-1.3308135173355282</v>
      </c>
      <c r="F973" s="304">
        <f t="shared" ca="1" si="445"/>
        <v>1.5179781574713698</v>
      </c>
      <c r="G973" s="306">
        <f t="shared" ca="1" si="446"/>
        <v>9.1974009822673732</v>
      </c>
      <c r="H973" s="307">
        <f t="shared" ca="1" si="447"/>
        <v>-106.80240918215507</v>
      </c>
      <c r="I973" s="304">
        <f t="shared" ca="1" si="448"/>
        <v>107.19769956459464</v>
      </c>
      <c r="J973" s="306">
        <f t="shared" ca="1" si="449"/>
        <v>746.86410190403069</v>
      </c>
      <c r="K973" s="307">
        <f t="shared" ca="1" si="450"/>
        <v>-8.5142951350656748</v>
      </c>
      <c r="L973" s="304">
        <f t="shared" ca="1" si="435"/>
        <v>746.91263206251995</v>
      </c>
      <c r="M973" s="306">
        <f t="shared" ca="1" si="451"/>
        <v>-1.4848922185229343</v>
      </c>
      <c r="N973" s="304">
        <f t="shared" ca="1" si="452"/>
        <v>-85.078057153181703</v>
      </c>
      <c r="P973" s="310">
        <f t="shared" ca="1" si="453"/>
        <v>23</v>
      </c>
      <c r="Q973" s="304">
        <f t="shared" ca="1" si="454"/>
        <v>0</v>
      </c>
      <c r="R973" s="306">
        <f t="shared" ca="1" si="455"/>
        <v>0</v>
      </c>
      <c r="S973" s="307">
        <f t="shared" ca="1" si="456"/>
        <v>5.083000000000002</v>
      </c>
      <c r="T973" s="304">
        <f t="shared" ca="1" si="436"/>
        <v>49.86423000000002</v>
      </c>
      <c r="U973" s="311">
        <f t="shared" ca="1" si="437"/>
        <v>0</v>
      </c>
      <c r="V973" s="306">
        <f t="shared" ca="1" si="438"/>
        <v>1.2260434453641349</v>
      </c>
      <c r="W973" s="304">
        <f t="shared" ca="1" si="439"/>
        <v>43.259373901258662</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1.2632553763174208</v>
      </c>
      <c r="AH973" s="304">
        <f t="shared" ca="1" si="463"/>
        <v>-8.5105696916503248</v>
      </c>
    </row>
    <row r="974" spans="1:34" x14ac:dyDescent="0.2">
      <c r="A974" s="347">
        <f t="shared" ca="1" si="441"/>
        <v>1E-4</v>
      </c>
      <c r="B974" s="304">
        <f t="shared" ca="1" si="442"/>
        <v>29.258800000000011</v>
      </c>
      <c r="D974" s="306">
        <f t="shared" ca="1" si="443"/>
        <v>-0.73019654753952135</v>
      </c>
      <c r="E974" s="307">
        <f t="shared" ca="1" si="444"/>
        <v>-1.330783903618892</v>
      </c>
      <c r="F974" s="304">
        <f t="shared" ca="1" si="445"/>
        <v>1.5179501955498318</v>
      </c>
      <c r="G974" s="306">
        <f t="shared" ca="1" si="446"/>
        <v>9.1973279626126185</v>
      </c>
      <c r="H974" s="307">
        <f t="shared" ca="1" si="447"/>
        <v>-106.80254226054544</v>
      </c>
      <c r="I974" s="304">
        <f t="shared" ca="1" si="448"/>
        <v>107.19782588731663</v>
      </c>
      <c r="J974" s="306">
        <f t="shared" ca="1" si="449"/>
        <v>746.86410190403069</v>
      </c>
      <c r="K974" s="307">
        <f t="shared" ca="1" si="450"/>
        <v>-8.524975382637809</v>
      </c>
      <c r="L974" s="304">
        <f t="shared" ca="1" si="435"/>
        <v>746.91275388641543</v>
      </c>
      <c r="M974" s="306">
        <f t="shared" ca="1" si="451"/>
        <v>-1.4848930036911043</v>
      </c>
      <c r="N974" s="304">
        <f t="shared" ca="1" si="452"/>
        <v>-85.078102140004049</v>
      </c>
      <c r="P974" s="310">
        <f t="shared" ca="1" si="453"/>
        <v>23</v>
      </c>
      <c r="Q974" s="304">
        <f t="shared" ca="1" si="454"/>
        <v>0</v>
      </c>
      <c r="R974" s="306">
        <f t="shared" ca="1" si="455"/>
        <v>0</v>
      </c>
      <c r="S974" s="307">
        <f t="shared" ca="1" si="456"/>
        <v>5.083000000000002</v>
      </c>
      <c r="T974" s="304">
        <f t="shared" ca="1" si="436"/>
        <v>49.86423000000002</v>
      </c>
      <c r="U974" s="311">
        <f t="shared" ca="1" si="437"/>
        <v>0</v>
      </c>
      <c r="V974" s="306">
        <f t="shared" ca="1" si="438"/>
        <v>1.2260447548098252</v>
      </c>
      <c r="W974" s="304">
        <f t="shared" ca="1" si="439"/>
        <v>43.259522058004428</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1.2632268893246597</v>
      </c>
      <c r="AH974" s="304">
        <f t="shared" ca="1" si="463"/>
        <v>-8.510598839515767</v>
      </c>
    </row>
    <row r="975" spans="1:34" x14ac:dyDescent="0.2">
      <c r="A975" s="347">
        <f t="shared" ca="1" si="441"/>
        <v>1E-4</v>
      </c>
      <c r="B975" s="304">
        <f t="shared" ca="1" si="442"/>
        <v>29.258900000000011</v>
      </c>
      <c r="D975" s="306">
        <f t="shared" ca="1" si="443"/>
        <v>-0.73019239071751363</v>
      </c>
      <c r="E975" s="307">
        <f t="shared" ca="1" si="444"/>
        <v>-1.3307542902729121</v>
      </c>
      <c r="F975" s="304">
        <f t="shared" ca="1" si="445"/>
        <v>1.5179222340230478</v>
      </c>
      <c r="G975" s="306">
        <f t="shared" ca="1" si="446"/>
        <v>9.1972549433735473</v>
      </c>
      <c r="H975" s="307">
        <f t="shared" ca="1" si="447"/>
        <v>-106.80267533597447</v>
      </c>
      <c r="I975" s="304">
        <f t="shared" ca="1" si="448"/>
        <v>107.19795220718994</v>
      </c>
      <c r="J975" s="306">
        <f t="shared" ca="1" si="449"/>
        <v>746.86410190403069</v>
      </c>
      <c r="K975" s="307">
        <f t="shared" ca="1" si="450"/>
        <v>-8.5356556435176358</v>
      </c>
      <c r="L975" s="304">
        <f t="shared" ca="1" si="435"/>
        <v>746.91287586316184</v>
      </c>
      <c r="M975" s="306">
        <f t="shared" ca="1" si="451"/>
        <v>-1.4848937888511902</v>
      </c>
      <c r="N975" s="304">
        <f t="shared" ca="1" si="452"/>
        <v>-85.078147126363206</v>
      </c>
      <c r="P975" s="310">
        <f t="shared" ca="1" si="453"/>
        <v>23</v>
      </c>
      <c r="Q975" s="304">
        <f t="shared" ca="1" si="454"/>
        <v>0</v>
      </c>
      <c r="R975" s="306">
        <f t="shared" ca="1" si="455"/>
        <v>0</v>
      </c>
      <c r="S975" s="307">
        <f t="shared" ca="1" si="456"/>
        <v>5.083000000000002</v>
      </c>
      <c r="T975" s="304">
        <f t="shared" ca="1" si="436"/>
        <v>49.86423000000002</v>
      </c>
      <c r="U975" s="311">
        <f t="shared" ca="1" si="437"/>
        <v>0</v>
      </c>
      <c r="V975" s="306">
        <f t="shared" ca="1" si="438"/>
        <v>1.2260460642585458</v>
      </c>
      <c r="W975" s="304">
        <f t="shared" ca="1" si="439"/>
        <v>43.259670212895877</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1.2631984026838676</v>
      </c>
      <c r="AH975" s="304">
        <f t="shared" ca="1" si="463"/>
        <v>-8.5106279870164094</v>
      </c>
    </row>
    <row r="976" spans="1:34" x14ac:dyDescent="0.2">
      <c r="A976" s="347">
        <f t="shared" ca="1" si="441"/>
        <v>1E-4</v>
      </c>
      <c r="B976" s="304">
        <f t="shared" ca="1" si="442"/>
        <v>29.259000000000011</v>
      </c>
      <c r="D976" s="306">
        <f t="shared" ca="1" si="443"/>
        <v>-0.73018823388670206</v>
      </c>
      <c r="E976" s="307">
        <f t="shared" ca="1" si="444"/>
        <v>-1.3307246772975994</v>
      </c>
      <c r="F976" s="304">
        <f t="shared" ca="1" si="445"/>
        <v>1.5178942728910274</v>
      </c>
      <c r="G976" s="306">
        <f t="shared" ca="1" si="446"/>
        <v>9.1971819245501578</v>
      </c>
      <c r="H976" s="307">
        <f t="shared" ca="1" si="447"/>
        <v>-106.8028084084422</v>
      </c>
      <c r="I976" s="304">
        <f t="shared" ca="1" si="448"/>
        <v>107.19807852421462</v>
      </c>
      <c r="J976" s="306">
        <f t="shared" ca="1" si="449"/>
        <v>746.86410190403069</v>
      </c>
      <c r="K976" s="307">
        <f t="shared" ca="1" si="450"/>
        <v>-8.546335917704857</v>
      </c>
      <c r="L976" s="304">
        <f t="shared" ca="1" si="435"/>
        <v>746.91299799275987</v>
      </c>
      <c r="M976" s="306">
        <f t="shared" ca="1" si="451"/>
        <v>-1.4848945740031922</v>
      </c>
      <c r="N976" s="304">
        <f t="shared" ca="1" si="452"/>
        <v>-85.078192112259202</v>
      </c>
      <c r="P976" s="310">
        <f t="shared" ca="1" si="453"/>
        <v>23</v>
      </c>
      <c r="Q976" s="304">
        <f t="shared" ca="1" si="454"/>
        <v>0</v>
      </c>
      <c r="R976" s="306">
        <f t="shared" ca="1" si="455"/>
        <v>0</v>
      </c>
      <c r="S976" s="307">
        <f t="shared" ca="1" si="456"/>
        <v>5.083000000000002</v>
      </c>
      <c r="T976" s="304">
        <f t="shared" ca="1" si="436"/>
        <v>49.86423000000002</v>
      </c>
      <c r="U976" s="311">
        <f t="shared" ca="1" si="437"/>
        <v>0</v>
      </c>
      <c r="V976" s="306">
        <f t="shared" ca="1" si="438"/>
        <v>1.226047373710297</v>
      </c>
      <c r="W976" s="304">
        <f t="shared" ca="1" si="439"/>
        <v>43.259818365933043</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1.2631699163950554</v>
      </c>
      <c r="AH976" s="304">
        <f t="shared" ca="1" si="463"/>
        <v>-8.510657134152245</v>
      </c>
    </row>
    <row r="977" spans="1:34" x14ac:dyDescent="0.2">
      <c r="A977" s="347">
        <f t="shared" ca="1" si="441"/>
        <v>1E-4</v>
      </c>
      <c r="B977" s="304">
        <f t="shared" ca="1" si="442"/>
        <v>29.259100000000011</v>
      </c>
      <c r="D977" s="306">
        <f t="shared" ca="1" si="443"/>
        <v>-0.73018407704708477</v>
      </c>
      <c r="E977" s="307">
        <f t="shared" ca="1" si="444"/>
        <v>-1.330695064692943</v>
      </c>
      <c r="F977" s="304">
        <f t="shared" ca="1" si="445"/>
        <v>1.517866312153761</v>
      </c>
      <c r="G977" s="306">
        <f t="shared" ca="1" si="446"/>
        <v>9.1971089061424536</v>
      </c>
      <c r="H977" s="307">
        <f t="shared" ca="1" si="447"/>
        <v>-106.80294147794868</v>
      </c>
      <c r="I977" s="304">
        <f t="shared" ca="1" si="448"/>
        <v>107.19820483839072</v>
      </c>
      <c r="J977" s="306">
        <f t="shared" ca="1" si="449"/>
        <v>746.86410190403069</v>
      </c>
      <c r="K977" s="307">
        <f t="shared" ca="1" si="450"/>
        <v>-8.5570162051991758</v>
      </c>
      <c r="L977" s="304">
        <f t="shared" ca="1" si="435"/>
        <v>746.91312027521008</v>
      </c>
      <c r="M977" s="306">
        <f t="shared" ca="1" si="451"/>
        <v>-1.4848953591471103</v>
      </c>
      <c r="N977" s="304">
        <f t="shared" ca="1" si="452"/>
        <v>-85.078237097692025</v>
      </c>
      <c r="P977" s="310">
        <f t="shared" ca="1" si="453"/>
        <v>23</v>
      </c>
      <c r="Q977" s="304">
        <f t="shared" ca="1" si="454"/>
        <v>0</v>
      </c>
      <c r="R977" s="306">
        <f t="shared" ca="1" si="455"/>
        <v>0</v>
      </c>
      <c r="S977" s="307">
        <f t="shared" ca="1" si="456"/>
        <v>5.083000000000002</v>
      </c>
      <c r="T977" s="304">
        <f t="shared" ca="1" si="436"/>
        <v>49.86423000000002</v>
      </c>
      <c r="U977" s="311">
        <f t="shared" ca="1" si="437"/>
        <v>0</v>
      </c>
      <c r="V977" s="306">
        <f t="shared" ca="1" si="438"/>
        <v>1.2260486831650788</v>
      </c>
      <c r="W977" s="304">
        <f t="shared" ca="1" si="439"/>
        <v>43.259966517115949</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1.2631414304582123</v>
      </c>
      <c r="AH977" s="304">
        <f t="shared" ca="1" si="463"/>
        <v>-8.5106862809232791</v>
      </c>
    </row>
    <row r="978" spans="1:34" x14ac:dyDescent="0.2">
      <c r="A978" s="347">
        <f t="shared" ca="1" si="441"/>
        <v>1E-4</v>
      </c>
      <c r="B978" s="304">
        <f t="shared" ca="1" si="442"/>
        <v>29.259200000000011</v>
      </c>
      <c r="D978" s="306">
        <f t="shared" ca="1" si="443"/>
        <v>-0.73017992019866584</v>
      </c>
      <c r="E978" s="307">
        <f t="shared" ca="1" si="444"/>
        <v>-1.330665452458943</v>
      </c>
      <c r="F978" s="304">
        <f t="shared" ca="1" si="445"/>
        <v>1.5178383518112506</v>
      </c>
      <c r="G978" s="306">
        <f t="shared" ca="1" si="446"/>
        <v>9.1970358881504328</v>
      </c>
      <c r="H978" s="307">
        <f t="shared" ca="1" si="447"/>
        <v>-106.80307454449392</v>
      </c>
      <c r="I978" s="304">
        <f t="shared" ca="1" si="448"/>
        <v>107.19833114971824</v>
      </c>
      <c r="J978" s="306">
        <f t="shared" ca="1" si="449"/>
        <v>746.86410190403069</v>
      </c>
      <c r="K978" s="307">
        <f t="shared" ca="1" si="450"/>
        <v>-8.5676965060002974</v>
      </c>
      <c r="L978" s="304">
        <f t="shared" ca="1" si="435"/>
        <v>746.91324271051269</v>
      </c>
      <c r="M978" s="306">
        <f t="shared" ca="1" si="451"/>
        <v>-1.4848961442829449</v>
      </c>
      <c r="N978" s="304">
        <f t="shared" ca="1" si="452"/>
        <v>-85.078282082661687</v>
      </c>
      <c r="P978" s="310">
        <f t="shared" ca="1" si="453"/>
        <v>23</v>
      </c>
      <c r="Q978" s="304">
        <f t="shared" ca="1" si="454"/>
        <v>0</v>
      </c>
      <c r="R978" s="306">
        <f t="shared" ca="1" si="455"/>
        <v>0</v>
      </c>
      <c r="S978" s="307">
        <f t="shared" ca="1" si="456"/>
        <v>5.083000000000002</v>
      </c>
      <c r="T978" s="304">
        <f t="shared" ca="1" si="436"/>
        <v>49.86423000000002</v>
      </c>
      <c r="U978" s="311">
        <f t="shared" ca="1" si="437"/>
        <v>0</v>
      </c>
      <c r="V978" s="306">
        <f t="shared" ca="1" si="438"/>
        <v>1.2260499926228916</v>
      </c>
      <c r="W978" s="304">
        <f t="shared" ca="1" si="439"/>
        <v>43.260114666444593</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1.2631129448733383</v>
      </c>
      <c r="AH978" s="304">
        <f t="shared" ca="1" si="463"/>
        <v>-8.5107154273295169</v>
      </c>
    </row>
    <row r="979" spans="1:34" x14ac:dyDescent="0.2">
      <c r="A979" s="347">
        <f t="shared" ca="1" si="441"/>
        <v>1E-4</v>
      </c>
      <c r="B979" s="304">
        <f t="shared" ca="1" si="442"/>
        <v>29.25930000000001</v>
      </c>
      <c r="D979" s="306">
        <f t="shared" ca="1" si="443"/>
        <v>-0.73017576334144285</v>
      </c>
      <c r="E979" s="307">
        <f t="shared" ca="1" si="444"/>
        <v>-1.3306358405955976</v>
      </c>
      <c r="F979" s="304">
        <f t="shared" ca="1" si="445"/>
        <v>1.5178103918634933</v>
      </c>
      <c r="G979" s="306">
        <f t="shared" ca="1" si="446"/>
        <v>9.1969628705740991</v>
      </c>
      <c r="H979" s="307">
        <f t="shared" ca="1" si="447"/>
        <v>-106.80320760807798</v>
      </c>
      <c r="I979" s="304">
        <f t="shared" ca="1" si="448"/>
        <v>107.19845745819725</v>
      </c>
      <c r="J979" s="306">
        <f t="shared" ca="1" si="449"/>
        <v>746.86410190403069</v>
      </c>
      <c r="K979" s="307">
        <f t="shared" ca="1" si="450"/>
        <v>-8.5783768201079251</v>
      </c>
      <c r="L979" s="304">
        <f t="shared" ca="1" si="435"/>
        <v>746.9133652986684</v>
      </c>
      <c r="M979" s="306">
        <f t="shared" ca="1" si="451"/>
        <v>-1.484896929410696</v>
      </c>
      <c r="N979" s="304">
        <f t="shared" ca="1" si="452"/>
        <v>-85.078327067168203</v>
      </c>
      <c r="P979" s="310">
        <f t="shared" ca="1" si="453"/>
        <v>23</v>
      </c>
      <c r="Q979" s="304">
        <f t="shared" ca="1" si="454"/>
        <v>0</v>
      </c>
      <c r="R979" s="306">
        <f t="shared" ca="1" si="455"/>
        <v>0</v>
      </c>
      <c r="S979" s="307">
        <f t="shared" ca="1" si="456"/>
        <v>5.083000000000002</v>
      </c>
      <c r="T979" s="304">
        <f t="shared" ca="1" si="436"/>
        <v>49.86423000000002</v>
      </c>
      <c r="U979" s="311">
        <f t="shared" ca="1" si="437"/>
        <v>0</v>
      </c>
      <c r="V979" s="306">
        <f t="shared" ca="1" si="438"/>
        <v>1.2260513020837345</v>
      </c>
      <c r="W979" s="304">
        <f t="shared" ca="1" si="439"/>
        <v>43.260262813918985</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1.2630844596404316</v>
      </c>
      <c r="AH979" s="304">
        <f t="shared" ca="1" si="463"/>
        <v>-8.5107445733709568</v>
      </c>
    </row>
    <row r="980" spans="1:34" x14ac:dyDescent="0.2">
      <c r="A980" s="347">
        <f t="shared" ca="1" si="441"/>
        <v>1E-4</v>
      </c>
      <c r="B980" s="304">
        <f t="shared" ca="1" si="442"/>
        <v>29.25940000000001</v>
      </c>
      <c r="D980" s="306">
        <f t="shared" ca="1" si="443"/>
        <v>-0.73017160647541779</v>
      </c>
      <c r="E980" s="307">
        <f t="shared" ca="1" si="444"/>
        <v>-1.3306062291029033</v>
      </c>
      <c r="F980" s="304">
        <f t="shared" ca="1" si="445"/>
        <v>1.5177824323104876</v>
      </c>
      <c r="G980" s="306">
        <f t="shared" ca="1" si="446"/>
        <v>9.1968898534134524</v>
      </c>
      <c r="H980" s="307">
        <f t="shared" ca="1" si="447"/>
        <v>-106.8033406687009</v>
      </c>
      <c r="I980" s="304">
        <f t="shared" ca="1" si="448"/>
        <v>107.19858376382777</v>
      </c>
      <c r="J980" s="306">
        <f t="shared" ca="1" si="449"/>
        <v>746.86410190403069</v>
      </c>
      <c r="K980" s="307">
        <f t="shared" ca="1" si="450"/>
        <v>-8.5890571475217641</v>
      </c>
      <c r="L980" s="304">
        <f t="shared" ca="1" si="435"/>
        <v>746.91348803967765</v>
      </c>
      <c r="M980" s="306">
        <f t="shared" ca="1" si="451"/>
        <v>-1.4848977145303635</v>
      </c>
      <c r="N980" s="304">
        <f t="shared" ca="1" si="452"/>
        <v>-85.078372051211559</v>
      </c>
      <c r="P980" s="310">
        <f t="shared" ca="1" si="453"/>
        <v>23</v>
      </c>
      <c r="Q980" s="304">
        <f t="shared" ca="1" si="454"/>
        <v>0</v>
      </c>
      <c r="R980" s="306">
        <f t="shared" ca="1" si="455"/>
        <v>0</v>
      </c>
      <c r="S980" s="307">
        <f t="shared" ca="1" si="456"/>
        <v>5.083000000000002</v>
      </c>
      <c r="T980" s="304">
        <f t="shared" ca="1" si="436"/>
        <v>49.86423000000002</v>
      </c>
      <c r="U980" s="311">
        <f t="shared" ca="1" si="437"/>
        <v>0</v>
      </c>
      <c r="V980" s="306">
        <f t="shared" ca="1" si="438"/>
        <v>1.2260526115476083</v>
      </c>
      <c r="W980" s="304">
        <f t="shared" ca="1" si="439"/>
        <v>43.260410959539165</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1.2630559747594923</v>
      </c>
      <c r="AH980" s="304">
        <f t="shared" ca="1" si="463"/>
        <v>-8.510773719047604</v>
      </c>
    </row>
    <row r="981" spans="1:34" x14ac:dyDescent="0.2">
      <c r="A981" s="347">
        <f t="shared" ca="1" si="441"/>
        <v>1E-4</v>
      </c>
      <c r="B981" s="304">
        <f t="shared" ca="1" si="442"/>
        <v>29.25950000000001</v>
      </c>
      <c r="D981" s="306">
        <f t="shared" ca="1" si="443"/>
        <v>-0.73016744960059254</v>
      </c>
      <c r="E981" s="307">
        <f t="shared" ca="1" si="444"/>
        <v>-1.3305766179808547</v>
      </c>
      <c r="F981" s="304">
        <f t="shared" ca="1" si="445"/>
        <v>1.5177544731522299</v>
      </c>
      <c r="G981" s="306">
        <f t="shared" ca="1" si="446"/>
        <v>9.1968168366684928</v>
      </c>
      <c r="H981" s="307">
        <f t="shared" ca="1" si="447"/>
        <v>-106.8034737263627</v>
      </c>
      <c r="I981" s="304">
        <f t="shared" ca="1" si="448"/>
        <v>107.19871006660983</v>
      </c>
      <c r="J981" s="306">
        <f t="shared" ca="1" si="449"/>
        <v>746.86410190403069</v>
      </c>
      <c r="K981" s="307">
        <f t="shared" ca="1" si="450"/>
        <v>-8.5997374882415176</v>
      </c>
      <c r="L981" s="304">
        <f t="shared" ca="1" si="435"/>
        <v>746.91361093354089</v>
      </c>
      <c r="M981" s="306">
        <f t="shared" ca="1" si="451"/>
        <v>-1.4848984996419474</v>
      </c>
      <c r="N981" s="304">
        <f t="shared" ca="1" si="452"/>
        <v>-85.078417034791769</v>
      </c>
      <c r="P981" s="310">
        <f t="shared" ca="1" si="453"/>
        <v>23</v>
      </c>
      <c r="Q981" s="304">
        <f t="shared" ca="1" si="454"/>
        <v>0</v>
      </c>
      <c r="R981" s="306">
        <f t="shared" ca="1" si="455"/>
        <v>0</v>
      </c>
      <c r="S981" s="307">
        <f t="shared" ca="1" si="456"/>
        <v>5.083000000000002</v>
      </c>
      <c r="T981" s="304">
        <f t="shared" ca="1" si="436"/>
        <v>49.86423000000002</v>
      </c>
      <c r="U981" s="311">
        <f t="shared" ca="1" si="437"/>
        <v>0</v>
      </c>
      <c r="V981" s="306">
        <f t="shared" ca="1" si="438"/>
        <v>1.2260539210145127</v>
      </c>
      <c r="W981" s="304">
        <f t="shared" ca="1" si="439"/>
        <v>43.260559103305134</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1.2630274902305132</v>
      </c>
      <c r="AH981" s="304">
        <f t="shared" ca="1" si="463"/>
        <v>-8.5108028643594622</v>
      </c>
    </row>
    <row r="982" spans="1:34" x14ac:dyDescent="0.2">
      <c r="A982" s="347">
        <f t="shared" ca="1" si="441"/>
        <v>1E-4</v>
      </c>
      <c r="B982" s="304">
        <f t="shared" ca="1" si="442"/>
        <v>29.25960000000001</v>
      </c>
      <c r="D982" s="306">
        <f t="shared" ca="1" si="443"/>
        <v>-0.73016329271696889</v>
      </c>
      <c r="E982" s="307">
        <f t="shared" ca="1" si="444"/>
        <v>-1.3305470072294519</v>
      </c>
      <c r="F982" s="304">
        <f t="shared" ca="1" si="445"/>
        <v>1.5177265143887213</v>
      </c>
      <c r="G982" s="306">
        <f t="shared" ca="1" si="446"/>
        <v>9.196743820339222</v>
      </c>
      <c r="H982" s="307">
        <f t="shared" ca="1" si="447"/>
        <v>-106.80360678106342</v>
      </c>
      <c r="I982" s="304">
        <f t="shared" ca="1" si="448"/>
        <v>107.19883636654347</v>
      </c>
      <c r="J982" s="306">
        <f t="shared" ca="1" si="449"/>
        <v>746.86410190403069</v>
      </c>
      <c r="K982" s="307">
        <f t="shared" ca="1" si="450"/>
        <v>-8.6104178422668891</v>
      </c>
      <c r="L982" s="304">
        <f t="shared" ca="1" si="435"/>
        <v>746.91373398025871</v>
      </c>
      <c r="M982" s="306">
        <f t="shared" ca="1" si="451"/>
        <v>-1.4848992847454483</v>
      </c>
      <c r="N982" s="304">
        <f t="shared" ca="1" si="452"/>
        <v>-85.078462017908848</v>
      </c>
      <c r="P982" s="310">
        <f t="shared" ca="1" si="453"/>
        <v>23</v>
      </c>
      <c r="Q982" s="304">
        <f t="shared" ca="1" si="454"/>
        <v>0</v>
      </c>
      <c r="R982" s="306">
        <f t="shared" ca="1" si="455"/>
        <v>0</v>
      </c>
      <c r="S982" s="307">
        <f t="shared" ca="1" si="456"/>
        <v>5.083000000000002</v>
      </c>
      <c r="T982" s="304">
        <f t="shared" ca="1" si="436"/>
        <v>49.86423000000002</v>
      </c>
      <c r="U982" s="311">
        <f t="shared" ca="1" si="437"/>
        <v>0</v>
      </c>
      <c r="V982" s="306">
        <f t="shared" ca="1" si="438"/>
        <v>1.2260552304844476</v>
      </c>
      <c r="W982" s="304">
        <f t="shared" ca="1" si="439"/>
        <v>43.260707245216885</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1.2629990060534908</v>
      </c>
      <c r="AH982" s="304">
        <f t="shared" ca="1" si="463"/>
        <v>-8.5108320093065348</v>
      </c>
    </row>
    <row r="983" spans="1:34" x14ac:dyDescent="0.2">
      <c r="A983" s="347">
        <f t="shared" ca="1" si="441"/>
        <v>1E-4</v>
      </c>
      <c r="B983" s="304">
        <f t="shared" ca="1" si="442"/>
        <v>29.259700000000009</v>
      </c>
      <c r="D983" s="306">
        <f t="shared" ca="1" si="443"/>
        <v>-0.73015913582454484</v>
      </c>
      <c r="E983" s="307">
        <f t="shared" ca="1" si="444"/>
        <v>-1.3305173968486912</v>
      </c>
      <c r="F983" s="304">
        <f t="shared" ca="1" si="445"/>
        <v>1.5176985560199574</v>
      </c>
      <c r="G983" s="306">
        <f t="shared" ca="1" si="446"/>
        <v>9.19667080442564</v>
      </c>
      <c r="H983" s="307">
        <f t="shared" ca="1" si="447"/>
        <v>-106.8037398328031</v>
      </c>
      <c r="I983" s="304">
        <f t="shared" ca="1" si="448"/>
        <v>107.19896266362873</v>
      </c>
      <c r="J983" s="306">
        <f t="shared" ca="1" si="449"/>
        <v>746.86410190403069</v>
      </c>
      <c r="K983" s="307">
        <f t="shared" ca="1" si="450"/>
        <v>-8.6210982095975819</v>
      </c>
      <c r="L983" s="304">
        <f t="shared" ca="1" si="435"/>
        <v>746.91385717983155</v>
      </c>
      <c r="M983" s="306">
        <f t="shared" ca="1" si="451"/>
        <v>-1.4849000698408661</v>
      </c>
      <c r="N983" s="304">
        <f t="shared" ca="1" si="452"/>
        <v>-85.078507000562809</v>
      </c>
      <c r="P983" s="310">
        <f t="shared" ca="1" si="453"/>
        <v>23</v>
      </c>
      <c r="Q983" s="304">
        <f t="shared" ca="1" si="454"/>
        <v>0</v>
      </c>
      <c r="R983" s="306">
        <f t="shared" ca="1" si="455"/>
        <v>0</v>
      </c>
      <c r="S983" s="307">
        <f t="shared" ca="1" si="456"/>
        <v>5.083000000000002</v>
      </c>
      <c r="T983" s="304">
        <f t="shared" ca="1" si="436"/>
        <v>49.86423000000002</v>
      </c>
      <c r="U983" s="311">
        <f t="shared" ca="1" si="437"/>
        <v>0</v>
      </c>
      <c r="V983" s="306">
        <f t="shared" ca="1" si="438"/>
        <v>1.2260565399574126</v>
      </c>
      <c r="W983" s="304">
        <f t="shared" ca="1" si="439"/>
        <v>43.260855385274432</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1.2629705222284286</v>
      </c>
      <c r="AH983" s="304">
        <f t="shared" ca="1" si="463"/>
        <v>-8.5108611538888201</v>
      </c>
    </row>
    <row r="984" spans="1:34" x14ac:dyDescent="0.2">
      <c r="A984" s="347">
        <f t="shared" ca="1" si="441"/>
        <v>1E-4</v>
      </c>
      <c r="B984" s="304">
        <f t="shared" ca="1" si="442"/>
        <v>29.259800000000009</v>
      </c>
      <c r="D984" s="306">
        <f t="shared" ca="1" si="443"/>
        <v>-0.7301549789233216</v>
      </c>
      <c r="E984" s="307">
        <f t="shared" ca="1" si="444"/>
        <v>-1.330487786838578</v>
      </c>
      <c r="F984" s="304">
        <f t="shared" ca="1" si="445"/>
        <v>1.5176705980459442</v>
      </c>
      <c r="G984" s="306">
        <f t="shared" ca="1" si="446"/>
        <v>9.1965977889277468</v>
      </c>
      <c r="H984" s="307">
        <f t="shared" ca="1" si="447"/>
        <v>-106.80387288158178</v>
      </c>
      <c r="I984" s="304">
        <f t="shared" ca="1" si="448"/>
        <v>107.19908895786564</v>
      </c>
      <c r="J984" s="306">
        <f t="shared" ca="1" si="449"/>
        <v>746.86410190403069</v>
      </c>
      <c r="K984" s="307">
        <f t="shared" ca="1" si="450"/>
        <v>-8.6317785902333011</v>
      </c>
      <c r="L984" s="304">
        <f t="shared" ca="1" si="435"/>
        <v>746.91398053225987</v>
      </c>
      <c r="M984" s="306">
        <f t="shared" ca="1" si="451"/>
        <v>-1.4849008549282008</v>
      </c>
      <c r="N984" s="304">
        <f t="shared" ca="1" si="452"/>
        <v>-85.078551982753638</v>
      </c>
      <c r="P984" s="310">
        <f t="shared" ca="1" si="453"/>
        <v>23</v>
      </c>
      <c r="Q984" s="304">
        <f t="shared" ca="1" si="454"/>
        <v>0</v>
      </c>
      <c r="R984" s="306">
        <f t="shared" ca="1" si="455"/>
        <v>0</v>
      </c>
      <c r="S984" s="307">
        <f t="shared" ca="1" si="456"/>
        <v>5.083000000000002</v>
      </c>
      <c r="T984" s="304">
        <f t="shared" ca="1" si="436"/>
        <v>49.86423000000002</v>
      </c>
      <c r="U984" s="311">
        <f t="shared" ca="1" si="437"/>
        <v>0</v>
      </c>
      <c r="V984" s="306">
        <f t="shared" ca="1" si="438"/>
        <v>1.226057849433408</v>
      </c>
      <c r="W984" s="304">
        <f t="shared" ca="1" si="439"/>
        <v>43.261003523477804</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1.262942038755325</v>
      </c>
      <c r="AH984" s="304">
        <f t="shared" ca="1" si="463"/>
        <v>-8.5108902981063181</v>
      </c>
    </row>
    <row r="985" spans="1:34" x14ac:dyDescent="0.2">
      <c r="A985" s="347">
        <f t="shared" ca="1" si="441"/>
        <v>1E-4</v>
      </c>
      <c r="B985" s="304">
        <f t="shared" ca="1" si="442"/>
        <v>29.259900000000009</v>
      </c>
      <c r="D985" s="306">
        <f t="shared" ca="1" si="443"/>
        <v>-0.73015082201330173</v>
      </c>
      <c r="E985" s="307">
        <f t="shared" ca="1" si="444"/>
        <v>-1.3304581771990982</v>
      </c>
      <c r="F985" s="304">
        <f t="shared" ca="1" si="445"/>
        <v>1.5176426404666703</v>
      </c>
      <c r="G985" s="306">
        <f t="shared" ca="1" si="446"/>
        <v>9.196524773845546</v>
      </c>
      <c r="H985" s="307">
        <f t="shared" ca="1" si="447"/>
        <v>-106.8040059273995</v>
      </c>
      <c r="I985" s="304">
        <f t="shared" ca="1" si="448"/>
        <v>107.19921524925425</v>
      </c>
      <c r="J985" s="306">
        <f t="shared" ca="1" si="449"/>
        <v>746.86410190403069</v>
      </c>
      <c r="K985" s="307">
        <f t="shared" ca="1" si="450"/>
        <v>-8.64245898417375</v>
      </c>
      <c r="L985" s="304">
        <f t="shared" ca="1" si="435"/>
        <v>746.91410403754423</v>
      </c>
      <c r="M985" s="306">
        <f t="shared" ca="1" si="451"/>
        <v>-1.4849016400074526</v>
      </c>
      <c r="N985" s="304">
        <f t="shared" ca="1" si="452"/>
        <v>-85.078596964481349</v>
      </c>
      <c r="P985" s="310">
        <f t="shared" ca="1" si="453"/>
        <v>23</v>
      </c>
      <c r="Q985" s="304">
        <f t="shared" ca="1" si="454"/>
        <v>0</v>
      </c>
      <c r="R985" s="306">
        <f t="shared" ca="1" si="455"/>
        <v>0</v>
      </c>
      <c r="S985" s="307">
        <f t="shared" ca="1" si="456"/>
        <v>5.083000000000002</v>
      </c>
      <c r="T985" s="304">
        <f t="shared" ca="1" si="436"/>
        <v>49.86423000000002</v>
      </c>
      <c r="U985" s="311">
        <f t="shared" ca="1" si="437"/>
        <v>0</v>
      </c>
      <c r="V985" s="306">
        <f t="shared" ca="1" si="438"/>
        <v>1.2260591589124343</v>
      </c>
      <c r="W985" s="304">
        <f t="shared" ca="1" si="439"/>
        <v>43.26115165982705</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1.2629135556341726</v>
      </c>
      <c r="AH985" s="304">
        <f t="shared" ca="1" si="463"/>
        <v>-8.5109194419590377</v>
      </c>
    </row>
    <row r="986" spans="1:34" x14ac:dyDescent="0.2">
      <c r="A986" s="347">
        <f t="shared" ca="1" si="441"/>
        <v>1E-4</v>
      </c>
      <c r="B986" s="304">
        <f t="shared" ca="1" si="442"/>
        <v>29.260000000000009</v>
      </c>
      <c r="D986" s="306">
        <f t="shared" ca="1" si="443"/>
        <v>-0.73014666509448545</v>
      </c>
      <c r="E986" s="307">
        <f t="shared" ca="1" si="444"/>
        <v>-1.3304285679302481</v>
      </c>
      <c r="F986" s="304">
        <f t="shared" ca="1" si="445"/>
        <v>1.5176146832821331</v>
      </c>
      <c r="G986" s="306">
        <f t="shared" ca="1" si="446"/>
        <v>9.1964517591790358</v>
      </c>
      <c r="H986" s="307">
        <f t="shared" ca="1" si="447"/>
        <v>-106.80413897025629</v>
      </c>
      <c r="I986" s="304">
        <f t="shared" ca="1" si="448"/>
        <v>107.19934153779455</v>
      </c>
      <c r="J986" s="306">
        <f t="shared" ca="1" si="449"/>
        <v>746.86410190403069</v>
      </c>
      <c r="K986" s="307">
        <f t="shared" ca="1" si="450"/>
        <v>-8.6531393914186321</v>
      </c>
      <c r="L986" s="304">
        <f t="shared" ca="1" si="435"/>
        <v>746.9142276956851</v>
      </c>
      <c r="M986" s="306">
        <f t="shared" ca="1" si="451"/>
        <v>-1.4849024250786216</v>
      </c>
      <c r="N986" s="304">
        <f t="shared" ca="1" si="452"/>
        <v>-85.078641945745943</v>
      </c>
      <c r="P986" s="310">
        <f t="shared" ca="1" si="453"/>
        <v>23</v>
      </c>
      <c r="Q986" s="304">
        <f t="shared" ca="1" si="454"/>
        <v>0</v>
      </c>
      <c r="R986" s="306">
        <f t="shared" ca="1" si="455"/>
        <v>0</v>
      </c>
      <c r="S986" s="307">
        <f t="shared" ca="1" si="456"/>
        <v>5.083000000000002</v>
      </c>
      <c r="T986" s="304">
        <f t="shared" ca="1" si="436"/>
        <v>49.86423000000002</v>
      </c>
      <c r="U986" s="311">
        <f t="shared" ca="1" si="437"/>
        <v>0</v>
      </c>
      <c r="V986" s="306">
        <f t="shared" ca="1" si="438"/>
        <v>1.2260604683944907</v>
      </c>
      <c r="W986" s="304">
        <f t="shared" ca="1" si="439"/>
        <v>43.261299794322092</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1.2628850728649681</v>
      </c>
      <c r="AH986" s="304">
        <f t="shared" ca="1" si="463"/>
        <v>-8.510948585446986</v>
      </c>
    </row>
    <row r="987" spans="1:34" x14ac:dyDescent="0.2">
      <c r="A987" s="347">
        <f t="shared" ca="1" si="441"/>
        <v>1E-4</v>
      </c>
      <c r="B987" s="304">
        <f t="shared" ca="1" si="442"/>
        <v>29.260100000000008</v>
      </c>
      <c r="D987" s="306">
        <f t="shared" ca="1" si="443"/>
        <v>-0.73014250816687309</v>
      </c>
      <c r="E987" s="307">
        <f t="shared" ca="1" si="444"/>
        <v>-1.3303989590320402</v>
      </c>
      <c r="F987" s="304">
        <f t="shared" ca="1" si="445"/>
        <v>1.5175867264923439</v>
      </c>
      <c r="G987" s="306">
        <f t="shared" ca="1" si="446"/>
        <v>9.1963787449282197</v>
      </c>
      <c r="H987" s="307">
        <f t="shared" ca="1" si="447"/>
        <v>-106.80427201015219</v>
      </c>
      <c r="I987" s="304">
        <f t="shared" ca="1" si="448"/>
        <v>107.19946782348663</v>
      </c>
      <c r="J987" s="306">
        <f t="shared" ca="1" si="449"/>
        <v>746.86410190403069</v>
      </c>
      <c r="K987" s="307">
        <f t="shared" ca="1" si="450"/>
        <v>-8.6638198119676524</v>
      </c>
      <c r="L987" s="304">
        <f t="shared" ca="1" si="435"/>
        <v>746.91435150668281</v>
      </c>
      <c r="M987" s="306">
        <f t="shared" ca="1" si="451"/>
        <v>-1.4849032101417079</v>
      </c>
      <c r="N987" s="304">
        <f t="shared" ca="1" si="452"/>
        <v>-85.078686926547448</v>
      </c>
      <c r="P987" s="310">
        <f t="shared" ca="1" si="453"/>
        <v>23</v>
      </c>
      <c r="Q987" s="304">
        <f t="shared" ca="1" si="454"/>
        <v>0</v>
      </c>
      <c r="R987" s="306">
        <f t="shared" ca="1" si="455"/>
        <v>0</v>
      </c>
      <c r="S987" s="307">
        <f t="shared" ca="1" si="456"/>
        <v>5.083000000000002</v>
      </c>
      <c r="T987" s="304">
        <f t="shared" ca="1" si="436"/>
        <v>49.86423000000002</v>
      </c>
      <c r="U987" s="311">
        <f t="shared" ca="1" si="437"/>
        <v>0</v>
      </c>
      <c r="V987" s="306">
        <f t="shared" ca="1" si="438"/>
        <v>1.2260617778795777</v>
      </c>
      <c r="W987" s="304">
        <f t="shared" ca="1" si="439"/>
        <v>43.261447926963029</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1.2628565904477185</v>
      </c>
      <c r="AH987" s="304">
        <f t="shared" ca="1" si="463"/>
        <v>-8.5109777285701504</v>
      </c>
    </row>
    <row r="988" spans="1:34" x14ac:dyDescent="0.2">
      <c r="A988" s="347">
        <f t="shared" ca="1" si="441"/>
        <v>1E-4</v>
      </c>
      <c r="B988" s="304">
        <f t="shared" ca="1" si="442"/>
        <v>29.260200000000008</v>
      </c>
      <c r="D988" s="306">
        <f t="shared" ca="1" si="443"/>
        <v>-0.73013835123046611</v>
      </c>
      <c r="E988" s="307">
        <f t="shared" ca="1" si="444"/>
        <v>-1.3303693505044567</v>
      </c>
      <c r="F988" s="304">
        <f t="shared" ca="1" si="445"/>
        <v>1.5175587700972879</v>
      </c>
      <c r="G988" s="306">
        <f t="shared" ca="1" si="446"/>
        <v>9.196305731093096</v>
      </c>
      <c r="H988" s="307">
        <f t="shared" ca="1" si="447"/>
        <v>-106.80440504708724</v>
      </c>
      <c r="I988" s="304">
        <f t="shared" ca="1" si="448"/>
        <v>107.19959410633051</v>
      </c>
      <c r="J988" s="306">
        <f t="shared" ca="1" si="449"/>
        <v>746.86410190403069</v>
      </c>
      <c r="K988" s="307">
        <f t="shared" ca="1" si="450"/>
        <v>-8.6745002458205143</v>
      </c>
      <c r="L988" s="304">
        <f t="shared" ca="1" si="435"/>
        <v>746.91447547053815</v>
      </c>
      <c r="M988" s="306">
        <f t="shared" ca="1" si="451"/>
        <v>-1.4849039951967118</v>
      </c>
      <c r="N988" s="304">
        <f t="shared" ca="1" si="452"/>
        <v>-85.078731906885849</v>
      </c>
      <c r="P988" s="310">
        <f t="shared" ca="1" si="453"/>
        <v>23</v>
      </c>
      <c r="Q988" s="304">
        <f t="shared" ca="1" si="454"/>
        <v>0</v>
      </c>
      <c r="R988" s="306">
        <f t="shared" ca="1" si="455"/>
        <v>0</v>
      </c>
      <c r="S988" s="307">
        <f t="shared" ca="1" si="456"/>
        <v>5.083000000000002</v>
      </c>
      <c r="T988" s="304">
        <f t="shared" ca="1" si="436"/>
        <v>49.86423000000002</v>
      </c>
      <c r="U988" s="311">
        <f t="shared" ca="1" si="437"/>
        <v>0</v>
      </c>
      <c r="V988" s="306">
        <f t="shared" ca="1" si="438"/>
        <v>1.2260630873676945</v>
      </c>
      <c r="W988" s="304">
        <f t="shared" ca="1" si="439"/>
        <v>43.261596057749834</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1.2628281083824096</v>
      </c>
      <c r="AH988" s="304">
        <f t="shared" ca="1" si="463"/>
        <v>-8.5110068713285489</v>
      </c>
    </row>
    <row r="989" spans="1:34" x14ac:dyDescent="0.2">
      <c r="A989" s="347">
        <f t="shared" ca="1" si="441"/>
        <v>1E-4</v>
      </c>
      <c r="B989" s="304">
        <f t="shared" ca="1" si="442"/>
        <v>29.260300000000008</v>
      </c>
      <c r="D989" s="306">
        <f t="shared" ca="1" si="443"/>
        <v>-0.73013419428526372</v>
      </c>
      <c r="E989" s="307">
        <f t="shared" ca="1" si="444"/>
        <v>-1.3303397423474994</v>
      </c>
      <c r="F989" s="304">
        <f t="shared" ca="1" si="445"/>
        <v>1.5175308140969666</v>
      </c>
      <c r="G989" s="306">
        <f t="shared" ca="1" si="446"/>
        <v>9.1962327176736682</v>
      </c>
      <c r="H989" s="307">
        <f t="shared" ca="1" si="447"/>
        <v>-106.80453808106148</v>
      </c>
      <c r="I989" s="304">
        <f t="shared" ca="1" si="448"/>
        <v>107.19972038632621</v>
      </c>
      <c r="J989" s="306">
        <f t="shared" ca="1" si="449"/>
        <v>746.86410190403069</v>
      </c>
      <c r="K989" s="307">
        <f t="shared" ca="1" si="450"/>
        <v>-8.6851806929769211</v>
      </c>
      <c r="L989" s="304">
        <f t="shared" ca="1" si="435"/>
        <v>746.91459958725125</v>
      </c>
      <c r="M989" s="306">
        <f t="shared" ca="1" si="451"/>
        <v>-1.484904780243633</v>
      </c>
      <c r="N989" s="304">
        <f t="shared" ca="1" si="452"/>
        <v>-85.078776886761162</v>
      </c>
      <c r="P989" s="310">
        <f t="shared" ca="1" si="453"/>
        <v>23</v>
      </c>
      <c r="Q989" s="304">
        <f t="shared" ca="1" si="454"/>
        <v>0</v>
      </c>
      <c r="R989" s="306">
        <f t="shared" ca="1" si="455"/>
        <v>0</v>
      </c>
      <c r="S989" s="307">
        <f t="shared" ca="1" si="456"/>
        <v>5.083000000000002</v>
      </c>
      <c r="T989" s="304">
        <f t="shared" ca="1" si="436"/>
        <v>49.86423000000002</v>
      </c>
      <c r="U989" s="311">
        <f t="shared" ca="1" si="437"/>
        <v>0</v>
      </c>
      <c r="V989" s="306">
        <f t="shared" ca="1" si="438"/>
        <v>1.2260643968588423</v>
      </c>
      <c r="W989" s="304">
        <f t="shared" ca="1" si="439"/>
        <v>43.261744186682535</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1.2627996266690467</v>
      </c>
      <c r="AH989" s="304">
        <f t="shared" ca="1" si="463"/>
        <v>-8.5110360137221761</v>
      </c>
    </row>
    <row r="990" spans="1:34" x14ac:dyDescent="0.2">
      <c r="A990" s="347">
        <f t="shared" ca="1" si="441"/>
        <v>1E-4</v>
      </c>
      <c r="B990" s="304">
        <f t="shared" ca="1" si="442"/>
        <v>29.260400000000008</v>
      </c>
      <c r="D990" s="306">
        <f t="shared" ca="1" si="443"/>
        <v>-0.73013003733126958</v>
      </c>
      <c r="E990" s="307">
        <f t="shared" ca="1" si="444"/>
        <v>-1.3303101345611683</v>
      </c>
      <c r="F990" s="304">
        <f t="shared" ca="1" si="445"/>
        <v>1.5175028584913819</v>
      </c>
      <c r="G990" s="306">
        <f t="shared" ca="1" si="446"/>
        <v>9.1961597046699346</v>
      </c>
      <c r="H990" s="307">
        <f t="shared" ca="1" si="447"/>
        <v>-106.80467111207494</v>
      </c>
      <c r="I990" s="304">
        <f t="shared" ca="1" si="448"/>
        <v>107.19984666347378</v>
      </c>
      <c r="J990" s="306">
        <f t="shared" ca="1" si="449"/>
        <v>746.86410190403069</v>
      </c>
      <c r="K990" s="307">
        <f t="shared" ca="1" si="450"/>
        <v>-8.695861153436578</v>
      </c>
      <c r="L990" s="304">
        <f t="shared" ca="1" si="435"/>
        <v>746.914723856823</v>
      </c>
      <c r="M990" s="306">
        <f t="shared" ca="1" si="451"/>
        <v>-1.4849055652824721</v>
      </c>
      <c r="N990" s="304">
        <f t="shared" ca="1" si="452"/>
        <v>-85.078821866173385</v>
      </c>
      <c r="P990" s="310">
        <f t="shared" ca="1" si="453"/>
        <v>23</v>
      </c>
      <c r="Q990" s="304">
        <f t="shared" ca="1" si="454"/>
        <v>0</v>
      </c>
      <c r="R990" s="306">
        <f t="shared" ca="1" si="455"/>
        <v>0</v>
      </c>
      <c r="S990" s="307">
        <f t="shared" ca="1" si="456"/>
        <v>5.083000000000002</v>
      </c>
      <c r="T990" s="304">
        <f t="shared" ca="1" si="436"/>
        <v>49.86423000000002</v>
      </c>
      <c r="U990" s="311">
        <f t="shared" ca="1" si="437"/>
        <v>0</v>
      </c>
      <c r="V990" s="306">
        <f t="shared" ca="1" si="438"/>
        <v>1.2260657063530198</v>
      </c>
      <c r="W990" s="304">
        <f t="shared" ca="1" si="439"/>
        <v>43.26189231376113</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1.2627711453076245</v>
      </c>
      <c r="AH990" s="304">
        <f t="shared" ca="1" si="463"/>
        <v>-8.5110651557510355</v>
      </c>
    </row>
    <row r="991" spans="1:34" x14ac:dyDescent="0.2">
      <c r="A991" s="347">
        <f t="shared" ca="1" si="441"/>
        <v>1E-4</v>
      </c>
      <c r="B991" s="304">
        <f t="shared" ca="1" si="442"/>
        <v>29.260500000000008</v>
      </c>
      <c r="D991" s="306">
        <f t="shared" ca="1" si="443"/>
        <v>-0.73012588036848192</v>
      </c>
      <c r="E991" s="307">
        <f t="shared" ca="1" si="444"/>
        <v>-1.3302805271454581</v>
      </c>
      <c r="F991" s="304">
        <f t="shared" ca="1" si="445"/>
        <v>1.5174749032805281</v>
      </c>
      <c r="G991" s="306">
        <f t="shared" ca="1" si="446"/>
        <v>9.1960866920818969</v>
      </c>
      <c r="H991" s="307">
        <f t="shared" ca="1" si="447"/>
        <v>-106.80480414012766</v>
      </c>
      <c r="I991" s="304">
        <f t="shared" ca="1" si="448"/>
        <v>107.19997293777324</v>
      </c>
      <c r="J991" s="306">
        <f t="shared" ca="1" si="449"/>
        <v>746.86410190403069</v>
      </c>
      <c r="K991" s="307">
        <f t="shared" ca="1" si="450"/>
        <v>-8.7065416271991882</v>
      </c>
      <c r="L991" s="304">
        <f t="shared" ca="1" si="435"/>
        <v>746.91484827925365</v>
      </c>
      <c r="M991" s="306">
        <f t="shared" ca="1" si="451"/>
        <v>-1.4849063503132289</v>
      </c>
      <c r="N991" s="304">
        <f t="shared" ca="1" si="452"/>
        <v>-85.078866845122548</v>
      </c>
      <c r="P991" s="310">
        <f t="shared" ca="1" si="453"/>
        <v>23</v>
      </c>
      <c r="Q991" s="304">
        <f t="shared" ca="1" si="454"/>
        <v>0</v>
      </c>
      <c r="R991" s="306">
        <f t="shared" ca="1" si="455"/>
        <v>0</v>
      </c>
      <c r="S991" s="307">
        <f t="shared" ca="1" si="456"/>
        <v>5.083000000000002</v>
      </c>
      <c r="T991" s="304">
        <f t="shared" ca="1" si="436"/>
        <v>49.86423000000002</v>
      </c>
      <c r="U991" s="311">
        <f t="shared" ca="1" si="437"/>
        <v>0</v>
      </c>
      <c r="V991" s="306">
        <f t="shared" ca="1" si="438"/>
        <v>1.2260670158502278</v>
      </c>
      <c r="W991" s="304">
        <f t="shared" ca="1" si="439"/>
        <v>43.262040438985643</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1.2627426642981412</v>
      </c>
      <c r="AH991" s="304">
        <f t="shared" ca="1" si="463"/>
        <v>-8.5110942974151307</v>
      </c>
    </row>
    <row r="992" spans="1:34" x14ac:dyDescent="0.2">
      <c r="A992" s="347">
        <f t="shared" ca="1" si="441"/>
        <v>1E-4</v>
      </c>
      <c r="B992" s="304">
        <f t="shared" ca="1" si="442"/>
        <v>29.260600000000007</v>
      </c>
      <c r="D992" s="306">
        <f t="shared" ca="1" si="443"/>
        <v>-0.7301217233969024</v>
      </c>
      <c r="E992" s="307">
        <f t="shared" ca="1" si="444"/>
        <v>-1.3302509201003669</v>
      </c>
      <c r="F992" s="304">
        <f t="shared" ca="1" si="445"/>
        <v>1.5174469484644053</v>
      </c>
      <c r="G992" s="306">
        <f t="shared" ca="1" si="446"/>
        <v>9.1960136799095569</v>
      </c>
      <c r="H992" s="307">
        <f t="shared" ca="1" si="447"/>
        <v>-106.80493716521967</v>
      </c>
      <c r="I992" s="304">
        <f t="shared" ca="1" si="448"/>
        <v>107.20009920922465</v>
      </c>
      <c r="J992" s="306">
        <f t="shared" ca="1" si="449"/>
        <v>746.86410190403069</v>
      </c>
      <c r="K992" s="307">
        <f t="shared" ca="1" si="450"/>
        <v>-8.7172221142644553</v>
      </c>
      <c r="L992" s="304">
        <f t="shared" ca="1" si="435"/>
        <v>746.91497285454375</v>
      </c>
      <c r="M992" s="306">
        <f t="shared" ca="1" si="451"/>
        <v>-1.4849071353359036</v>
      </c>
      <c r="N992" s="304">
        <f t="shared" ca="1" si="452"/>
        <v>-85.078911823608621</v>
      </c>
      <c r="P992" s="310">
        <f t="shared" ca="1" si="453"/>
        <v>23</v>
      </c>
      <c r="Q992" s="304">
        <f t="shared" ca="1" si="454"/>
        <v>0</v>
      </c>
      <c r="R992" s="306">
        <f t="shared" ca="1" si="455"/>
        <v>0</v>
      </c>
      <c r="S992" s="307">
        <f t="shared" ca="1" si="456"/>
        <v>5.083000000000002</v>
      </c>
      <c r="T992" s="304">
        <f t="shared" ca="1" si="436"/>
        <v>49.86423000000002</v>
      </c>
      <c r="U992" s="311">
        <f t="shared" ca="1" si="437"/>
        <v>0</v>
      </c>
      <c r="V992" s="306">
        <f t="shared" ca="1" si="438"/>
        <v>1.2260683253504661</v>
      </c>
      <c r="W992" s="304">
        <f t="shared" ca="1" si="439"/>
        <v>43.262188562356087</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1.2627141836405933</v>
      </c>
      <c r="AH992" s="304">
        <f t="shared" ca="1" si="463"/>
        <v>-8.5111234387144652</v>
      </c>
    </row>
    <row r="993" spans="1:34" x14ac:dyDescent="0.2">
      <c r="A993" s="347">
        <f t="shared" ca="1" si="441"/>
        <v>1E-4</v>
      </c>
      <c r="B993" s="304">
        <f t="shared" ca="1" si="442"/>
        <v>29.260700000000007</v>
      </c>
      <c r="D993" s="306">
        <f t="shared" ca="1" si="443"/>
        <v>-0.73011756641653314</v>
      </c>
      <c r="E993" s="307">
        <f t="shared" ca="1" si="444"/>
        <v>-1.3302213134258913</v>
      </c>
      <c r="F993" s="304">
        <f t="shared" ca="1" si="445"/>
        <v>1.5174189940430112</v>
      </c>
      <c r="G993" s="306">
        <f t="shared" ca="1" si="446"/>
        <v>9.1959406681529146</v>
      </c>
      <c r="H993" s="307">
        <f t="shared" ca="1" si="447"/>
        <v>-106.80507018735101</v>
      </c>
      <c r="I993" s="304">
        <f t="shared" ca="1" si="448"/>
        <v>107.200225477828</v>
      </c>
      <c r="J993" s="306">
        <f t="shared" ca="1" si="449"/>
        <v>746.86410190403069</v>
      </c>
      <c r="K993" s="307">
        <f t="shared" ca="1" si="450"/>
        <v>-8.7279026146320842</v>
      </c>
      <c r="L993" s="304">
        <f t="shared" ca="1" si="435"/>
        <v>746.91509758269365</v>
      </c>
      <c r="M993" s="306">
        <f t="shared" ca="1" si="451"/>
        <v>-1.4849079203504962</v>
      </c>
      <c r="N993" s="304">
        <f t="shared" ca="1" si="452"/>
        <v>-85.078956801631634</v>
      </c>
      <c r="P993" s="310">
        <f t="shared" ca="1" si="453"/>
        <v>23</v>
      </c>
      <c r="Q993" s="304">
        <f t="shared" ca="1" si="454"/>
        <v>0</v>
      </c>
      <c r="R993" s="306">
        <f t="shared" ca="1" si="455"/>
        <v>0</v>
      </c>
      <c r="S993" s="307">
        <f t="shared" ca="1" si="456"/>
        <v>5.083000000000002</v>
      </c>
      <c r="T993" s="304">
        <f t="shared" ca="1" si="436"/>
        <v>49.86423000000002</v>
      </c>
      <c r="U993" s="311">
        <f t="shared" ca="1" si="437"/>
        <v>0</v>
      </c>
      <c r="V993" s="306">
        <f t="shared" ca="1" si="438"/>
        <v>1.2260696348537343</v>
      </c>
      <c r="W993" s="304">
        <f t="shared" ca="1" si="439"/>
        <v>43.262336683872448</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1.2626857033349808</v>
      </c>
      <c r="AH993" s="304">
        <f t="shared" ca="1" si="463"/>
        <v>-8.5111525796490408</v>
      </c>
    </row>
    <row r="994" spans="1:34" x14ac:dyDescent="0.2">
      <c r="A994" s="347">
        <f t="shared" ca="1" si="441"/>
        <v>1E-4</v>
      </c>
      <c r="B994" s="304">
        <f t="shared" ca="1" si="442"/>
        <v>29.260800000000007</v>
      </c>
      <c r="D994" s="306">
        <f t="shared" ca="1" si="443"/>
        <v>-0.73011340942737302</v>
      </c>
      <c r="E994" s="307">
        <f t="shared" ca="1" si="444"/>
        <v>-1.3301917071220348</v>
      </c>
      <c r="F994" s="304">
        <f t="shared" ca="1" si="445"/>
        <v>1.5173910400163486</v>
      </c>
      <c r="G994" s="306">
        <f t="shared" ca="1" si="446"/>
        <v>9.1958676568119717</v>
      </c>
      <c r="H994" s="307">
        <f t="shared" ca="1" si="447"/>
        <v>-106.80520320652172</v>
      </c>
      <c r="I994" s="304">
        <f t="shared" ca="1" si="448"/>
        <v>107.20035174358338</v>
      </c>
      <c r="J994" s="306">
        <f t="shared" ca="1" si="449"/>
        <v>746.86410190403069</v>
      </c>
      <c r="K994" s="307">
        <f t="shared" ca="1" si="450"/>
        <v>-8.7385831283017783</v>
      </c>
      <c r="L994" s="304">
        <f t="shared" ca="1" si="435"/>
        <v>746.91522246370414</v>
      </c>
      <c r="M994" s="306">
        <f t="shared" ca="1" si="451"/>
        <v>-1.4849087053570069</v>
      </c>
      <c r="N994" s="304">
        <f t="shared" ca="1" si="452"/>
        <v>-85.079001779191586</v>
      </c>
      <c r="P994" s="310">
        <f t="shared" ca="1" si="453"/>
        <v>23</v>
      </c>
      <c r="Q994" s="304">
        <f t="shared" ca="1" si="454"/>
        <v>0</v>
      </c>
      <c r="R994" s="306">
        <f t="shared" ca="1" si="455"/>
        <v>0</v>
      </c>
      <c r="S994" s="307">
        <f t="shared" ca="1" si="456"/>
        <v>5.083000000000002</v>
      </c>
      <c r="T994" s="304">
        <f t="shared" ca="1" si="436"/>
        <v>49.86423000000002</v>
      </c>
      <c r="U994" s="311">
        <f t="shared" ca="1" si="437"/>
        <v>0</v>
      </c>
      <c r="V994" s="306">
        <f t="shared" ca="1" si="438"/>
        <v>1.2260709443600328</v>
      </c>
      <c r="W994" s="304">
        <f t="shared" ca="1" si="439"/>
        <v>43.262484803534797</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1.2626572233813071</v>
      </c>
      <c r="AH994" s="304">
        <f t="shared" ca="1" si="463"/>
        <v>-8.511181720218854</v>
      </c>
    </row>
    <row r="995" spans="1:34" x14ac:dyDescent="0.2">
      <c r="A995" s="347">
        <f t="shared" ca="1" si="441"/>
        <v>1E-4</v>
      </c>
      <c r="B995" s="304">
        <f t="shared" ca="1" si="442"/>
        <v>29.260900000000007</v>
      </c>
      <c r="D995" s="306">
        <f t="shared" ca="1" si="443"/>
        <v>-0.73010925242942526</v>
      </c>
      <c r="E995" s="307">
        <f t="shared" ca="1" si="444"/>
        <v>-1.330162101188785</v>
      </c>
      <c r="F995" s="304">
        <f t="shared" ca="1" si="445"/>
        <v>1.5173630863844083</v>
      </c>
      <c r="G995" s="306">
        <f t="shared" ca="1" si="446"/>
        <v>9.1957946458867283</v>
      </c>
      <c r="H995" s="307">
        <f t="shared" ca="1" si="447"/>
        <v>-106.80533622273184</v>
      </c>
      <c r="I995" s="304">
        <f t="shared" ca="1" si="448"/>
        <v>107.20047800649077</v>
      </c>
      <c r="J995" s="306">
        <f t="shared" ca="1" si="449"/>
        <v>746.86410190403069</v>
      </c>
      <c r="K995" s="307">
        <f t="shared" ca="1" si="450"/>
        <v>-8.749263655273241</v>
      </c>
      <c r="L995" s="304">
        <f t="shared" ca="1" si="435"/>
        <v>746.91534749757534</v>
      </c>
      <c r="M995" s="306">
        <f t="shared" ca="1" si="451"/>
        <v>-1.4849094903554358</v>
      </c>
      <c r="N995" s="304">
        <f t="shared" ca="1" si="452"/>
        <v>-85.079046756288491</v>
      </c>
      <c r="P995" s="310">
        <f t="shared" ca="1" si="453"/>
        <v>23</v>
      </c>
      <c r="Q995" s="304">
        <f t="shared" ca="1" si="454"/>
        <v>0</v>
      </c>
      <c r="R995" s="306">
        <f t="shared" ca="1" si="455"/>
        <v>0</v>
      </c>
      <c r="S995" s="307">
        <f t="shared" ca="1" si="456"/>
        <v>5.083000000000002</v>
      </c>
      <c r="T995" s="304">
        <f t="shared" ca="1" si="436"/>
        <v>49.86423000000002</v>
      </c>
      <c r="U995" s="311">
        <f t="shared" ca="1" si="437"/>
        <v>0</v>
      </c>
      <c r="V995" s="306">
        <f t="shared" ca="1" si="438"/>
        <v>1.2260722538693616</v>
      </c>
      <c r="W995" s="304">
        <f t="shared" ca="1" si="439"/>
        <v>43.262632921343076</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1.2626287437795547</v>
      </c>
      <c r="AH995" s="304">
        <f t="shared" ca="1" si="463"/>
        <v>-8.5112108604239189</v>
      </c>
    </row>
    <row r="996" spans="1:34" x14ac:dyDescent="0.2">
      <c r="A996" s="347">
        <f t="shared" ca="1" si="441"/>
        <v>1E-4</v>
      </c>
      <c r="B996" s="304">
        <f t="shared" ca="1" si="442"/>
        <v>29.261000000000006</v>
      </c>
      <c r="D996" s="306">
        <f t="shared" ca="1" si="443"/>
        <v>-0.73010509542268831</v>
      </c>
      <c r="E996" s="307">
        <f t="shared" ca="1" si="444"/>
        <v>-1.3301324956261507</v>
      </c>
      <c r="F996" s="304">
        <f t="shared" ca="1" si="445"/>
        <v>1.5173351331471978</v>
      </c>
      <c r="G996" s="306">
        <f t="shared" ca="1" si="446"/>
        <v>9.1957216353771862</v>
      </c>
      <c r="H996" s="307">
        <f t="shared" ca="1" si="447"/>
        <v>-106.80546923598141</v>
      </c>
      <c r="I996" s="304">
        <f t="shared" ca="1" si="448"/>
        <v>107.20060426655027</v>
      </c>
      <c r="J996" s="306">
        <f t="shared" ca="1" si="449"/>
        <v>746.86410190403069</v>
      </c>
      <c r="K996" s="307">
        <f t="shared" ca="1" si="450"/>
        <v>-8.7599441955461774</v>
      </c>
      <c r="L996" s="304">
        <f t="shared" ca="1" si="435"/>
        <v>746.91547268430804</v>
      </c>
      <c r="M996" s="306">
        <f t="shared" ca="1" si="451"/>
        <v>-1.4849102753457832</v>
      </c>
      <c r="N996" s="304">
        <f t="shared" ca="1" si="452"/>
        <v>-85.079091732922365</v>
      </c>
      <c r="P996" s="310">
        <f t="shared" ca="1" si="453"/>
        <v>23</v>
      </c>
      <c r="Q996" s="304">
        <f t="shared" ca="1" si="454"/>
        <v>0</v>
      </c>
      <c r="R996" s="306">
        <f t="shared" ca="1" si="455"/>
        <v>0</v>
      </c>
      <c r="S996" s="307">
        <f t="shared" ca="1" si="456"/>
        <v>5.083000000000002</v>
      </c>
      <c r="T996" s="304">
        <f t="shared" ca="1" si="436"/>
        <v>49.86423000000002</v>
      </c>
      <c r="U996" s="311">
        <f t="shared" ca="1" si="437"/>
        <v>0</v>
      </c>
      <c r="V996" s="306">
        <f t="shared" ca="1" si="438"/>
        <v>1.2260735633817204</v>
      </c>
      <c r="W996" s="304">
        <f t="shared" ca="1" si="439"/>
        <v>43.262781037297366</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1.2626002645297394</v>
      </c>
      <c r="AH996" s="304">
        <f t="shared" ca="1" si="463"/>
        <v>-8.511240000264225</v>
      </c>
    </row>
    <row r="997" spans="1:34" x14ac:dyDescent="0.2">
      <c r="A997" s="347">
        <f t="shared" ca="1" si="441"/>
        <v>1E-4</v>
      </c>
      <c r="B997" s="304">
        <f t="shared" ca="1" si="442"/>
        <v>29.261100000000006</v>
      </c>
      <c r="D997" s="306">
        <f t="shared" ca="1" si="443"/>
        <v>-0.73010093840716372</v>
      </c>
      <c r="E997" s="307">
        <f t="shared" ca="1" si="444"/>
        <v>-1.3301028904341141</v>
      </c>
      <c r="F997" s="304">
        <f t="shared" ca="1" si="445"/>
        <v>1.5173071803047022</v>
      </c>
      <c r="G997" s="306">
        <f t="shared" ca="1" si="446"/>
        <v>9.1956486252833454</v>
      </c>
      <c r="H997" s="307">
        <f t="shared" ca="1" si="447"/>
        <v>-106.80560224627045</v>
      </c>
      <c r="I997" s="304">
        <f t="shared" ca="1" si="448"/>
        <v>107.20073052376186</v>
      </c>
      <c r="J997" s="306">
        <f t="shared" ca="1" si="449"/>
        <v>746.86410190403069</v>
      </c>
      <c r="K997" s="307">
        <f t="shared" ca="1" si="450"/>
        <v>-8.7706247491202909</v>
      </c>
      <c r="L997" s="304">
        <f t="shared" ca="1" si="435"/>
        <v>746.9155980239027</v>
      </c>
      <c r="M997" s="306">
        <f t="shared" ca="1" si="451"/>
        <v>-1.4849110603280491</v>
      </c>
      <c r="N997" s="304">
        <f t="shared" ca="1" si="452"/>
        <v>-85.079136709093191</v>
      </c>
      <c r="P997" s="310">
        <f t="shared" ca="1" si="453"/>
        <v>23</v>
      </c>
      <c r="Q997" s="304">
        <f t="shared" ca="1" si="454"/>
        <v>0</v>
      </c>
      <c r="R997" s="306">
        <f t="shared" ca="1" si="455"/>
        <v>0</v>
      </c>
      <c r="S997" s="307">
        <f t="shared" ca="1" si="456"/>
        <v>5.083000000000002</v>
      </c>
      <c r="T997" s="304">
        <f t="shared" ca="1" si="436"/>
        <v>49.86423000000002</v>
      </c>
      <c r="U997" s="311">
        <f t="shared" ca="1" si="437"/>
        <v>0</v>
      </c>
      <c r="V997" s="306">
        <f t="shared" ca="1" si="438"/>
        <v>1.2260748728971087</v>
      </c>
      <c r="W997" s="304">
        <f t="shared" ca="1" si="439"/>
        <v>43.262929151397621</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1.2625717856318417</v>
      </c>
      <c r="AH997" s="304">
        <f t="shared" ca="1" si="463"/>
        <v>-8.5112691397397899</v>
      </c>
    </row>
    <row r="998" spans="1:34" x14ac:dyDescent="0.2">
      <c r="A998" s="347">
        <f t="shared" ca="1" si="441"/>
        <v>1E-4</v>
      </c>
      <c r="B998" s="304">
        <f t="shared" ca="1" si="442"/>
        <v>29.261200000000006</v>
      </c>
      <c r="D998" s="306">
        <f t="shared" ca="1" si="443"/>
        <v>-0.73009678138285172</v>
      </c>
      <c r="E998" s="307">
        <f t="shared" ca="1" si="444"/>
        <v>-1.3300732856126878</v>
      </c>
      <c r="F998" s="304">
        <f t="shared" ca="1" si="445"/>
        <v>1.5172792278569327</v>
      </c>
      <c r="G998" s="306">
        <f t="shared" ca="1" si="446"/>
        <v>9.1955756156052075</v>
      </c>
      <c r="H998" s="307">
        <f t="shared" ca="1" si="447"/>
        <v>-106.80573525359901</v>
      </c>
      <c r="I998" s="304">
        <f t="shared" ca="1" si="448"/>
        <v>107.2008567781256</v>
      </c>
      <c r="J998" s="306">
        <f t="shared" ca="1" si="449"/>
        <v>746.86410190403069</v>
      </c>
      <c r="K998" s="307">
        <f t="shared" ca="1" si="450"/>
        <v>-8.7813053159952847</v>
      </c>
      <c r="L998" s="304">
        <f t="shared" ca="1" si="435"/>
        <v>746.91572351635966</v>
      </c>
      <c r="M998" s="306">
        <f t="shared" ca="1" si="451"/>
        <v>-1.4849118453022334</v>
      </c>
      <c r="N998" s="304">
        <f t="shared" ca="1" si="452"/>
        <v>-85.079181684800972</v>
      </c>
      <c r="P998" s="310">
        <f t="shared" ca="1" si="453"/>
        <v>23</v>
      </c>
      <c r="Q998" s="304">
        <f t="shared" ca="1" si="454"/>
        <v>0</v>
      </c>
      <c r="R998" s="306">
        <f t="shared" ca="1" si="455"/>
        <v>0</v>
      </c>
      <c r="S998" s="307">
        <f t="shared" ca="1" si="456"/>
        <v>5.083000000000002</v>
      </c>
      <c r="T998" s="304">
        <f t="shared" ca="1" si="436"/>
        <v>49.86423000000002</v>
      </c>
      <c r="U998" s="311">
        <f t="shared" ca="1" si="437"/>
        <v>0</v>
      </c>
      <c r="V998" s="306">
        <f t="shared" ca="1" si="438"/>
        <v>1.2260761824155277</v>
      </c>
      <c r="W998" s="304">
        <f t="shared" ca="1" si="439"/>
        <v>43.2630772636439</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1.2625433070858723</v>
      </c>
      <c r="AH998" s="304">
        <f t="shared" ca="1" si="463"/>
        <v>-8.5112982788506013</v>
      </c>
    </row>
    <row r="999" spans="1:34" x14ac:dyDescent="0.2">
      <c r="A999" s="347">
        <f t="shared" ca="1" si="441"/>
        <v>1E-4</v>
      </c>
      <c r="B999" s="304">
        <f t="shared" ca="1" si="442"/>
        <v>29.261300000000006</v>
      </c>
      <c r="D999" s="306">
        <f t="shared" ca="1" si="443"/>
        <v>-0.73009262434975508</v>
      </c>
      <c r="E999" s="307">
        <f t="shared" ca="1" si="444"/>
        <v>-1.3300436811618592</v>
      </c>
      <c r="F999" s="304">
        <f t="shared" ca="1" si="445"/>
        <v>1.5172512758038801</v>
      </c>
      <c r="G999" s="306">
        <f t="shared" ca="1" si="446"/>
        <v>9.1955026063427727</v>
      </c>
      <c r="H999" s="307">
        <f t="shared" ca="1" si="447"/>
        <v>-106.80586825796712</v>
      </c>
      <c r="I999" s="304">
        <f t="shared" ca="1" si="448"/>
        <v>107.20098302964151</v>
      </c>
      <c r="J999" s="306">
        <f t="shared" ca="1" si="449"/>
        <v>746.86410190403069</v>
      </c>
      <c r="K999" s="307">
        <f t="shared" ca="1" si="450"/>
        <v>-8.7919858961708623</v>
      </c>
      <c r="L999" s="304">
        <f t="shared" ca="1" si="435"/>
        <v>746.91584916167949</v>
      </c>
      <c r="M999" s="306">
        <f t="shared" ca="1" si="451"/>
        <v>-1.4849126302683364</v>
      </c>
      <c r="N999" s="304">
        <f t="shared" ca="1" si="452"/>
        <v>-85.079226660045734</v>
      </c>
      <c r="P999" s="310">
        <f t="shared" ca="1" si="453"/>
        <v>23</v>
      </c>
      <c r="Q999" s="304">
        <f t="shared" ca="1" si="454"/>
        <v>0</v>
      </c>
      <c r="R999" s="306">
        <f t="shared" ca="1" si="455"/>
        <v>0</v>
      </c>
      <c r="S999" s="307">
        <f t="shared" ca="1" si="456"/>
        <v>5.083000000000002</v>
      </c>
      <c r="T999" s="304">
        <f t="shared" ca="1" si="436"/>
        <v>49.86423000000002</v>
      </c>
      <c r="U999" s="311">
        <f t="shared" ca="1" si="437"/>
        <v>0</v>
      </c>
      <c r="V999" s="306">
        <f t="shared" ca="1" si="438"/>
        <v>1.2260774919369768</v>
      </c>
      <c r="W999" s="304">
        <f t="shared" ca="1" si="439"/>
        <v>43.263225374036196</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1.2625148288918222</v>
      </c>
      <c r="AH999" s="304">
        <f t="shared" ca="1" si="463"/>
        <v>-8.5113274175966716</v>
      </c>
    </row>
    <row r="1000" spans="1:34" x14ac:dyDescent="0.2">
      <c r="A1000" s="347">
        <f t="shared" ca="1" si="441"/>
        <v>1E-4</v>
      </c>
      <c r="B1000" s="304">
        <f t="shared" ca="1" si="442"/>
        <v>29.261400000000005</v>
      </c>
      <c r="D1000" s="306">
        <f t="shared" ca="1" si="443"/>
        <v>-0.73008846730787347</v>
      </c>
      <c r="E1000" s="307">
        <f t="shared" ca="1" si="444"/>
        <v>-1.3300140770816302</v>
      </c>
      <c r="F1000" s="304">
        <f t="shared" ca="1" si="445"/>
        <v>1.5172233241455459</v>
      </c>
      <c r="G1000" s="306">
        <f t="shared" ca="1" si="446"/>
        <v>9.1954295974960427</v>
      </c>
      <c r="H1000" s="307">
        <f t="shared" ca="1" si="447"/>
        <v>-106.80600125937482</v>
      </c>
      <c r="I1000" s="304">
        <f t="shared" ca="1" si="448"/>
        <v>107.20110927830963</v>
      </c>
      <c r="J1000" s="306">
        <f t="shared" ca="1" si="449"/>
        <v>746.86410190403069</v>
      </c>
      <c r="K1000" s="307">
        <f t="shared" ca="1" si="450"/>
        <v>-8.8026664896467288</v>
      </c>
      <c r="L1000" s="304">
        <f t="shared" ca="1" si="435"/>
        <v>746.91597495986264</v>
      </c>
      <c r="M1000" s="306">
        <f t="shared" ca="1" si="451"/>
        <v>-1.4849134152263581</v>
      </c>
      <c r="N1000" s="304">
        <f t="shared" ca="1" si="452"/>
        <v>-85.079271634827478</v>
      </c>
      <c r="P1000" s="310">
        <f t="shared" ca="1" si="453"/>
        <v>23</v>
      </c>
      <c r="Q1000" s="304">
        <f t="shared" ca="1" si="454"/>
        <v>0</v>
      </c>
      <c r="R1000" s="306">
        <f t="shared" ca="1" si="455"/>
        <v>0</v>
      </c>
      <c r="S1000" s="307">
        <f t="shared" ca="1" si="456"/>
        <v>5.083000000000002</v>
      </c>
      <c r="T1000" s="304">
        <f t="shared" ca="1" si="436"/>
        <v>49.86423000000002</v>
      </c>
      <c r="U1000" s="311">
        <f t="shared" ca="1" si="437"/>
        <v>0</v>
      </c>
      <c r="V1000" s="306">
        <f t="shared" ca="1" si="438"/>
        <v>1.2260788014614554</v>
      </c>
      <c r="W1000" s="304">
        <f t="shared" ca="1" si="439"/>
        <v>43.263373482574487</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1.2624863510496898</v>
      </c>
      <c r="AH1000" s="304">
        <f t="shared" ca="1" si="463"/>
        <v>-8.5113565559780007</v>
      </c>
    </row>
    <row r="1001" spans="1:34" x14ac:dyDescent="0.2">
      <c r="A1001" s="347">
        <f t="shared" ca="1" si="441"/>
        <v>1E-4</v>
      </c>
      <c r="B1001" s="304">
        <f t="shared" ca="1" si="442"/>
        <v>29.261500000000005</v>
      </c>
      <c r="D1001" s="306">
        <f t="shared" ca="1" si="443"/>
        <v>-0.73008431025720788</v>
      </c>
      <c r="E1001" s="307">
        <f t="shared" ca="1" si="444"/>
        <v>-1.3299844733720025</v>
      </c>
      <c r="F1001" s="304">
        <f t="shared" ca="1" si="445"/>
        <v>1.5171953728819325</v>
      </c>
      <c r="G1001" s="306">
        <f t="shared" ca="1" si="446"/>
        <v>9.1953565890650175</v>
      </c>
      <c r="H1001" s="307">
        <f t="shared" ca="1" si="447"/>
        <v>-106.80613425782217</v>
      </c>
      <c r="I1001" s="304">
        <f t="shared" ca="1" si="448"/>
        <v>107.20123552413001</v>
      </c>
      <c r="J1001" s="306">
        <f t="shared" ca="1" si="449"/>
        <v>746.86410190403069</v>
      </c>
      <c r="K1001" s="307">
        <f t="shared" ca="1" si="450"/>
        <v>-8.8133470964225893</v>
      </c>
      <c r="L1001" s="304">
        <f t="shared" ca="1" si="435"/>
        <v>746.91610091090979</v>
      </c>
      <c r="M1001" s="306">
        <f t="shared" ca="1" si="451"/>
        <v>-1.4849142001762989</v>
      </c>
      <c r="N1001" s="304">
        <f t="shared" ca="1" si="452"/>
        <v>-85.079316609146218</v>
      </c>
      <c r="P1001" s="310">
        <f t="shared" ca="1" si="453"/>
        <v>23</v>
      </c>
      <c r="Q1001" s="304">
        <f t="shared" ca="1" si="454"/>
        <v>0</v>
      </c>
      <c r="R1001" s="306">
        <f t="shared" ca="1" si="455"/>
        <v>0</v>
      </c>
      <c r="S1001" s="307">
        <f t="shared" ca="1" si="456"/>
        <v>5.083000000000002</v>
      </c>
      <c r="T1001" s="304">
        <f t="shared" ca="1" si="436"/>
        <v>49.86423000000002</v>
      </c>
      <c r="U1001" s="311">
        <f t="shared" ca="1" si="437"/>
        <v>0</v>
      </c>
      <c r="V1001" s="306">
        <f t="shared" ca="1" si="438"/>
        <v>1.2260801109889645</v>
      </c>
      <c r="W1001" s="304">
        <f t="shared" ca="1" si="439"/>
        <v>43.263521589258879</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1.262457873559482</v>
      </c>
      <c r="AH1001" s="304">
        <f t="shared" ca="1" si="463"/>
        <v>-8.5113856939945833</v>
      </c>
    </row>
    <row r="1002" spans="1:34" x14ac:dyDescent="0.2">
      <c r="A1002" s="347">
        <f t="shared" ca="1" si="441"/>
        <v>1E-4</v>
      </c>
      <c r="B1002" s="304">
        <f t="shared" ca="1" si="442"/>
        <v>29.261600000000005</v>
      </c>
      <c r="D1002" s="306">
        <f t="shared" ca="1" si="443"/>
        <v>-0.7300801531977581</v>
      </c>
      <c r="E1002" s="307">
        <f t="shared" ca="1" si="444"/>
        <v>-1.3299548700329584</v>
      </c>
      <c r="F1002" s="304">
        <f t="shared" ca="1" si="445"/>
        <v>1.517167422013024</v>
      </c>
      <c r="G1002" s="306">
        <f t="shared" ca="1" si="446"/>
        <v>9.1952835810496971</v>
      </c>
      <c r="H1002" s="307">
        <f t="shared" ca="1" si="447"/>
        <v>-106.80626725330917</v>
      </c>
      <c r="I1002" s="304">
        <f t="shared" ca="1" si="448"/>
        <v>107.20136176710268</v>
      </c>
      <c r="J1002" s="306">
        <f t="shared" ca="1" si="449"/>
        <v>746.86410190403069</v>
      </c>
      <c r="K1002" s="307">
        <f t="shared" ca="1" si="450"/>
        <v>-8.8240277164981453</v>
      </c>
      <c r="L1002" s="304">
        <f t="shared" ca="1" si="435"/>
        <v>746.91622701482117</v>
      </c>
      <c r="M1002" s="306">
        <f t="shared" ca="1" si="451"/>
        <v>-1.4849149851181587</v>
      </c>
      <c r="N1002" s="304">
        <f t="shared" ca="1" si="452"/>
        <v>-85.079361583001941</v>
      </c>
      <c r="P1002" s="310">
        <f t="shared" ca="1" si="453"/>
        <v>23</v>
      </c>
      <c r="Q1002" s="304">
        <f t="shared" ca="1" si="454"/>
        <v>0</v>
      </c>
      <c r="R1002" s="306">
        <f t="shared" ca="1" si="455"/>
        <v>0</v>
      </c>
      <c r="S1002" s="307">
        <f t="shared" ca="1" si="456"/>
        <v>5.083000000000002</v>
      </c>
      <c r="T1002" s="304">
        <f t="shared" ca="1" si="436"/>
        <v>49.86423000000002</v>
      </c>
      <c r="U1002" s="311">
        <f t="shared" ca="1" si="437"/>
        <v>0</v>
      </c>
      <c r="V1002" s="306">
        <f t="shared" ca="1" si="438"/>
        <v>1.226081420519503</v>
      </c>
      <c r="W1002" s="304">
        <f t="shared" ca="1" si="439"/>
        <v>43.263669694089288</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1.2624293964211777</v>
      </c>
      <c r="AH1002" s="304">
        <f t="shared" ca="1" si="463"/>
        <v>-8.5114148316464409</v>
      </c>
    </row>
    <row r="1003" spans="1:34" x14ac:dyDescent="0.2">
      <c r="A1003" s="347">
        <f t="shared" ca="1" si="441"/>
        <v>1E-4</v>
      </c>
      <c r="B1003" s="304">
        <f t="shared" ca="1" si="442"/>
        <v>29.261700000000005</v>
      </c>
      <c r="D1003" s="306">
        <f t="shared" ca="1" si="443"/>
        <v>-0.73007599612952623</v>
      </c>
      <c r="E1003" s="307">
        <f t="shared" ca="1" si="444"/>
        <v>-1.3299252670645121</v>
      </c>
      <c r="F1003" s="304">
        <f t="shared" ca="1" si="445"/>
        <v>1.5171394715388344</v>
      </c>
      <c r="G1003" s="306">
        <f t="shared" ca="1" si="446"/>
        <v>9.1952105734500833</v>
      </c>
      <c r="H1003" s="307">
        <f t="shared" ca="1" si="447"/>
        <v>-106.80640024583587</v>
      </c>
      <c r="I1003" s="304">
        <f t="shared" ca="1" si="448"/>
        <v>107.20148800722767</v>
      </c>
      <c r="J1003" s="306">
        <f t="shared" ca="1" si="449"/>
        <v>746.86410190403069</v>
      </c>
      <c r="K1003" s="307">
        <f t="shared" ca="1" si="450"/>
        <v>-8.8347083498731021</v>
      </c>
      <c r="L1003" s="304">
        <f t="shared" ca="1" si="435"/>
        <v>746.91635327159736</v>
      </c>
      <c r="M1003" s="306">
        <f t="shared" ca="1" si="451"/>
        <v>-1.4849157700519375</v>
      </c>
      <c r="N1003" s="304">
        <f t="shared" ca="1" si="452"/>
        <v>-85.079406556394659</v>
      </c>
      <c r="P1003" s="310">
        <f t="shared" ca="1" si="453"/>
        <v>23</v>
      </c>
      <c r="Q1003" s="304">
        <f t="shared" ca="1" si="454"/>
        <v>0</v>
      </c>
      <c r="R1003" s="306">
        <f t="shared" ca="1" si="455"/>
        <v>0</v>
      </c>
      <c r="S1003" s="307">
        <f t="shared" ca="1" si="456"/>
        <v>5.083000000000002</v>
      </c>
      <c r="T1003" s="304">
        <f t="shared" ca="1" si="436"/>
        <v>49.86423000000002</v>
      </c>
      <c r="U1003" s="311">
        <f t="shared" ca="1" si="437"/>
        <v>0</v>
      </c>
      <c r="V1003" s="306">
        <f ca="1">Rho_moyen*(20000-Alt_rampe-pos_z)/(20000+Alt_rampe+pos_z)</f>
        <v>1.2260827300530717</v>
      </c>
      <c r="W1003" s="304">
        <f t="shared" ca="1" si="439"/>
        <v>43.263817797065791</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1.2624009196347927</v>
      </c>
      <c r="AH1003" s="304">
        <f t="shared" ca="1" si="463"/>
        <v>-8.5114439689335573</v>
      </c>
    </row>
    <row r="1004" spans="1:34" x14ac:dyDescent="0.2">
      <c r="A1004" s="348">
        <f t="shared" ca="1" si="441"/>
        <v>1E-4</v>
      </c>
      <c r="B1004" s="305">
        <f t="shared" ca="1" si="442"/>
        <v>29.261800000000004</v>
      </c>
      <c r="D1004" s="308">
        <f t="shared" ca="1" si="443"/>
        <v>-0.73007183905251305</v>
      </c>
      <c r="E1004" s="309">
        <f t="shared" ca="1" si="444"/>
        <v>-1.3298956644666475</v>
      </c>
      <c r="F1004" s="305">
        <f t="shared" ca="1" si="445"/>
        <v>1.5171115214593502</v>
      </c>
      <c r="G1004" s="308">
        <f t="shared" ca="1" si="446"/>
        <v>9.1951375662661778</v>
      </c>
      <c r="H1004" s="309">
        <f t="shared" ca="1" si="447"/>
        <v>-106.80653323540233</v>
      </c>
      <c r="I1004" s="305">
        <f t="shared" ca="1" si="448"/>
        <v>107.20161424450501</v>
      </c>
      <c r="J1004" s="308">
        <f t="shared" ca="1" si="449"/>
        <v>746.86410190403069</v>
      </c>
      <c r="K1004" s="309">
        <f t="shared" ca="1" si="450"/>
        <v>-8.8453889965471646</v>
      </c>
      <c r="L1004" s="305">
        <f t="shared" ca="1" si="435"/>
        <v>746.91647968123891</v>
      </c>
      <c r="M1004" s="308">
        <f t="shared" ca="1" si="451"/>
        <v>-1.4849165549776357</v>
      </c>
      <c r="N1004" s="305">
        <f t="shared" ca="1" si="452"/>
        <v>-85.079451529324402</v>
      </c>
      <c r="P1004" s="312">
        <f t="shared" ca="1" si="453"/>
        <v>23</v>
      </c>
      <c r="Q1004" s="305">
        <f t="shared" ca="1" si="454"/>
        <v>0</v>
      </c>
      <c r="R1004" s="308">
        <f t="shared" ca="1" si="455"/>
        <v>0</v>
      </c>
      <c r="S1004" s="309">
        <f t="shared" ca="1" si="456"/>
        <v>5.083000000000002</v>
      </c>
      <c r="T1004" s="305">
        <f t="shared" ca="1" si="436"/>
        <v>49.86423000000002</v>
      </c>
      <c r="U1004" s="313">
        <f t="shared" ca="1" si="437"/>
        <v>0</v>
      </c>
      <c r="V1004" s="308">
        <f t="shared" ca="1" si="438"/>
        <v>1.2260840395896699</v>
      </c>
      <c r="W1004" s="305">
        <f ca="1">1/2*Rho*Sref*Cx*vit_xz^2</f>
        <v>43.26396589818836</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1.2623724432003112</v>
      </c>
      <c r="AH1004" s="305">
        <f t="shared" ca="1" si="463"/>
        <v>-8.5114731058559467</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562</v>
      </c>
      <c r="C10" s="666" t="str">
        <f>Matricule</f>
        <v>FX0</v>
      </c>
      <c r="D10" s="667"/>
      <c r="M10" s="75"/>
    </row>
    <row r="11" spans="1:13" x14ac:dyDescent="0.2">
      <c r="A11" s="59"/>
      <c r="B11" s="140" t="str">
        <f>IF(Lang="Français","Masse sans propu",IF(Lang="English","Mass without M",""))</f>
        <v>Masse sans propu</v>
      </c>
      <c r="C11" s="662">
        <f>MasseSans</f>
        <v>5.0830000000000002</v>
      </c>
      <c r="D11" s="662"/>
      <c r="M11" s="75"/>
    </row>
    <row r="12" spans="1:13" x14ac:dyDescent="0.2">
      <c r="A12" s="59"/>
      <c r="B12" s="140" t="str">
        <f>IF(Lang="Français","Masse totale",IF(Lang="English","Total mass",""))</f>
        <v>Masse totale</v>
      </c>
      <c r="C12" s="665" t="str">
        <f ca="1">MassePlein &amp; " kg ±" &amp; MasseSans &amp; " kg"</f>
        <v>5,0831 kg ±5,083 kg</v>
      </c>
      <c r="D12" s="665"/>
      <c r="M12" s="75"/>
    </row>
    <row r="13" spans="1:13" x14ac:dyDescent="0.2">
      <c r="A13" s="59"/>
      <c r="B13" s="227" t="str">
        <f>IF(Lang="Français","Propulseur",IF(Lang="English","Motor",""))</f>
        <v>Propulseur</v>
      </c>
      <c r="C13" s="628" t="str">
        <f>Propu</f>
        <v>Aucun (2e ét. inerte)</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104</v>
      </c>
      <c r="D16" s="663"/>
      <c r="M16" s="75"/>
    </row>
    <row r="17" spans="1:13" x14ac:dyDescent="0.2">
      <c r="A17" s="74"/>
      <c r="B17" s="140" t="s">
        <v>5</v>
      </c>
      <c r="C17" s="664">
        <f>Cx</f>
        <v>0.6</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52</v>
      </c>
      <c r="C43" s="403">
        <f t="shared" ref="C43:C69" ca="1" si="1">1/2*Rho_moyen*PI()*D_var^2/4*Cx/10^6</f>
        <v>7.804658629313125E-4</v>
      </c>
      <c r="D43" s="400">
        <f ca="1">MpropuPlein+0*MasseSans</f>
        <v>1E-4</v>
      </c>
      <c r="E43" s="400">
        <f t="shared" ref="E43:E69" ca="1" si="2">m_var - 0.5*m_poudre</f>
        <v>5.0000000000000002E-5</v>
      </c>
      <c r="F43" s="400">
        <f t="shared" ref="F43:F69" ca="1" si="3">m_var - m_poudre</f>
        <v>0</v>
      </c>
      <c r="G43" s="407">
        <f t="shared" ref="G43:G69" ca="1" si="4">MAX(0, (I_total/Temps_fin_propu)/m_prop-g)</f>
        <v>10.19</v>
      </c>
      <c r="H43" s="406">
        <f t="shared" ref="H43:H69" ca="1" si="5">Q_var/m_prop</f>
        <v>15.609317258626248</v>
      </c>
      <c r="I43" s="403" t="e">
        <f t="shared" ref="I43:I69" ca="1" si="6">Q_var/m_bal</f>
        <v>#DIV/0!</v>
      </c>
      <c r="J43" s="403">
        <f t="shared" ref="J43:J69" ca="1" si="7">1/(2*b_prop)*LN(  ((EXP(2*SQRT(a_prop*b_prop)*Temps_fin_propu)+1)^2)  /  (((1+1)^2)*EXP(2*SQRT(a_prop*b_prop)*Temps_fin_propu)))</f>
        <v>0.7635638288956943</v>
      </c>
      <c r="K43" s="410">
        <f t="shared" ref="K43:K69" ca="1" si="8">SQRT(a_prop/b_prop)  *  (EXP(2*SQRT(a_prop*b_prop)*Temps_fin_propu)-1)/(EXP(2*SQRT(a_prop*b_prop)*Temps_fin_propu)+1)</f>
        <v>0.80796981852254368</v>
      </c>
      <c r="L43" s="413" t="e">
        <f t="shared" ref="L43:L69" ca="1" si="9">alt_prop + 1/(2*b_bal) * LN(1+b_bal/g*V_prop^2)</f>
        <v>#DIV/0!</v>
      </c>
      <c r="M43" s="416" t="e">
        <f t="shared" ref="M43:M69" ca="1" si="10">Temps_fin_propu + ATAN(SQRT(b_bal/g)*V_prop)/SQRT(b_bal*g)</f>
        <v>#DIV/0!</v>
      </c>
    </row>
    <row r="44" spans="1:13" x14ac:dyDescent="0.2">
      <c r="B44" s="426">
        <f t="shared" ca="1" si="0"/>
        <v>52</v>
      </c>
      <c r="C44" s="404">
        <f t="shared" ca="1" si="1"/>
        <v>7.804658629313125E-4</v>
      </c>
      <c r="D44" s="401">
        <f ca="1">MpropuPlein+0.25*MasseSans</f>
        <v>1.27085</v>
      </c>
      <c r="E44" s="401">
        <f t="shared" ca="1" si="2"/>
        <v>1.2707999999999999</v>
      </c>
      <c r="F44" s="401">
        <f t="shared" ca="1" si="3"/>
        <v>1.27075</v>
      </c>
      <c r="G44" s="408">
        <f t="shared" ca="1" si="4"/>
        <v>0</v>
      </c>
      <c r="H44" s="404">
        <f t="shared" ca="1" si="5"/>
        <v>6.1415318140644671E-4</v>
      </c>
      <c r="I44" s="404">
        <f t="shared" ca="1" si="6"/>
        <v>6.1417734639489469E-4</v>
      </c>
      <c r="J44" s="404">
        <f t="shared" ca="1" si="7"/>
        <v>0</v>
      </c>
      <c r="K44" s="411">
        <f t="shared" ca="1" si="8"/>
        <v>0</v>
      </c>
      <c r="L44" s="414">
        <f t="shared" ca="1" si="9"/>
        <v>0</v>
      </c>
      <c r="M44" s="417">
        <f t="shared" ca="1" si="10"/>
        <v>1</v>
      </c>
    </row>
    <row r="45" spans="1:13" x14ac:dyDescent="0.2">
      <c r="B45" s="426">
        <f t="shared" ca="1" si="0"/>
        <v>52</v>
      </c>
      <c r="C45" s="404">
        <f t="shared" ca="1" si="1"/>
        <v>7.804658629313125E-4</v>
      </c>
      <c r="D45" s="401">
        <f ca="1">MpropuPlein+0.5*MasseSans</f>
        <v>2.5416000000000003</v>
      </c>
      <c r="E45" s="401">
        <f t="shared" ca="1" si="2"/>
        <v>2.5415500000000004</v>
      </c>
      <c r="F45" s="401">
        <f t="shared" ca="1" si="3"/>
        <v>2.5415000000000001</v>
      </c>
      <c r="G45" s="408">
        <f t="shared" ca="1" si="4"/>
        <v>0</v>
      </c>
      <c r="H45" s="404">
        <f t="shared" ca="1" si="5"/>
        <v>3.0708263183148565E-4</v>
      </c>
      <c r="I45" s="404">
        <f t="shared" ca="1" si="6"/>
        <v>3.0708867319744734E-4</v>
      </c>
      <c r="J45" s="404">
        <f t="shared" ca="1" si="7"/>
        <v>0</v>
      </c>
      <c r="K45" s="411">
        <f t="shared" ca="1" si="8"/>
        <v>0</v>
      </c>
      <c r="L45" s="414">
        <f t="shared" ca="1" si="9"/>
        <v>0</v>
      </c>
      <c r="M45" s="417">
        <f t="shared" ca="1" si="10"/>
        <v>1</v>
      </c>
    </row>
    <row r="46" spans="1:13" x14ac:dyDescent="0.2">
      <c r="B46" s="426">
        <f t="shared" ca="1" si="0"/>
        <v>52</v>
      </c>
      <c r="C46" s="404">
        <f t="shared" ca="1" si="1"/>
        <v>7.804658629313125E-4</v>
      </c>
      <c r="D46" s="401">
        <f ca="1">MpropuPlein+0.75*MasseSans</f>
        <v>3.8123500000000003</v>
      </c>
      <c r="E46" s="401">
        <f t="shared" ca="1" si="2"/>
        <v>3.8123000000000005</v>
      </c>
      <c r="F46" s="401">
        <f t="shared" ca="1" si="3"/>
        <v>3.8122500000000001</v>
      </c>
      <c r="G46" s="408">
        <f t="shared" ca="1" si="4"/>
        <v>0</v>
      </c>
      <c r="H46" s="404">
        <f t="shared" ca="1" si="5"/>
        <v>2.0472309706248522E-4</v>
      </c>
      <c r="I46" s="404">
        <f t="shared" ca="1" si="6"/>
        <v>2.0472578213163157E-4</v>
      </c>
      <c r="J46" s="404">
        <f t="shared" ca="1" si="7"/>
        <v>0</v>
      </c>
      <c r="K46" s="411">
        <f t="shared" ca="1" si="8"/>
        <v>0</v>
      </c>
      <c r="L46" s="414">
        <f t="shared" ca="1" si="9"/>
        <v>0</v>
      </c>
      <c r="M46" s="417">
        <f t="shared" ca="1" si="10"/>
        <v>1</v>
      </c>
    </row>
    <row r="47" spans="1:13" x14ac:dyDescent="0.2">
      <c r="B47" s="426">
        <f t="shared" ca="1" si="0"/>
        <v>52</v>
      </c>
      <c r="C47" s="404">
        <f t="shared" ca="1" si="1"/>
        <v>7.804658629313125E-4</v>
      </c>
      <c r="D47" s="401">
        <f ca="1">MpropuPlein+1*MasseSans</f>
        <v>5.0831</v>
      </c>
      <c r="E47" s="401">
        <f t="shared" ca="1" si="2"/>
        <v>5.0830500000000001</v>
      </c>
      <c r="F47" s="401">
        <f t="shared" ca="1" si="3"/>
        <v>5.0830000000000002</v>
      </c>
      <c r="G47" s="408">
        <f t="shared" ca="1" si="4"/>
        <v>0</v>
      </c>
      <c r="H47" s="404">
        <f t="shared" ca="1" si="5"/>
        <v>1.5354282624237663E-4</v>
      </c>
      <c r="I47" s="404">
        <f t="shared" ca="1" si="6"/>
        <v>1.5354433659872367E-4</v>
      </c>
      <c r="J47" s="404">
        <f t="shared" ca="1" si="7"/>
        <v>0</v>
      </c>
      <c r="K47" s="411">
        <f t="shared" ca="1" si="8"/>
        <v>0</v>
      </c>
      <c r="L47" s="414">
        <f t="shared" ca="1" si="9"/>
        <v>0</v>
      </c>
      <c r="M47" s="417">
        <f t="shared" ca="1" si="10"/>
        <v>1</v>
      </c>
    </row>
    <row r="48" spans="1:13" x14ac:dyDescent="0.2">
      <c r="B48" s="426">
        <f t="shared" ca="1" si="0"/>
        <v>52</v>
      </c>
      <c r="C48" s="404">
        <f t="shared" ca="1" si="1"/>
        <v>7.804658629313125E-4</v>
      </c>
      <c r="D48" s="401">
        <f ca="1">MpropuPlein+1.25*MasseSans</f>
        <v>6.3538499999999996</v>
      </c>
      <c r="E48" s="401">
        <f t="shared" ca="1" si="2"/>
        <v>6.3537999999999997</v>
      </c>
      <c r="F48" s="401">
        <f t="shared" ca="1" si="3"/>
        <v>6.3537499999999998</v>
      </c>
      <c r="G48" s="408">
        <f t="shared" ca="1" si="4"/>
        <v>0</v>
      </c>
      <c r="H48" s="404">
        <f t="shared" ca="1" si="5"/>
        <v>1.2283450264901515E-4</v>
      </c>
      <c r="I48" s="404">
        <f t="shared" ca="1" si="6"/>
        <v>1.2283546927897894E-4</v>
      </c>
      <c r="J48" s="404">
        <f t="shared" ca="1" si="7"/>
        <v>0</v>
      </c>
      <c r="K48" s="411">
        <f t="shared" ca="1" si="8"/>
        <v>0</v>
      </c>
      <c r="L48" s="414">
        <f t="shared" ca="1" si="9"/>
        <v>0</v>
      </c>
      <c r="M48" s="417">
        <f t="shared" ca="1" si="10"/>
        <v>1</v>
      </c>
    </row>
    <row r="49" spans="2:13" x14ac:dyDescent="0.2">
      <c r="B49" s="426">
        <f t="shared" ca="1" si="0"/>
        <v>52</v>
      </c>
      <c r="C49" s="404">
        <f t="shared" ca="1" si="1"/>
        <v>7.804658629313125E-4</v>
      </c>
      <c r="D49" s="401">
        <f ca="1">MpropuPlein+1.5*MasseSans</f>
        <v>7.6246</v>
      </c>
      <c r="E49" s="401">
        <f t="shared" ca="1" si="2"/>
        <v>7.6245500000000002</v>
      </c>
      <c r="F49" s="401">
        <f t="shared" ca="1" si="3"/>
        <v>7.6245000000000003</v>
      </c>
      <c r="G49" s="408">
        <f t="shared" ca="1" si="4"/>
        <v>0</v>
      </c>
      <c r="H49" s="404">
        <f t="shared" ca="1" si="5"/>
        <v>1.0236221979412719E-4</v>
      </c>
      <c r="I49" s="404">
        <f t="shared" ca="1" si="6"/>
        <v>1.0236289106581579E-4</v>
      </c>
      <c r="J49" s="404">
        <f t="shared" ca="1" si="7"/>
        <v>0</v>
      </c>
      <c r="K49" s="411">
        <f t="shared" ca="1" si="8"/>
        <v>0</v>
      </c>
      <c r="L49" s="414">
        <f t="shared" ca="1" si="9"/>
        <v>0</v>
      </c>
      <c r="M49" s="417">
        <f t="shared" ca="1" si="10"/>
        <v>1</v>
      </c>
    </row>
    <row r="50" spans="2:13" x14ac:dyDescent="0.2">
      <c r="B50" s="426">
        <f t="shared" ca="1" si="0"/>
        <v>52</v>
      </c>
      <c r="C50" s="404">
        <f t="shared" ca="1" si="1"/>
        <v>7.804658629313125E-4</v>
      </c>
      <c r="D50" s="401">
        <f ca="1">MpropuPlein+1.75*MasseSans</f>
        <v>8.8953500000000005</v>
      </c>
      <c r="E50" s="401">
        <f t="shared" ca="1" si="2"/>
        <v>8.8953000000000007</v>
      </c>
      <c r="F50" s="401">
        <f t="shared" ca="1" si="3"/>
        <v>8.8952500000000008</v>
      </c>
      <c r="G50" s="408">
        <f t="shared" ca="1" si="4"/>
        <v>0</v>
      </c>
      <c r="H50" s="404">
        <f t="shared" ca="1" si="5"/>
        <v>8.7739127733894582E-5</v>
      </c>
      <c r="I50" s="404">
        <f t="shared" ca="1" si="6"/>
        <v>8.7739620913556378E-5</v>
      </c>
      <c r="J50" s="404">
        <f t="shared" ca="1" si="7"/>
        <v>0</v>
      </c>
      <c r="K50" s="411">
        <f t="shared" ca="1" si="8"/>
        <v>0</v>
      </c>
      <c r="L50" s="414">
        <f t="shared" ca="1" si="9"/>
        <v>0</v>
      </c>
      <c r="M50" s="417">
        <f t="shared" ca="1" si="10"/>
        <v>1</v>
      </c>
    </row>
    <row r="51" spans="2:13" x14ac:dyDescent="0.2">
      <c r="B51" s="427">
        <f t="shared" ca="1" si="0"/>
        <v>52</v>
      </c>
      <c r="C51" s="405">
        <f t="shared" ca="1" si="1"/>
        <v>7.804658629313125E-4</v>
      </c>
      <c r="D51" s="402">
        <f ca="1">MpropuPlein+2*MasseSans</f>
        <v>10.1661</v>
      </c>
      <c r="E51" s="402">
        <f t="shared" ca="1" si="2"/>
        <v>10.16605</v>
      </c>
      <c r="F51" s="402">
        <f t="shared" ca="1" si="3"/>
        <v>10.166</v>
      </c>
      <c r="G51" s="409">
        <f t="shared" ca="1" si="4"/>
        <v>0</v>
      </c>
      <c r="H51" s="405">
        <f t="shared" ca="1" si="5"/>
        <v>7.6771790708417972E-5</v>
      </c>
      <c r="I51" s="405">
        <f t="shared" ca="1" si="6"/>
        <v>7.6772168299361836E-5</v>
      </c>
      <c r="J51" s="405">
        <f t="shared" ca="1" si="7"/>
        <v>0</v>
      </c>
      <c r="K51" s="412">
        <f t="shared" ca="1" si="8"/>
        <v>0</v>
      </c>
      <c r="L51" s="415">
        <f t="shared" ca="1" si="9"/>
        <v>0</v>
      </c>
      <c r="M51" s="418">
        <f t="shared" ca="1" si="10"/>
        <v>1</v>
      </c>
    </row>
    <row r="52" spans="2:13" x14ac:dyDescent="0.2">
      <c r="B52" s="425">
        <f t="shared" ref="B52:B60" si="11">D_ref</f>
        <v>104</v>
      </c>
      <c r="C52" s="403">
        <f t="shared" si="1"/>
        <v>3.12186345172525E-3</v>
      </c>
      <c r="D52" s="400">
        <f ca="1">MpropuPlein+0*MasseSans</f>
        <v>1E-4</v>
      </c>
      <c r="E52" s="400">
        <f t="shared" ca="1" si="2"/>
        <v>5.0000000000000002E-5</v>
      </c>
      <c r="F52" s="400">
        <f t="shared" ca="1" si="3"/>
        <v>0</v>
      </c>
      <c r="G52" s="407">
        <f t="shared" ca="1" si="4"/>
        <v>10.19</v>
      </c>
      <c r="H52" s="403">
        <f t="shared" ca="1" si="5"/>
        <v>62.437269034504993</v>
      </c>
      <c r="I52" s="403" t="e">
        <f t="shared" ca="1" si="6"/>
        <v>#DIV/0!</v>
      </c>
      <c r="J52" s="403">
        <f t="shared" ca="1" si="7"/>
        <v>0.39288341185886755</v>
      </c>
      <c r="K52" s="410">
        <f t="shared" ca="1" si="8"/>
        <v>0.40398490927024355</v>
      </c>
      <c r="L52" s="413" t="e">
        <f t="shared" ca="1" si="9"/>
        <v>#DIV/0!</v>
      </c>
      <c r="M52" s="416" t="e">
        <f t="shared" ca="1" si="10"/>
        <v>#DIV/0!</v>
      </c>
    </row>
    <row r="53" spans="2:13" x14ac:dyDescent="0.2">
      <c r="B53" s="426">
        <f t="shared" si="11"/>
        <v>104</v>
      </c>
      <c r="C53" s="404">
        <f t="shared" si="1"/>
        <v>3.12186345172525E-3</v>
      </c>
      <c r="D53" s="401">
        <f ca="1">MpropuPlein+0.25*MasseSans</f>
        <v>1.27085</v>
      </c>
      <c r="E53" s="401">
        <f t="shared" ca="1" si="2"/>
        <v>1.2707999999999999</v>
      </c>
      <c r="F53" s="401">
        <f t="shared" ca="1" si="3"/>
        <v>1.27075</v>
      </c>
      <c r="G53" s="408">
        <f t="shared" ca="1" si="4"/>
        <v>0</v>
      </c>
      <c r="H53" s="404">
        <f t="shared" ca="1" si="5"/>
        <v>2.4566127256257868E-3</v>
      </c>
      <c r="I53" s="404">
        <f t="shared" ca="1" si="6"/>
        <v>2.4567093855795787E-3</v>
      </c>
      <c r="J53" s="404">
        <f t="shared" ca="1" si="7"/>
        <v>0</v>
      </c>
      <c r="K53" s="411">
        <f t="shared" ca="1" si="8"/>
        <v>0</v>
      </c>
      <c r="L53" s="414">
        <f t="shared" ca="1" si="9"/>
        <v>0</v>
      </c>
      <c r="M53" s="417">
        <f t="shared" ca="1" si="10"/>
        <v>1</v>
      </c>
    </row>
    <row r="54" spans="2:13" x14ac:dyDescent="0.2">
      <c r="B54" s="426">
        <f t="shared" si="11"/>
        <v>104</v>
      </c>
      <c r="C54" s="404">
        <f t="shared" si="1"/>
        <v>3.12186345172525E-3</v>
      </c>
      <c r="D54" s="401">
        <f ca="1">MpropuPlein+0.5*MasseSans</f>
        <v>2.5416000000000003</v>
      </c>
      <c r="E54" s="401">
        <f t="shared" ca="1" si="2"/>
        <v>2.5415500000000004</v>
      </c>
      <c r="F54" s="401">
        <f t="shared" ca="1" si="3"/>
        <v>2.5415000000000001</v>
      </c>
      <c r="G54" s="408">
        <f t="shared" ca="1" si="4"/>
        <v>0</v>
      </c>
      <c r="H54" s="404">
        <f t="shared" ca="1" si="5"/>
        <v>1.2283305273259426E-3</v>
      </c>
      <c r="I54" s="404">
        <f t="shared" ca="1" si="6"/>
        <v>1.2283546927897894E-3</v>
      </c>
      <c r="J54" s="404">
        <f t="shared" ca="1" si="7"/>
        <v>0</v>
      </c>
      <c r="K54" s="411">
        <f t="shared" ca="1" si="8"/>
        <v>0</v>
      </c>
      <c r="L54" s="414">
        <f t="shared" ca="1" si="9"/>
        <v>0</v>
      </c>
      <c r="M54" s="417">
        <f t="shared" ca="1" si="10"/>
        <v>1</v>
      </c>
    </row>
    <row r="55" spans="2:13" x14ac:dyDescent="0.2">
      <c r="B55" s="426">
        <f t="shared" si="11"/>
        <v>104</v>
      </c>
      <c r="C55" s="404">
        <f t="shared" si="1"/>
        <v>3.12186345172525E-3</v>
      </c>
      <c r="D55" s="401">
        <f ca="1">MpropuPlein+0.75*MasseSans</f>
        <v>3.8123500000000003</v>
      </c>
      <c r="E55" s="401">
        <f t="shared" ca="1" si="2"/>
        <v>3.8123000000000005</v>
      </c>
      <c r="F55" s="401">
        <f t="shared" ca="1" si="3"/>
        <v>3.8122500000000001</v>
      </c>
      <c r="G55" s="408">
        <f t="shared" ca="1" si="4"/>
        <v>0</v>
      </c>
      <c r="H55" s="404">
        <f t="shared" ca="1" si="5"/>
        <v>8.1889238824994087E-4</v>
      </c>
      <c r="I55" s="404">
        <f t="shared" ca="1" si="6"/>
        <v>8.1890312852652628E-4</v>
      </c>
      <c r="J55" s="404">
        <f t="shared" ca="1" si="7"/>
        <v>0</v>
      </c>
      <c r="K55" s="411">
        <f t="shared" ca="1" si="8"/>
        <v>0</v>
      </c>
      <c r="L55" s="414">
        <f t="shared" ca="1" si="9"/>
        <v>0</v>
      </c>
      <c r="M55" s="417">
        <f t="shared" ca="1" si="10"/>
        <v>1</v>
      </c>
    </row>
    <row r="56" spans="2:13" x14ac:dyDescent="0.2">
      <c r="B56" s="426">
        <f t="shared" si="11"/>
        <v>104</v>
      </c>
      <c r="C56" s="404">
        <f t="shared" si="1"/>
        <v>3.12186345172525E-3</v>
      </c>
      <c r="D56" s="401">
        <f ca="1">MpropuPlein+1*MasseSans</f>
        <v>5.0831</v>
      </c>
      <c r="E56" s="401">
        <f t="shared" ca="1" si="2"/>
        <v>5.0830500000000001</v>
      </c>
      <c r="F56" s="401">
        <f t="shared" ca="1" si="3"/>
        <v>5.0830000000000002</v>
      </c>
      <c r="G56" s="408">
        <f t="shared" ca="1" si="4"/>
        <v>0</v>
      </c>
      <c r="H56" s="404">
        <f t="shared" ca="1" si="5"/>
        <v>6.1417130496950652E-4</v>
      </c>
      <c r="I56" s="404">
        <f t="shared" ca="1" si="6"/>
        <v>6.1417734639489469E-4</v>
      </c>
      <c r="J56" s="404">
        <f t="shared" ca="1" si="7"/>
        <v>0</v>
      </c>
      <c r="K56" s="411">
        <f t="shared" ca="1" si="8"/>
        <v>0</v>
      </c>
      <c r="L56" s="414">
        <f t="shared" ca="1" si="9"/>
        <v>0</v>
      </c>
      <c r="M56" s="417">
        <f t="shared" ca="1" si="10"/>
        <v>1</v>
      </c>
    </row>
    <row r="57" spans="2:13" x14ac:dyDescent="0.2">
      <c r="B57" s="426">
        <f t="shared" si="11"/>
        <v>104</v>
      </c>
      <c r="C57" s="404">
        <f t="shared" si="1"/>
        <v>3.12186345172525E-3</v>
      </c>
      <c r="D57" s="401">
        <f ca="1">MpropuPlein+1.25*MasseSans</f>
        <v>6.3538499999999996</v>
      </c>
      <c r="E57" s="401">
        <f t="shared" ca="1" si="2"/>
        <v>6.3537999999999997</v>
      </c>
      <c r="F57" s="401">
        <f t="shared" ca="1" si="3"/>
        <v>6.3537499999999998</v>
      </c>
      <c r="G57" s="408">
        <f t="shared" ca="1" si="4"/>
        <v>0</v>
      </c>
      <c r="H57" s="404">
        <f t="shared" ca="1" si="5"/>
        <v>4.9133801059606061E-4</v>
      </c>
      <c r="I57" s="404">
        <f t="shared" ca="1" si="6"/>
        <v>4.9134187711591577E-4</v>
      </c>
      <c r="J57" s="404">
        <f t="shared" ca="1" si="7"/>
        <v>0</v>
      </c>
      <c r="K57" s="411">
        <f t="shared" ca="1" si="8"/>
        <v>0</v>
      </c>
      <c r="L57" s="414">
        <f t="shared" ca="1" si="9"/>
        <v>0</v>
      </c>
      <c r="M57" s="417">
        <f t="shared" ca="1" si="10"/>
        <v>1</v>
      </c>
    </row>
    <row r="58" spans="2:13" x14ac:dyDescent="0.2">
      <c r="B58" s="426">
        <f t="shared" si="11"/>
        <v>104</v>
      </c>
      <c r="C58" s="404">
        <f t="shared" si="1"/>
        <v>3.12186345172525E-3</v>
      </c>
      <c r="D58" s="401">
        <f ca="1">MpropuPlein+1.5*MasseSans</f>
        <v>7.6246</v>
      </c>
      <c r="E58" s="401">
        <f t="shared" ca="1" si="2"/>
        <v>7.6245500000000002</v>
      </c>
      <c r="F58" s="401">
        <f t="shared" ca="1" si="3"/>
        <v>7.6245000000000003</v>
      </c>
      <c r="G58" s="408">
        <f t="shared" ca="1" si="4"/>
        <v>0</v>
      </c>
      <c r="H58" s="404">
        <f t="shared" ca="1" si="5"/>
        <v>4.0944887917650875E-4</v>
      </c>
      <c r="I58" s="404">
        <f t="shared" ca="1" si="6"/>
        <v>4.0945156426326314E-4</v>
      </c>
      <c r="J58" s="404">
        <f t="shared" ca="1" si="7"/>
        <v>0</v>
      </c>
      <c r="K58" s="411">
        <f t="shared" ca="1" si="8"/>
        <v>0</v>
      </c>
      <c r="L58" s="414">
        <f t="shared" ca="1" si="9"/>
        <v>0</v>
      </c>
      <c r="M58" s="417">
        <f t="shared" ca="1" si="10"/>
        <v>1</v>
      </c>
    </row>
    <row r="59" spans="2:13" x14ac:dyDescent="0.2">
      <c r="B59" s="426">
        <f t="shared" si="11"/>
        <v>104</v>
      </c>
      <c r="C59" s="404">
        <f t="shared" si="1"/>
        <v>3.12186345172525E-3</v>
      </c>
      <c r="D59" s="401">
        <f ca="1">MpropuPlein+1.75*MasseSans</f>
        <v>8.8953500000000005</v>
      </c>
      <c r="E59" s="401">
        <f t="shared" ca="1" si="2"/>
        <v>8.8953000000000007</v>
      </c>
      <c r="F59" s="401">
        <f t="shared" ca="1" si="3"/>
        <v>8.8952500000000008</v>
      </c>
      <c r="G59" s="408">
        <f t="shared" ca="1" si="4"/>
        <v>0</v>
      </c>
      <c r="H59" s="404">
        <f t="shared" ca="1" si="5"/>
        <v>3.5095651093557833E-4</v>
      </c>
      <c r="I59" s="404">
        <f t="shared" ca="1" si="6"/>
        <v>3.5095848365422551E-4</v>
      </c>
      <c r="J59" s="404">
        <f t="shared" ca="1" si="7"/>
        <v>0</v>
      </c>
      <c r="K59" s="411">
        <f t="shared" ca="1" si="8"/>
        <v>0</v>
      </c>
      <c r="L59" s="414">
        <f t="shared" ca="1" si="9"/>
        <v>0</v>
      </c>
      <c r="M59" s="417">
        <f t="shared" ca="1" si="10"/>
        <v>1</v>
      </c>
    </row>
    <row r="60" spans="2:13" x14ac:dyDescent="0.2">
      <c r="B60" s="427">
        <f t="shared" si="11"/>
        <v>104</v>
      </c>
      <c r="C60" s="405">
        <f t="shared" si="1"/>
        <v>3.12186345172525E-3</v>
      </c>
      <c r="D60" s="402">
        <f ca="1">MpropuPlein+2*MasseSans</f>
        <v>10.1661</v>
      </c>
      <c r="E60" s="402">
        <f t="shared" ca="1" si="2"/>
        <v>10.16605</v>
      </c>
      <c r="F60" s="402">
        <f t="shared" ca="1" si="3"/>
        <v>10.166</v>
      </c>
      <c r="G60" s="409">
        <f t="shared" ca="1" si="4"/>
        <v>0</v>
      </c>
      <c r="H60" s="405">
        <f t="shared" ca="1" si="5"/>
        <v>3.0708716283367189E-4</v>
      </c>
      <c r="I60" s="405">
        <f t="shared" ca="1" si="6"/>
        <v>3.0708867319744734E-4</v>
      </c>
      <c r="J60" s="405">
        <f t="shared" ca="1" si="7"/>
        <v>0</v>
      </c>
      <c r="K60" s="412">
        <f t="shared" ca="1" si="8"/>
        <v>0</v>
      </c>
      <c r="L60" s="415">
        <f t="shared" ca="1" si="9"/>
        <v>0</v>
      </c>
      <c r="M60" s="418">
        <f t="shared" ca="1" si="10"/>
        <v>1</v>
      </c>
    </row>
    <row r="61" spans="2:13" x14ac:dyDescent="0.2">
      <c r="B61" s="425">
        <f t="shared" ref="B61:B69" si="12">D_ref*1.5</f>
        <v>156</v>
      </c>
      <c r="C61" s="403">
        <f t="shared" si="1"/>
        <v>7.0241927663818107E-3</v>
      </c>
      <c r="D61" s="400">
        <f ca="1">MpropuPlein+0*MasseSans</f>
        <v>1E-4</v>
      </c>
      <c r="E61" s="400">
        <f t="shared" ca="1" si="2"/>
        <v>5.0000000000000002E-5</v>
      </c>
      <c r="F61" s="400">
        <f t="shared" ca="1" si="3"/>
        <v>0</v>
      </c>
      <c r="G61" s="407">
        <f t="shared" ca="1" si="4"/>
        <v>10.19</v>
      </c>
      <c r="H61" s="403">
        <f t="shared" ca="1" si="5"/>
        <v>140.48385532763621</v>
      </c>
      <c r="I61" s="403" t="e">
        <f t="shared" ca="1" si="6"/>
        <v>#DIV/0!</v>
      </c>
      <c r="J61" s="403">
        <f t="shared" ca="1" si="7"/>
        <v>0.26438927399732864</v>
      </c>
      <c r="K61" s="410">
        <f t="shared" ca="1" si="8"/>
        <v>0.26932327284682905</v>
      </c>
      <c r="L61" s="413" t="e">
        <f t="shared" ca="1" si="9"/>
        <v>#DIV/0!</v>
      </c>
      <c r="M61" s="416" t="e">
        <f t="shared" ca="1" si="10"/>
        <v>#DIV/0!</v>
      </c>
    </row>
    <row r="62" spans="2:13" x14ac:dyDescent="0.2">
      <c r="B62" s="426">
        <f t="shared" si="12"/>
        <v>156</v>
      </c>
      <c r="C62" s="404">
        <f t="shared" si="1"/>
        <v>7.0241927663818107E-3</v>
      </c>
      <c r="D62" s="401">
        <f ca="1">MpropuPlein+0.25*MasseSans</f>
        <v>1.27085</v>
      </c>
      <c r="E62" s="401">
        <f t="shared" ca="1" si="2"/>
        <v>1.2707999999999999</v>
      </c>
      <c r="F62" s="401">
        <f t="shared" ca="1" si="3"/>
        <v>1.27075</v>
      </c>
      <c r="G62" s="408">
        <f t="shared" ca="1" si="4"/>
        <v>0</v>
      </c>
      <c r="H62" s="404">
        <f t="shared" ca="1" si="5"/>
        <v>5.5273786326580192E-3</v>
      </c>
      <c r="I62" s="404">
        <f t="shared" ca="1" si="6"/>
        <v>5.5275961175540508E-3</v>
      </c>
      <c r="J62" s="404">
        <f t="shared" ca="1" si="7"/>
        <v>0</v>
      </c>
      <c r="K62" s="411">
        <f t="shared" ca="1" si="8"/>
        <v>0</v>
      </c>
      <c r="L62" s="414">
        <f t="shared" ca="1" si="9"/>
        <v>0</v>
      </c>
      <c r="M62" s="417">
        <f t="shared" ca="1" si="10"/>
        <v>1</v>
      </c>
    </row>
    <row r="63" spans="2:13" x14ac:dyDescent="0.2">
      <c r="B63" s="426">
        <f t="shared" si="12"/>
        <v>156</v>
      </c>
      <c r="C63" s="404">
        <f t="shared" si="1"/>
        <v>7.0241927663818107E-3</v>
      </c>
      <c r="D63" s="401">
        <f ca="1">MpropuPlein+0.5*MasseSans</f>
        <v>2.5416000000000003</v>
      </c>
      <c r="E63" s="401">
        <f t="shared" ca="1" si="2"/>
        <v>2.5415500000000004</v>
      </c>
      <c r="F63" s="401">
        <f t="shared" ca="1" si="3"/>
        <v>2.5415000000000001</v>
      </c>
      <c r="G63" s="408">
        <f t="shared" ca="1" si="4"/>
        <v>0</v>
      </c>
      <c r="H63" s="404">
        <f t="shared" ca="1" si="5"/>
        <v>2.7637436864833701E-3</v>
      </c>
      <c r="I63" s="404">
        <f t="shared" ca="1" si="6"/>
        <v>2.7637980587770254E-3</v>
      </c>
      <c r="J63" s="404">
        <f t="shared" ca="1" si="7"/>
        <v>0</v>
      </c>
      <c r="K63" s="411">
        <f t="shared" ca="1" si="8"/>
        <v>0</v>
      </c>
      <c r="L63" s="414">
        <f t="shared" ca="1" si="9"/>
        <v>0</v>
      </c>
      <c r="M63" s="417">
        <f t="shared" ca="1" si="10"/>
        <v>1</v>
      </c>
    </row>
    <row r="64" spans="2:13" x14ac:dyDescent="0.2">
      <c r="B64" s="426">
        <f t="shared" si="12"/>
        <v>156</v>
      </c>
      <c r="C64" s="404">
        <f t="shared" si="1"/>
        <v>7.0241927663818107E-3</v>
      </c>
      <c r="D64" s="401">
        <f ca="1">MpropuPlein+0.75*MasseSans</f>
        <v>3.8123500000000003</v>
      </c>
      <c r="E64" s="401">
        <f t="shared" ca="1" si="2"/>
        <v>3.8123000000000005</v>
      </c>
      <c r="F64" s="401">
        <f t="shared" ca="1" si="3"/>
        <v>3.8122500000000001</v>
      </c>
      <c r="G64" s="408">
        <f t="shared" ca="1" si="4"/>
        <v>0</v>
      </c>
      <c r="H64" s="404">
        <f t="shared" ca="1" si="5"/>
        <v>1.8425078735623665E-3</v>
      </c>
      <c r="I64" s="404">
        <f t="shared" ca="1" si="6"/>
        <v>1.8425320391846837E-3</v>
      </c>
      <c r="J64" s="404">
        <f t="shared" ca="1" si="7"/>
        <v>0</v>
      </c>
      <c r="K64" s="411">
        <f t="shared" ca="1" si="8"/>
        <v>0</v>
      </c>
      <c r="L64" s="414">
        <f t="shared" ca="1" si="9"/>
        <v>0</v>
      </c>
      <c r="M64" s="417">
        <f t="shared" ca="1" si="10"/>
        <v>1</v>
      </c>
    </row>
    <row r="65" spans="2:13" x14ac:dyDescent="0.2">
      <c r="B65" s="426">
        <f t="shared" si="12"/>
        <v>156</v>
      </c>
      <c r="C65" s="404">
        <f t="shared" si="1"/>
        <v>7.0241927663818107E-3</v>
      </c>
      <c r="D65" s="401">
        <f ca="1">MpropuPlein+1*MasseSans</f>
        <v>5.0831</v>
      </c>
      <c r="E65" s="401">
        <f t="shared" ca="1" si="2"/>
        <v>5.0830500000000001</v>
      </c>
      <c r="F65" s="401">
        <f t="shared" ca="1" si="3"/>
        <v>5.0830000000000002</v>
      </c>
      <c r="G65" s="408">
        <f t="shared" ca="1" si="4"/>
        <v>0</v>
      </c>
      <c r="H65" s="404">
        <f t="shared" ca="1" si="5"/>
        <v>1.3818854361813892E-3</v>
      </c>
      <c r="I65" s="404">
        <f t="shared" ca="1" si="6"/>
        <v>1.3818990293885127E-3</v>
      </c>
      <c r="J65" s="404">
        <f t="shared" ca="1" si="7"/>
        <v>0</v>
      </c>
      <c r="K65" s="411">
        <f t="shared" ca="1" si="8"/>
        <v>0</v>
      </c>
      <c r="L65" s="414">
        <f t="shared" ca="1" si="9"/>
        <v>0</v>
      </c>
      <c r="M65" s="417">
        <f t="shared" ca="1" si="10"/>
        <v>1</v>
      </c>
    </row>
    <row r="66" spans="2:13" x14ac:dyDescent="0.2">
      <c r="B66" s="426">
        <f t="shared" si="12"/>
        <v>156</v>
      </c>
      <c r="C66" s="404">
        <f t="shared" si="1"/>
        <v>7.0241927663818107E-3</v>
      </c>
      <c r="D66" s="401">
        <f ca="1">MpropuPlein+1.25*MasseSans</f>
        <v>6.3538499999999996</v>
      </c>
      <c r="E66" s="401">
        <f t="shared" ca="1" si="2"/>
        <v>6.3537999999999997</v>
      </c>
      <c r="F66" s="401">
        <f t="shared" ca="1" si="3"/>
        <v>6.3537499999999998</v>
      </c>
      <c r="G66" s="408">
        <f t="shared" ca="1" si="4"/>
        <v>0</v>
      </c>
      <c r="H66" s="404">
        <f t="shared" ca="1" si="5"/>
        <v>1.1055105238411361E-3</v>
      </c>
      <c r="I66" s="404">
        <f t="shared" ca="1" si="6"/>
        <v>1.1055192235108102E-3</v>
      </c>
      <c r="J66" s="404">
        <f t="shared" ca="1" si="7"/>
        <v>0</v>
      </c>
      <c r="K66" s="411">
        <f t="shared" ca="1" si="8"/>
        <v>0</v>
      </c>
      <c r="L66" s="414">
        <f t="shared" ca="1" si="9"/>
        <v>0</v>
      </c>
      <c r="M66" s="417">
        <f t="shared" ca="1" si="10"/>
        <v>1</v>
      </c>
    </row>
    <row r="67" spans="2:13" x14ac:dyDescent="0.2">
      <c r="B67" s="426">
        <f t="shared" si="12"/>
        <v>156</v>
      </c>
      <c r="C67" s="404">
        <f t="shared" si="1"/>
        <v>7.0241927663818107E-3</v>
      </c>
      <c r="D67" s="401">
        <f ca="1">MpropuPlein+1.5*MasseSans</f>
        <v>7.6246</v>
      </c>
      <c r="E67" s="401">
        <f t="shared" ca="1" si="2"/>
        <v>7.6245500000000002</v>
      </c>
      <c r="F67" s="401">
        <f t="shared" ca="1" si="3"/>
        <v>7.6245000000000003</v>
      </c>
      <c r="G67" s="408">
        <f t="shared" ca="1" si="4"/>
        <v>0</v>
      </c>
      <c r="H67" s="404">
        <f t="shared" ca="1" si="5"/>
        <v>9.2125997814714445E-4</v>
      </c>
      <c r="I67" s="404">
        <f t="shared" ca="1" si="6"/>
        <v>9.2126601959234187E-4</v>
      </c>
      <c r="J67" s="404">
        <f t="shared" ca="1" si="7"/>
        <v>0</v>
      </c>
      <c r="K67" s="411">
        <f t="shared" ca="1" si="8"/>
        <v>0</v>
      </c>
      <c r="L67" s="414">
        <f t="shared" ca="1" si="9"/>
        <v>0</v>
      </c>
      <c r="M67" s="417">
        <f t="shared" ca="1" si="10"/>
        <v>1</v>
      </c>
    </row>
    <row r="68" spans="2:13" x14ac:dyDescent="0.2">
      <c r="B68" s="426">
        <f t="shared" si="12"/>
        <v>156</v>
      </c>
      <c r="C68" s="404">
        <f t="shared" si="1"/>
        <v>7.0241927663818107E-3</v>
      </c>
      <c r="D68" s="401">
        <f ca="1">MpropuPlein+1.75*MasseSans</f>
        <v>8.8953500000000005</v>
      </c>
      <c r="E68" s="401">
        <f t="shared" ca="1" si="2"/>
        <v>8.8953000000000007</v>
      </c>
      <c r="F68" s="401">
        <f t="shared" ca="1" si="3"/>
        <v>8.8952500000000008</v>
      </c>
      <c r="G68" s="408">
        <f t="shared" ca="1" si="4"/>
        <v>0</v>
      </c>
      <c r="H68" s="404">
        <f t="shared" ca="1" si="5"/>
        <v>7.8965214960505096E-4</v>
      </c>
      <c r="I68" s="404">
        <f t="shared" ca="1" si="6"/>
        <v>7.8965658822200725E-4</v>
      </c>
      <c r="J68" s="404">
        <f t="shared" ca="1" si="7"/>
        <v>0</v>
      </c>
      <c r="K68" s="411">
        <f t="shared" ca="1" si="8"/>
        <v>0</v>
      </c>
      <c r="L68" s="414">
        <f t="shared" ca="1" si="9"/>
        <v>0</v>
      </c>
      <c r="M68" s="417">
        <f t="shared" ca="1" si="10"/>
        <v>1</v>
      </c>
    </row>
    <row r="69" spans="2:13" x14ac:dyDescent="0.2">
      <c r="B69" s="427">
        <f t="shared" si="12"/>
        <v>156</v>
      </c>
      <c r="C69" s="405">
        <f t="shared" si="1"/>
        <v>7.0241927663818107E-3</v>
      </c>
      <c r="D69" s="402">
        <f ca="1">MpropuPlein+2*MasseSans</f>
        <v>10.1661</v>
      </c>
      <c r="E69" s="402">
        <f t="shared" ca="1" si="2"/>
        <v>10.16605</v>
      </c>
      <c r="F69" s="402">
        <f t="shared" ca="1" si="3"/>
        <v>10.166</v>
      </c>
      <c r="G69" s="409">
        <f t="shared" ca="1" si="4"/>
        <v>0</v>
      </c>
      <c r="H69" s="405">
        <f t="shared" ca="1" si="5"/>
        <v>6.9094611637576157E-4</v>
      </c>
      <c r="I69" s="405">
        <f t="shared" ca="1" si="6"/>
        <v>6.9094951469425635E-4</v>
      </c>
      <c r="J69" s="405">
        <f t="shared" ca="1" si="7"/>
        <v>0</v>
      </c>
      <c r="K69" s="412">
        <f t="shared" ca="1" si="8"/>
        <v>0</v>
      </c>
      <c r="L69" s="415">
        <f t="shared" ca="1" si="9"/>
        <v>0</v>
      </c>
      <c r="M69" s="418">
        <f t="shared" ca="1" si="10"/>
        <v>1</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541</v>
      </c>
      <c r="D47" t="s">
        <v>395</v>
      </c>
      <c r="E47" s="16">
        <v>43048</v>
      </c>
      <c r="F47" t="s">
        <v>542</v>
      </c>
    </row>
    <row r="48" spans="3:6" x14ac:dyDescent="0.2">
      <c r="C48" t="s">
        <v>545</v>
      </c>
      <c r="D48" t="s">
        <v>395</v>
      </c>
      <c r="E48" s="16">
        <v>44160</v>
      </c>
      <c r="F48" t="s">
        <v>546</v>
      </c>
    </row>
    <row r="49" spans="3:6" x14ac:dyDescent="0.2">
      <c r="C49" t="s">
        <v>554</v>
      </c>
      <c r="D49" t="s">
        <v>552</v>
      </c>
      <c r="E49" s="16">
        <v>45300</v>
      </c>
      <c r="F49" t="s">
        <v>553</v>
      </c>
    </row>
    <row r="50" spans="3:6" x14ac:dyDescent="0.2">
      <c r="C50" t="s">
        <v>556</v>
      </c>
      <c r="D50" t="s">
        <v>395</v>
      </c>
      <c r="E50" s="16">
        <v>45322</v>
      </c>
      <c r="F50" t="s">
        <v>561</v>
      </c>
    </row>
    <row r="51" spans="3:6" x14ac:dyDescent="0.2">
      <c r="C51" t="s">
        <v>565</v>
      </c>
      <c r="D51" t="s">
        <v>395</v>
      </c>
      <c r="E51" s="16">
        <v>45325</v>
      </c>
      <c r="F51" t="s">
        <v>564</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428</v>
      </c>
      <c r="N3" s="75"/>
      <c r="O3" s="6"/>
      <c r="P3" s="273" t="s">
        <v>340</v>
      </c>
      <c r="Q3" s="441">
        <f>Long_ogive</f>
        <v>1</v>
      </c>
      <c r="R3" s="48"/>
      <c r="S3" s="48"/>
      <c r="T3" s="48"/>
      <c r="U3" s="48"/>
    </row>
    <row r="4" spans="2:21" ht="15.75" customHeight="1" x14ac:dyDescent="0.2">
      <c r="B4" s="74"/>
      <c r="D4" s="2" t="s">
        <v>563</v>
      </c>
      <c r="E4" t="str">
        <f>Matricule</f>
        <v>FX0</v>
      </c>
      <c r="N4" s="75"/>
      <c r="O4" s="6"/>
      <c r="P4" s="273"/>
      <c r="Q4" s="436"/>
      <c r="R4" s="48"/>
      <c r="S4" s="48"/>
      <c r="T4" s="48"/>
      <c r="U4" s="48"/>
    </row>
    <row r="5" spans="2:21" ht="15.75" customHeight="1" x14ac:dyDescent="0.2">
      <c r="B5" s="74"/>
      <c r="D5" t="s">
        <v>461</v>
      </c>
      <c r="E5" t="str">
        <f>Propu</f>
        <v>Aucun (2e ét. inerte)</v>
      </c>
      <c r="G5" t="s">
        <v>458</v>
      </c>
      <c r="H5">
        <f>MasseSans</f>
        <v>5.0830000000000002</v>
      </c>
      <c r="N5" s="75"/>
      <c r="O5" s="6"/>
      <c r="P5" s="273"/>
      <c r="Q5" s="436"/>
      <c r="R5" s="48"/>
      <c r="S5" s="48"/>
      <c r="T5" s="48"/>
      <c r="U5" s="48"/>
    </row>
    <row r="6" spans="2:21" x14ac:dyDescent="0.2">
      <c r="B6" s="74"/>
      <c r="D6" t="s">
        <v>454</v>
      </c>
      <c r="E6" s="2" t="str">
        <f>Trajecto!H34</f>
        <v>Brun/Orange…</v>
      </c>
      <c r="G6" t="s">
        <v>459</v>
      </c>
      <c r="H6">
        <f>D_ref</f>
        <v>104</v>
      </c>
      <c r="N6" s="75"/>
      <c r="O6" s="6"/>
      <c r="P6" s="273"/>
      <c r="Q6" s="436"/>
      <c r="R6" s="48"/>
      <c r="S6" s="48"/>
      <c r="T6" s="48"/>
      <c r="U6" s="48"/>
    </row>
    <row r="7" spans="2:21" x14ac:dyDescent="0.2">
      <c r="B7" s="74"/>
      <c r="D7" t="s">
        <v>456</v>
      </c>
      <c r="E7" s="2" t="str">
        <f>Trajecto!H35</f>
        <v>Rouge…</v>
      </c>
      <c r="G7" t="s">
        <v>5</v>
      </c>
      <c r="H7">
        <f>Cx</f>
        <v>0.6</v>
      </c>
      <c r="N7" s="75"/>
      <c r="O7" s="6"/>
      <c r="P7" s="273"/>
      <c r="Q7" s="436"/>
      <c r="R7" s="48"/>
      <c r="S7" s="48"/>
      <c r="T7" s="48"/>
      <c r="U7" s="48"/>
    </row>
    <row r="8" spans="2:21" x14ac:dyDescent="0.2">
      <c r="B8" s="74"/>
      <c r="D8" t="s">
        <v>457</v>
      </c>
      <c r="E8" s="2">
        <f>S_para</f>
        <v>0.48049999999999998</v>
      </c>
      <c r="G8" t="s">
        <v>460</v>
      </c>
      <c r="H8">
        <f>L_rampe</f>
        <v>4</v>
      </c>
      <c r="N8" s="75"/>
      <c r="O8" s="6"/>
      <c r="P8" s="273"/>
      <c r="Q8" s="436"/>
      <c r="R8" s="48"/>
      <c r="S8" s="48"/>
      <c r="T8" s="48"/>
      <c r="U8" s="48"/>
    </row>
    <row r="9" spans="2:21" x14ac:dyDescent="0.2">
      <c r="B9" s="74"/>
      <c r="D9" t="s">
        <v>455</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453</v>
      </c>
      <c r="E11" s="243">
        <f>MasseSans</f>
        <v>5.0830000000000002</v>
      </c>
      <c r="F11" s="246" t="s">
        <v>123</v>
      </c>
      <c r="G11" s="246" t="s">
        <v>125</v>
      </c>
      <c r="H11" s="672" t="e">
        <f ca="1">Vsortie_de_rampe</f>
        <v>#N/A</v>
      </c>
      <c r="I11" s="673"/>
      <c r="J11" s="76"/>
      <c r="N11" s="75"/>
      <c r="P11" s="48"/>
      <c r="Q11" s="436"/>
      <c r="R11" s="48"/>
      <c r="S11" s="48"/>
      <c r="T11" s="48"/>
      <c r="U11" s="440">
        <f>IF(RIGHT(Nb_diam,1)=",", "", X_j)</f>
        <v>1</v>
      </c>
    </row>
    <row r="12" spans="2:21" ht="13.5" thickBot="1" x14ac:dyDescent="0.25">
      <c r="B12" s="74"/>
      <c r="C12" s="12"/>
      <c r="D12" s="276"/>
      <c r="E12" s="244"/>
      <c r="F12" s="6" t="s">
        <v>123</v>
      </c>
      <c r="G12" s="6" t="s">
        <v>126</v>
      </c>
      <c r="H12" s="674">
        <f>Finesse</f>
        <v>10.76923076923077</v>
      </c>
      <c r="I12" s="675"/>
      <c r="J12" s="76"/>
      <c r="N12" s="75"/>
      <c r="O12" s="6"/>
      <c r="P12" s="273" t="s">
        <v>341</v>
      </c>
      <c r="Q12" s="441">
        <f>D_og</f>
        <v>84</v>
      </c>
      <c r="R12" s="48"/>
      <c r="S12" s="48"/>
      <c r="T12" s="48"/>
      <c r="U12" s="436"/>
    </row>
    <row r="13" spans="2:21" x14ac:dyDescent="0.2">
      <c r="B13" s="74"/>
      <c r="C13" s="12"/>
      <c r="D13" s="276" t="s">
        <v>5</v>
      </c>
      <c r="E13" s="244">
        <f>Cx</f>
        <v>0.6</v>
      </c>
      <c r="F13" s="6" t="s">
        <v>123</v>
      </c>
      <c r="G13" s="6" t="s">
        <v>432</v>
      </c>
      <c r="H13" s="674">
        <f>Cn</f>
        <v>15.677184507305929</v>
      </c>
      <c r="I13" s="675"/>
      <c r="J13" s="76"/>
      <c r="N13" s="75"/>
      <c r="O13" s="6"/>
      <c r="P13" s="48"/>
      <c r="Q13" s="436"/>
      <c r="R13" s="48"/>
      <c r="S13" s="48"/>
      <c r="T13" s="48"/>
      <c r="U13" s="440">
        <f>IF(RIGHT(Nb_diam,1)=",", "", X_r)</f>
        <v>1070</v>
      </c>
    </row>
    <row r="14" spans="2:21" x14ac:dyDescent="0.2">
      <c r="B14" s="74"/>
      <c r="C14" s="12"/>
      <c r="D14" s="276" t="s">
        <v>143</v>
      </c>
      <c r="E14" s="244">
        <f>L_rampe</f>
        <v>4</v>
      </c>
      <c r="F14" s="6" t="s">
        <v>123</v>
      </c>
      <c r="G14" s="6" t="s">
        <v>127</v>
      </c>
      <c r="H14" s="247">
        <f ca="1">MS_min</f>
        <v>3.2803762470178883</v>
      </c>
      <c r="I14" s="254">
        <f ca="1">MS_max</f>
        <v>3.2804925827488094</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51.427063677883204</v>
      </c>
      <c r="I15" s="254">
        <f ca="1">MS_Cn_max</f>
        <v>51.428887494601646</v>
      </c>
      <c r="J15" s="76"/>
      <c r="K15" s="76"/>
      <c r="N15" s="75"/>
      <c r="P15" s="48"/>
      <c r="Q15" s="436"/>
      <c r="R15" s="48"/>
      <c r="S15" s="48"/>
      <c r="T15" s="48"/>
    </row>
    <row r="16" spans="2:21" x14ac:dyDescent="0.2">
      <c r="B16" s="74"/>
      <c r="C16" s="12"/>
      <c r="D16" s="276" t="s">
        <v>145</v>
      </c>
      <c r="E16" s="244">
        <f>Q_ail</f>
        <v>4</v>
      </c>
      <c r="F16" s="6" t="s">
        <v>128</v>
      </c>
      <c r="G16" s="6" t="s">
        <v>129</v>
      </c>
      <c r="H16" s="247">
        <f ca="1">V_para</f>
        <v>13.016517782506746</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11.1</v>
      </c>
      <c r="I17" s="675"/>
      <c r="J17" s="258"/>
      <c r="N17" s="75"/>
      <c r="P17" s="434" t="s">
        <v>342</v>
      </c>
      <c r="Q17" s="440">
        <f>IF(RIGHT(Nb_diam,1)=",", "", D2j)</f>
        <v>104</v>
      </c>
      <c r="R17" s="48"/>
      <c r="S17" s="48"/>
      <c r="T17" s="48"/>
      <c r="U17" s="436"/>
    </row>
    <row r="18" spans="2:21" x14ac:dyDescent="0.2">
      <c r="B18" s="74"/>
      <c r="C18" s="12"/>
      <c r="D18" s="276" t="s">
        <v>148</v>
      </c>
      <c r="E18" s="244">
        <f ca="1">XpropuRef-Long_propu</f>
        <v>1110</v>
      </c>
      <c r="F18" s="12" t="s">
        <v>130</v>
      </c>
      <c r="G18" s="12" t="s">
        <v>426</v>
      </c>
      <c r="H18" s="602">
        <f ca="1">T_para-Combustion-Depotage</f>
        <v>11.1</v>
      </c>
      <c r="I18" s="680"/>
      <c r="N18" s="75"/>
      <c r="P18" s="48"/>
      <c r="Q18" s="436"/>
      <c r="R18" s="48"/>
      <c r="S18" s="48"/>
    </row>
    <row r="19" spans="2:21" x14ac:dyDescent="0.2">
      <c r="B19" s="74"/>
      <c r="C19" s="531"/>
      <c r="D19" s="269"/>
      <c r="E19" s="271"/>
      <c r="F19" s="519" t="s">
        <v>132</v>
      </c>
      <c r="G19" s="274" t="s">
        <v>425</v>
      </c>
      <c r="H19" s="681">
        <f ca="1">Portee_balistique</f>
        <v>746.86410190403069</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452</v>
      </c>
      <c r="D22" s="526" t="s">
        <v>436</v>
      </c>
      <c r="E22" s="527"/>
      <c r="F22" s="528" t="s">
        <v>441</v>
      </c>
      <c r="G22" s="526" t="s">
        <v>446</v>
      </c>
      <c r="I22" s="529"/>
      <c r="J22" s="530" t="s">
        <v>156</v>
      </c>
      <c r="K22" s="526" t="s">
        <v>157</v>
      </c>
      <c r="N22" s="75"/>
      <c r="O22" s="273"/>
      <c r="P22" s="436"/>
      <c r="Q22" s="48"/>
      <c r="R22" s="48"/>
      <c r="S22" s="48"/>
      <c r="T22" s="226"/>
      <c r="U22" s="436"/>
    </row>
    <row r="23" spans="2:21" x14ac:dyDescent="0.2">
      <c r="B23" s="74"/>
      <c r="C23" s="526" t="s">
        <v>451</v>
      </c>
      <c r="D23" s="527">
        <f>XcgSans</f>
        <v>495</v>
      </c>
      <c r="E23" s="527" t="s">
        <v>38</v>
      </c>
      <c r="F23" s="528">
        <f>m_ail</f>
        <v>190</v>
      </c>
      <c r="G23" s="526">
        <f>m_can</f>
        <v>180</v>
      </c>
      <c r="I23" s="529" t="s">
        <v>447</v>
      </c>
      <c r="J23" s="528">
        <f>l_j</f>
        <v>60</v>
      </c>
      <c r="K23" s="526">
        <f>l_r</f>
        <v>50</v>
      </c>
      <c r="N23" s="75"/>
      <c r="O23" s="273"/>
      <c r="P23" s="436"/>
      <c r="Q23" s="48"/>
      <c r="R23" s="48"/>
      <c r="S23" s="48"/>
      <c r="T23" s="226"/>
      <c r="U23" s="436"/>
    </row>
    <row r="24" spans="2:21" x14ac:dyDescent="0.2">
      <c r="B24" s="74"/>
      <c r="C24" s="526" t="s">
        <v>439</v>
      </c>
      <c r="D24" s="526">
        <f>Long_tot</f>
        <v>1120</v>
      </c>
      <c r="E24" s="527" t="s">
        <v>442</v>
      </c>
      <c r="F24" s="528">
        <f>n_ail</f>
        <v>80</v>
      </c>
      <c r="G24" s="526">
        <f>n_can</f>
        <v>80</v>
      </c>
      <c r="I24" s="529" t="s">
        <v>448</v>
      </c>
      <c r="J24" s="528">
        <f>D1j</f>
        <v>84</v>
      </c>
      <c r="K24" s="526">
        <f>D1r</f>
        <v>104</v>
      </c>
      <c r="N24" s="75"/>
      <c r="O24" s="273"/>
      <c r="P24" s="436"/>
      <c r="Q24" s="48"/>
      <c r="R24" s="48"/>
      <c r="S24" s="48"/>
      <c r="T24" s="226"/>
      <c r="U24" s="436"/>
    </row>
    <row r="25" spans="2:21" x14ac:dyDescent="0.2">
      <c r="B25" s="74"/>
      <c r="C25" s="526" t="s">
        <v>440</v>
      </c>
      <c r="D25" s="526">
        <f>XpropuRef</f>
        <v>1110</v>
      </c>
      <c r="E25" s="527" t="s">
        <v>443</v>
      </c>
      <c r="F25" s="528">
        <f>p_ail</f>
        <v>180</v>
      </c>
      <c r="G25" s="526">
        <f>p_can</f>
        <v>160</v>
      </c>
      <c r="I25" s="529" t="s">
        <v>449</v>
      </c>
      <c r="J25" s="528">
        <f>D2j</f>
        <v>104</v>
      </c>
      <c r="K25" s="526">
        <f>D2r</f>
        <v>84</v>
      </c>
      <c r="N25" s="75"/>
      <c r="O25" s="273"/>
      <c r="P25" s="436"/>
      <c r="Q25" s="48"/>
      <c r="R25" s="48"/>
      <c r="S25" s="48"/>
      <c r="T25" s="226"/>
      <c r="U25" s="436"/>
    </row>
    <row r="26" spans="2:21" x14ac:dyDescent="0.2">
      <c r="B26" s="74"/>
      <c r="C26" s="526" t="s">
        <v>437</v>
      </c>
      <c r="D26" s="526">
        <f>D_ref</f>
        <v>104</v>
      </c>
      <c r="E26" s="527" t="s">
        <v>444</v>
      </c>
      <c r="F26" s="528">
        <f>E_ail</f>
        <v>145</v>
      </c>
      <c r="G26" s="526">
        <f>E_can</f>
        <v>110</v>
      </c>
      <c r="I26" s="529" t="s">
        <v>450</v>
      </c>
      <c r="J26" s="528">
        <f>X_j</f>
        <v>1</v>
      </c>
      <c r="K26" s="526">
        <f>X_r</f>
        <v>1070</v>
      </c>
      <c r="N26" s="75"/>
      <c r="O26" s="273"/>
      <c r="P26" s="436"/>
      <c r="Q26" s="48"/>
      <c r="R26" s="48"/>
      <c r="S26" s="48"/>
      <c r="T26" s="226"/>
      <c r="U26" s="436"/>
    </row>
    <row r="27" spans="2:21" x14ac:dyDescent="0.2">
      <c r="B27" s="74"/>
      <c r="C27" s="526" t="s">
        <v>438</v>
      </c>
      <c r="D27" s="526">
        <f>Long_ogive</f>
        <v>1</v>
      </c>
      <c r="E27" s="527" t="s">
        <v>445</v>
      </c>
      <c r="F27" s="528">
        <f>X_ail</f>
        <v>1040</v>
      </c>
      <c r="G27" s="526">
        <f>X_can</f>
        <v>1250</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429</v>
      </c>
      <c r="P29" s="441">
        <f>n_ail</f>
        <v>80</v>
      </c>
      <c r="Q29" s="2"/>
      <c r="R29" s="48"/>
      <c r="S29" s="48"/>
      <c r="T29" s="48"/>
      <c r="U29" s="12" t="s">
        <v>433</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431</v>
      </c>
      <c r="U30" s="523">
        <f>[0]!p_can</f>
        <v>160</v>
      </c>
    </row>
    <row r="31" spans="2:21" ht="13.5" thickBot="1" x14ac:dyDescent="0.25">
      <c r="B31" s="74"/>
      <c r="C31" s="83">
        <f>Beta_rampe</f>
        <v>75.474708385400717</v>
      </c>
      <c r="D31" s="84">
        <f ca="1">Portee_balistique</f>
        <v>746.86410190403069</v>
      </c>
      <c r="E31" s="676">
        <f ca="1">T_para+Dt_para</f>
        <v>107.20704688696974</v>
      </c>
      <c r="F31" s="676"/>
      <c r="G31" s="676"/>
      <c r="H31" s="679">
        <f ca="1">Altitude_culmi</f>
        <v>1251.5050472142614</v>
      </c>
      <c r="I31" s="679"/>
      <c r="J31" s="85">
        <f ca="1">Temps_culmi</f>
        <v>10.69999999999998</v>
      </c>
      <c r="K31" s="86">
        <f ca="1">Vit_culmi</f>
        <v>23.218460360659179</v>
      </c>
      <c r="L31" s="84">
        <f ca="1">Acc_max</f>
        <v>26.471700682377062</v>
      </c>
      <c r="M31" s="86">
        <f ca="1">Vit_max</f>
        <v>155.35373067854024</v>
      </c>
      <c r="N31" s="75"/>
      <c r="O31" s="273" t="s">
        <v>435</v>
      </c>
      <c r="P31" s="441">
        <f>ep_ail</f>
        <v>3</v>
      </c>
      <c r="Q31" s="2"/>
      <c r="R31" s="48"/>
      <c r="S31" s="48"/>
      <c r="T31" s="226" t="s">
        <v>344</v>
      </c>
      <c r="U31" s="523">
        <f>[0]!m_can</f>
        <v>180</v>
      </c>
    </row>
    <row r="32" spans="2:21" ht="13.5" thickBot="1" x14ac:dyDescent="0.25">
      <c r="B32" s="74"/>
      <c r="C32" s="520"/>
      <c r="D32" s="242"/>
      <c r="E32" s="247"/>
      <c r="F32" s="247"/>
      <c r="G32" s="247"/>
      <c r="H32" s="283"/>
      <c r="I32" s="283"/>
      <c r="J32" s="247"/>
      <c r="K32" s="248"/>
      <c r="L32" s="242"/>
      <c r="M32" s="248"/>
      <c r="N32" s="75"/>
      <c r="O32" s="273" t="s">
        <v>434</v>
      </c>
      <c r="P32" s="522">
        <f>Q_ail</f>
        <v>4</v>
      </c>
      <c r="Q32" s="2"/>
      <c r="R32" s="48"/>
      <c r="S32" s="48"/>
      <c r="T32" s="226" t="s">
        <v>429</v>
      </c>
      <c r="U32" s="523">
        <f>[0]!n_can</f>
        <v>80</v>
      </c>
    </row>
    <row r="33" spans="2:21" ht="13.5" thickBot="1" x14ac:dyDescent="0.25">
      <c r="B33" s="74"/>
      <c r="D33" s="80"/>
      <c r="E33" s="81"/>
      <c r="F33" s="81"/>
      <c r="G33" s="81"/>
      <c r="H33" s="82"/>
      <c r="I33" s="82"/>
      <c r="J33" s="81"/>
      <c r="K33" s="76"/>
      <c r="L33" s="80"/>
      <c r="M33" s="76"/>
      <c r="N33" s="75"/>
      <c r="O33" s="2"/>
      <c r="Q33" s="2"/>
      <c r="R33" s="48"/>
      <c r="S33" s="48"/>
      <c r="T33" s="226" t="s">
        <v>430</v>
      </c>
      <c r="U33" s="523">
        <f>[0]!E_can</f>
        <v>110</v>
      </c>
    </row>
    <row r="34" spans="2:21" ht="13.5" thickBot="1" x14ac:dyDescent="0.25">
      <c r="B34" s="77"/>
      <c r="C34" s="78"/>
      <c r="D34" s="78"/>
      <c r="E34" s="78"/>
      <c r="F34" s="78"/>
      <c r="G34" s="78"/>
      <c r="H34" s="78"/>
      <c r="I34" s="78"/>
      <c r="J34" s="78"/>
      <c r="K34" s="78"/>
      <c r="L34" s="78"/>
      <c r="M34" s="78"/>
      <c r="N34" s="79"/>
      <c r="O34" s="2"/>
      <c r="P34" s="273" t="s">
        <v>430</v>
      </c>
      <c r="Q34" s="441">
        <f>E_ail</f>
        <v>145</v>
      </c>
      <c r="T34" s="226" t="s">
        <v>435</v>
      </c>
      <c r="U34" s="523">
        <f>[0]!ep_can</f>
        <v>4</v>
      </c>
    </row>
    <row r="35" spans="2:21" x14ac:dyDescent="0.2">
      <c r="O35" s="2"/>
      <c r="P35" s="6"/>
      <c r="Q35" s="6"/>
      <c r="T35" s="226" t="s">
        <v>434</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562</v>
      </c>
      <c r="I38" t="str">
        <f>Matricule</f>
        <v>FX0</v>
      </c>
      <c r="N38" s="75"/>
    </row>
    <row r="39" spans="2:21" x14ac:dyDescent="0.2">
      <c r="B39" s="74"/>
      <c r="D39" s="2"/>
      <c r="N39" s="75"/>
    </row>
    <row r="40" spans="2:21" x14ac:dyDescent="0.2">
      <c r="B40" s="74"/>
      <c r="D40" s="275" t="s">
        <v>149</v>
      </c>
      <c r="E40" s="246">
        <f>D_ref</f>
        <v>104</v>
      </c>
      <c r="F40" s="265"/>
      <c r="G40" s="265"/>
      <c r="H40" s="261" t="s">
        <v>198</v>
      </c>
      <c r="I40" s="261" t="s">
        <v>199</v>
      </c>
      <c r="J40" s="262" t="s">
        <v>200</v>
      </c>
      <c r="N40" s="75"/>
    </row>
    <row r="41" spans="2:21" x14ac:dyDescent="0.2">
      <c r="B41" s="74"/>
      <c r="D41" s="276" t="s">
        <v>147</v>
      </c>
      <c r="E41" s="6">
        <f>Long_ogive</f>
        <v>1</v>
      </c>
      <c r="F41" s="2"/>
      <c r="G41" s="2" t="s">
        <v>201</v>
      </c>
      <c r="H41" s="6">
        <f>MasseSans</f>
        <v>5.0830000000000002</v>
      </c>
      <c r="I41" s="6">
        <f ca="1">MasseVide</f>
        <v>5.0830000000000002</v>
      </c>
      <c r="J41" s="244">
        <f ca="1">MassePlein</f>
        <v>5.0831</v>
      </c>
      <c r="N41" s="75"/>
    </row>
    <row r="42" spans="2:21" x14ac:dyDescent="0.2">
      <c r="B42" s="74"/>
      <c r="D42" s="276" t="s">
        <v>150</v>
      </c>
      <c r="E42" s="6">
        <f>X_ail-m_ail</f>
        <v>850</v>
      </c>
      <c r="F42" s="255"/>
      <c r="G42" s="255" t="s">
        <v>218</v>
      </c>
      <c r="H42" s="263">
        <f>XcgSans</f>
        <v>495</v>
      </c>
      <c r="I42" s="263">
        <f ca="1">XcgVide</f>
        <v>495</v>
      </c>
      <c r="J42" s="245">
        <f ca="1">XcgPlein</f>
        <v>495.01209891601582</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72" t="e">
        <f ca="1">Vsortie_de_rampe</f>
        <v>#N/A</v>
      </c>
      <c r="I44" s="673"/>
      <c r="N44" s="75"/>
    </row>
    <row r="45" spans="2:21" x14ac:dyDescent="0.2">
      <c r="B45" s="74"/>
      <c r="D45" s="276" t="str">
        <f>IF(Lang="Français","Flèche        'p'",IF(Lang="English","Offset         'p'",""))</f>
        <v>Flèche        'p'</v>
      </c>
      <c r="E45" s="244">
        <f>p_ail</f>
        <v>180</v>
      </c>
      <c r="F45" s="6" t="s">
        <v>203</v>
      </c>
      <c r="G45" s="6" t="s">
        <v>208</v>
      </c>
      <c r="H45" s="674">
        <f>Finesse</f>
        <v>10.76923076923077</v>
      </c>
      <c r="I45" s="675"/>
      <c r="N45" s="75"/>
    </row>
    <row r="46" spans="2:21" x14ac:dyDescent="0.2">
      <c r="B46" s="74"/>
      <c r="D46" s="276" t="str">
        <f>IF(Lang="Français","Envergure   'E'",IF(Lang="English","Span          'E'",""))</f>
        <v>Envergure   'E'</v>
      </c>
      <c r="E46" s="244">
        <f>E_ail</f>
        <v>145</v>
      </c>
      <c r="F46" s="6" t="s">
        <v>204</v>
      </c>
      <c r="G46" s="6" t="s">
        <v>209</v>
      </c>
      <c r="H46" s="674">
        <f>Cn</f>
        <v>15.677184507305929</v>
      </c>
      <c r="I46" s="675"/>
      <c r="N46" s="75"/>
    </row>
    <row r="47" spans="2:21" x14ac:dyDescent="0.2">
      <c r="B47" s="74"/>
      <c r="D47" s="276" t="s">
        <v>144</v>
      </c>
      <c r="E47" s="244">
        <f>ep_ail</f>
        <v>3</v>
      </c>
      <c r="F47" s="6" t="s">
        <v>205</v>
      </c>
      <c r="G47" s="6" t="s">
        <v>210</v>
      </c>
      <c r="H47" s="247">
        <f ca="1">MS_min</f>
        <v>3.2803762470178883</v>
      </c>
      <c r="I47" s="254">
        <f ca="1">MS_max</f>
        <v>3.2804925827488094</v>
      </c>
      <c r="N47" s="75"/>
    </row>
    <row r="48" spans="2:21" x14ac:dyDescent="0.2">
      <c r="B48" s="74"/>
      <c r="D48" s="276" t="s">
        <v>145</v>
      </c>
      <c r="E48" s="244">
        <f>Q_ail</f>
        <v>4</v>
      </c>
      <c r="F48" s="274" t="s">
        <v>206</v>
      </c>
      <c r="G48" s="274" t="s">
        <v>211</v>
      </c>
      <c r="H48" s="256">
        <f ca="1">MS_Cn_min</f>
        <v>51.427063677883204</v>
      </c>
      <c r="I48" s="264">
        <f ca="1">MS_Cn_max</f>
        <v>51.428887494601646</v>
      </c>
      <c r="N48" s="75"/>
    </row>
    <row r="49" spans="2:14" x14ac:dyDescent="0.2">
      <c r="B49" s="74"/>
      <c r="D49" s="276" t="s">
        <v>148</v>
      </c>
      <c r="E49" s="244">
        <f ca="1">XpropuRef-Long_propu</f>
        <v>1110</v>
      </c>
      <c r="N49" s="75"/>
    </row>
    <row r="50" spans="2:14" x14ac:dyDescent="0.2">
      <c r="B50" s="74"/>
      <c r="D50" s="276" t="s">
        <v>146</v>
      </c>
      <c r="E50" s="272" t="str">
        <f>Forme_ogive</f>
        <v>Conique (droite)</v>
      </c>
      <c r="F50" s="273" t="s">
        <v>183</v>
      </c>
      <c r="G50" s="275" t="s">
        <v>5</v>
      </c>
      <c r="H50" s="246">
        <f>Cx</f>
        <v>0.6</v>
      </c>
      <c r="I50" s="265"/>
      <c r="J50" s="266"/>
      <c r="N50" s="75"/>
    </row>
    <row r="51" spans="2:14" x14ac:dyDescent="0.2">
      <c r="B51" s="74"/>
      <c r="D51" s="276" t="s">
        <v>142</v>
      </c>
      <c r="E51" s="244">
        <f>Long_tot</f>
        <v>1120</v>
      </c>
      <c r="G51" s="276" t="s">
        <v>212</v>
      </c>
      <c r="H51" s="6">
        <f>Sref</f>
        <v>1.0234866535306801E-2</v>
      </c>
      <c r="J51" s="267"/>
      <c r="N51" s="75"/>
    </row>
    <row r="52" spans="2:14" x14ac:dyDescent="0.2">
      <c r="B52" s="74"/>
      <c r="D52" s="276" t="s">
        <v>196</v>
      </c>
      <c r="E52" s="244">
        <f>MAX(D_ref,D_ail,D_og,(RIGHT(Nb_diam,1)=",")*MAX(D1j,D1r,D2j,D2r))</f>
        <v>104</v>
      </c>
      <c r="G52" s="276" t="s">
        <v>213</v>
      </c>
      <c r="H52" s="6">
        <f>Beta_rampe</f>
        <v>75.474708385400717</v>
      </c>
      <c r="I52" s="6">
        <v>80</v>
      </c>
      <c r="J52" s="244">
        <v>90</v>
      </c>
      <c r="N52" s="75"/>
    </row>
    <row r="53" spans="2:14" x14ac:dyDescent="0.2">
      <c r="B53" s="74"/>
      <c r="D53" s="277" t="s">
        <v>197</v>
      </c>
      <c r="E53" s="260">
        <f>E_ail*2+D_ail</f>
        <v>394</v>
      </c>
      <c r="G53" s="278" t="s">
        <v>215</v>
      </c>
      <c r="H53" s="247">
        <f ca="1">Temps_culmi</f>
        <v>10.69999999999998</v>
      </c>
      <c r="I53" s="259"/>
      <c r="J53" s="268"/>
      <c r="N53" s="75"/>
    </row>
    <row r="54" spans="2:14" x14ac:dyDescent="0.2">
      <c r="B54" s="74"/>
      <c r="G54" s="278" t="s">
        <v>216</v>
      </c>
      <c r="H54" s="242">
        <f ca="1">Altitude_culmi</f>
        <v>1251.5050472142614</v>
      </c>
      <c r="I54" s="259"/>
      <c r="J54" s="268"/>
      <c r="N54" s="75"/>
    </row>
    <row r="55" spans="2:14" x14ac:dyDescent="0.2">
      <c r="B55" s="74"/>
      <c r="C55" s="275" t="s">
        <v>233</v>
      </c>
      <c r="D55" s="249" t="s">
        <v>60</v>
      </c>
      <c r="E55" s="243">
        <f>Long_tot</f>
        <v>1120</v>
      </c>
      <c r="G55" s="278" t="s">
        <v>217</v>
      </c>
      <c r="H55" s="248">
        <f ca="1">Vit_culmi</f>
        <v>23.218460360659179</v>
      </c>
      <c r="I55" s="259"/>
      <c r="J55" s="268"/>
      <c r="N55" s="75"/>
    </row>
    <row r="56" spans="2:14" x14ac:dyDescent="0.2">
      <c r="B56" s="74"/>
      <c r="C56" s="276"/>
      <c r="D56" s="2" t="s">
        <v>219</v>
      </c>
      <c r="E56" s="244">
        <f>MAX(D_ref,D_ail,D_og,(RIGHT(Nb_diam,1)=",")*MAX(D1j,D1r,D2j,D2r))</f>
        <v>104</v>
      </c>
      <c r="G56" s="278" t="s">
        <v>133</v>
      </c>
      <c r="H56" s="242">
        <f ca="1">Portee_balistique</f>
        <v>746.86410190403069</v>
      </c>
      <c r="I56" s="259"/>
      <c r="J56" s="268"/>
      <c r="N56" s="75"/>
    </row>
    <row r="57" spans="2:14" x14ac:dyDescent="0.2">
      <c r="B57" s="74"/>
      <c r="C57" s="276"/>
      <c r="D57" s="2" t="s">
        <v>220</v>
      </c>
      <c r="E57" s="244">
        <f>E_ail*2+D_ail</f>
        <v>394</v>
      </c>
      <c r="G57" s="278" t="s">
        <v>214</v>
      </c>
      <c r="H57" s="242">
        <f ca="1">T_balistique</f>
        <v>29.200000000000149</v>
      </c>
      <c r="I57" s="259"/>
      <c r="J57" s="268"/>
      <c r="N57" s="75"/>
    </row>
    <row r="58" spans="2:14" x14ac:dyDescent="0.2">
      <c r="B58" s="74"/>
      <c r="C58" s="276"/>
      <c r="D58" s="2" t="s">
        <v>221</v>
      </c>
      <c r="E58" s="244">
        <f ca="1">MassePlein</f>
        <v>5.0831</v>
      </c>
      <c r="G58" s="278" t="s">
        <v>137</v>
      </c>
      <c r="H58" s="248">
        <f ca="1">Vit_max</f>
        <v>155.35373067854024</v>
      </c>
      <c r="I58" s="259"/>
      <c r="J58" s="268"/>
      <c r="N58" s="75"/>
    </row>
    <row r="59" spans="2:14" x14ac:dyDescent="0.2">
      <c r="B59" s="74"/>
      <c r="C59" s="277" t="s">
        <v>234</v>
      </c>
      <c r="D59" s="255" t="s">
        <v>145</v>
      </c>
      <c r="E59" s="260">
        <f>Q_ail</f>
        <v>4</v>
      </c>
      <c r="G59" s="278" t="s">
        <v>136</v>
      </c>
      <c r="H59" s="242">
        <f ca="1">Acc_max</f>
        <v>26.471700682377062</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269.11660347718168</v>
      </c>
      <c r="F62" s="280">
        <f ca="1">E62/9.81</f>
        <v>27.432885165869692</v>
      </c>
      <c r="H62" s="2"/>
      <c r="I62" s="2"/>
      <c r="J62" s="2"/>
      <c r="K62" s="2"/>
      <c r="N62" s="75"/>
    </row>
    <row r="63" spans="2:14" x14ac:dyDescent="0.2">
      <c r="B63" s="74"/>
      <c r="C63" s="276"/>
      <c r="D63" s="2" t="s">
        <v>223</v>
      </c>
      <c r="E63" s="242">
        <f ca="1">2*Acc_max*Masse_ail</f>
        <v>6.2182024902903716</v>
      </c>
      <c r="F63" s="248">
        <f ca="1">E63/9.81</f>
        <v>0.63386365854132221</v>
      </c>
      <c r="G63" s="246" t="s">
        <v>229</v>
      </c>
      <c r="H63" s="288">
        <f>S_ail*(ep_ail/1000)*2000</f>
        <v>0.11745</v>
      </c>
      <c r="I63" s="2"/>
      <c r="J63" s="2"/>
      <c r="K63" s="2"/>
      <c r="N63" s="75"/>
    </row>
    <row r="64" spans="2:14" x14ac:dyDescent="0.2">
      <c r="B64" s="74"/>
      <c r="C64" s="277"/>
      <c r="D64" s="255" t="s">
        <v>224</v>
      </c>
      <c r="E64" s="263">
        <f ca="1">0.104*S_ail*Vit_max^2</f>
        <v>49.133588454040336</v>
      </c>
      <c r="F64" s="281">
        <f ca="1">E64/9.81</f>
        <v>5.0085207394536528</v>
      </c>
      <c r="G64" s="274" t="s">
        <v>228</v>
      </c>
      <c r="H64" s="289">
        <f>(E_ail*(m_ail+n_ail)/2)/10^6</f>
        <v>1.9574999999999999E-2</v>
      </c>
      <c r="I64" s="2"/>
      <c r="J64" s="2"/>
      <c r="K64" s="2"/>
      <c r="N64" s="75"/>
    </row>
    <row r="65" spans="2:14" x14ac:dyDescent="0.2">
      <c r="B65" s="74"/>
      <c r="C65" s="282" t="s">
        <v>242</v>
      </c>
      <c r="D65" s="285" t="s">
        <v>240</v>
      </c>
      <c r="E65" s="286">
        <f ca="1">2*Acc_max*H65</f>
        <v>134.55830173859084</v>
      </c>
      <c r="F65" s="286">
        <f ca="1">E65/9.81</f>
        <v>13.716442582934846</v>
      </c>
      <c r="G65" s="287" t="s">
        <v>241</v>
      </c>
      <c r="H65" s="279">
        <f ca="1">E58/2</f>
        <v>2.54155</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11.1</v>
      </c>
      <c r="I67" s="251">
        <f ca="1">Temps_culmi</f>
        <v>10.69999999999998</v>
      </c>
      <c r="J67" s="2"/>
      <c r="K67" s="2"/>
      <c r="N67" s="75"/>
    </row>
    <row r="68" spans="2:14" x14ac:dyDescent="0.2">
      <c r="B68" s="74"/>
      <c r="C68" s="6"/>
      <c r="D68" s="2"/>
      <c r="E68" s="2"/>
      <c r="F68" s="275" t="s">
        <v>231</v>
      </c>
      <c r="G68" s="249" t="s">
        <v>129</v>
      </c>
      <c r="H68" s="250">
        <f ca="1">V_para</f>
        <v>13.016517782506746</v>
      </c>
      <c r="I68" s="251">
        <f>V_satellite</f>
        <v>12.655562623057198</v>
      </c>
      <c r="J68" s="2"/>
      <c r="K68" s="2"/>
      <c r="N68" s="75"/>
    </row>
    <row r="69" spans="2:14" x14ac:dyDescent="0.2">
      <c r="B69" s="74"/>
      <c r="C69" s="6"/>
      <c r="D69" s="2"/>
      <c r="E69" s="2"/>
      <c r="F69" s="276"/>
      <c r="G69" s="2" t="s">
        <v>237</v>
      </c>
      <c r="H69" s="247">
        <f>S_para</f>
        <v>0.48049999999999998</v>
      </c>
      <c r="I69" s="253">
        <f>S_satellite</f>
        <v>0.1</v>
      </c>
      <c r="J69" s="2"/>
      <c r="K69" s="2"/>
      <c r="N69" s="75"/>
    </row>
    <row r="70" spans="2:14" x14ac:dyDescent="0.2">
      <c r="B70" s="74"/>
      <c r="C70" s="226"/>
      <c r="D70" s="2"/>
      <c r="F70" s="276"/>
      <c r="G70" s="2" t="s">
        <v>236</v>
      </c>
      <c r="H70" s="247">
        <f ca="1">V_ouverture</f>
        <v>23.300147791401784</v>
      </c>
      <c r="I70" s="253">
        <f ca="1">V_ouv_sat</f>
        <v>71.520944821453142</v>
      </c>
      <c r="N70" s="75"/>
    </row>
    <row r="71" spans="2:14" x14ac:dyDescent="0.2">
      <c r="B71" s="74"/>
      <c r="C71" s="226"/>
      <c r="F71" s="276"/>
      <c r="G71" s="2" t="s">
        <v>201</v>
      </c>
      <c r="H71" s="247">
        <f ca="1">m_vide</f>
        <v>5.0830000000000002</v>
      </c>
      <c r="I71" s="253">
        <f>m_satellite</f>
        <v>1</v>
      </c>
      <c r="N71" s="75"/>
    </row>
    <row r="72" spans="2:14" x14ac:dyDescent="0.2">
      <c r="B72" s="74"/>
      <c r="C72" s="226"/>
      <c r="F72" s="276"/>
      <c r="G72" s="2" t="s">
        <v>238</v>
      </c>
      <c r="H72" s="283">
        <f ca="1">1/2*Rho_moyen*S_para*V_ouverture^2</f>
        <v>159.77794697941738</v>
      </c>
      <c r="I72" s="284">
        <f ca="1">1/2*Rho_moyen*S_satellite*V_ouv_sat^2</f>
        <v>313.30878982439242</v>
      </c>
      <c r="N72" s="75"/>
    </row>
    <row r="73" spans="2:14" x14ac:dyDescent="0.2">
      <c r="B73" s="74"/>
      <c r="D73" s="2"/>
      <c r="F73" s="277"/>
      <c r="G73" s="255" t="s">
        <v>239</v>
      </c>
      <c r="H73" s="256">
        <f ca="1">H72/9.81</f>
        <v>16.287252495353453</v>
      </c>
      <c r="I73" s="257">
        <f ca="1">I72/9.81</f>
        <v>31.937695191069562</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1</v>
      </c>
      <c r="G82" s="48"/>
      <c r="H82" s="48"/>
      <c r="I82" s="48"/>
      <c r="J82" s="48"/>
      <c r="K82" s="48"/>
      <c r="N82" s="75"/>
    </row>
    <row r="83" spans="2:14" x14ac:dyDescent="0.2">
      <c r="B83" s="74"/>
      <c r="C83" s="277" t="s">
        <v>336</v>
      </c>
      <c r="D83" s="433">
        <f ca="1">TODAY()</f>
        <v>45991</v>
      </c>
      <c r="E83" s="48"/>
      <c r="F83" s="436"/>
      <c r="G83" s="48"/>
      <c r="H83" s="48"/>
      <c r="I83" s="48"/>
      <c r="J83" s="48"/>
      <c r="K83" s="48"/>
      <c r="N83" s="75"/>
    </row>
    <row r="84" spans="2:14" ht="13.5" thickBot="1" x14ac:dyDescent="0.25">
      <c r="B84" s="74"/>
      <c r="E84" s="48"/>
      <c r="F84" s="436"/>
      <c r="G84" s="48"/>
      <c r="H84" s="48"/>
      <c r="I84" s="48"/>
      <c r="J84" s="440">
        <f>IF(RIGHT(Nb_diam,1)=",", "", X_j)</f>
        <v>1</v>
      </c>
      <c r="K84" s="48"/>
      <c r="N84" s="75"/>
    </row>
    <row r="85" spans="2:14" ht="13.5" thickBot="1" x14ac:dyDescent="0.25">
      <c r="B85" s="74"/>
      <c r="C85" s="275" t="s">
        <v>337</v>
      </c>
      <c r="D85" s="243" t="str">
        <f>Propu</f>
        <v>Aucun (2e ét. inerte)</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1070</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850</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1110</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5.0830000000000002</v>
      </c>
      <c r="F107" s="244">
        <f ca="1">MassePlein</f>
        <v>5.0831</v>
      </c>
      <c r="N107" s="75"/>
    </row>
    <row r="108" spans="2:14" x14ac:dyDescent="0.2">
      <c r="B108" s="74"/>
      <c r="D108" s="431" t="s">
        <v>352</v>
      </c>
      <c r="E108" s="274">
        <f>XcgSans</f>
        <v>495</v>
      </c>
      <c r="F108" s="260">
        <f ca="1">XcgPlein</f>
        <v>495.01209891601582</v>
      </c>
      <c r="N108" s="75"/>
    </row>
    <row r="109" spans="2:14" x14ac:dyDescent="0.2">
      <c r="B109" s="74"/>
      <c r="N109" s="75"/>
    </row>
    <row r="110" spans="2:14" x14ac:dyDescent="0.2">
      <c r="B110" s="74"/>
      <c r="D110" s="438" t="s">
        <v>355</v>
      </c>
      <c r="E110" s="439">
        <f ca="1">MasseVide</f>
        <v>5.0830000000000002</v>
      </c>
      <c r="G110" s="429" t="s">
        <v>356</v>
      </c>
      <c r="H110" s="265"/>
      <c r="I110" s="265"/>
      <c r="J110" s="266"/>
      <c r="N110" s="75"/>
    </row>
    <row r="111" spans="2:14" x14ac:dyDescent="0.2">
      <c r="B111" s="74"/>
      <c r="G111" s="276" t="s">
        <v>213</v>
      </c>
      <c r="H111" s="6">
        <f>Beta_rampe</f>
        <v>75.474708385400717</v>
      </c>
      <c r="I111" s="6">
        <v>80</v>
      </c>
      <c r="J111" s="244">
        <v>90</v>
      </c>
      <c r="N111" s="75"/>
    </row>
    <row r="112" spans="2:14" x14ac:dyDescent="0.2">
      <c r="B112" s="74"/>
      <c r="G112" s="278" t="s">
        <v>215</v>
      </c>
      <c r="H112" s="247">
        <f ca="1">Temps_culmi</f>
        <v>10.69999999999998</v>
      </c>
      <c r="I112" s="259"/>
      <c r="J112" s="268"/>
      <c r="N112" s="75"/>
    </row>
    <row r="113" spans="2:14" ht="12.75" customHeight="1" x14ac:dyDescent="0.25">
      <c r="B113" s="74"/>
      <c r="D113" s="435" t="s">
        <v>357</v>
      </c>
      <c r="E113" s="48"/>
      <c r="G113" s="278" t="s">
        <v>216</v>
      </c>
      <c r="H113" s="242">
        <f ca="1">Altitude_culmi</f>
        <v>1251.5050472142614</v>
      </c>
      <c r="I113" s="259"/>
      <c r="J113" s="268"/>
      <c r="N113" s="75"/>
    </row>
    <row r="114" spans="2:14" ht="12.75" customHeight="1" x14ac:dyDescent="0.25">
      <c r="B114" s="74"/>
      <c r="D114" s="48"/>
      <c r="E114" s="48"/>
      <c r="F114" s="435"/>
      <c r="G114" s="278" t="s">
        <v>217</v>
      </c>
      <c r="H114" s="248">
        <f ca="1">Vit_culmi</f>
        <v>23.218460360659179</v>
      </c>
      <c r="I114" s="259"/>
      <c r="J114" s="268"/>
      <c r="N114" s="75"/>
    </row>
    <row r="115" spans="2:14" x14ac:dyDescent="0.2">
      <c r="B115" s="74"/>
      <c r="C115" s="429" t="s">
        <v>358</v>
      </c>
      <c r="D115" s="249"/>
      <c r="E115" s="446">
        <v>0.1</v>
      </c>
      <c r="G115" s="278" t="s">
        <v>133</v>
      </c>
      <c r="H115" s="242">
        <f ca="1">Portee_balistique</f>
        <v>746.86410190403069</v>
      </c>
      <c r="I115" s="259"/>
      <c r="J115" s="268"/>
      <c r="N115" s="75"/>
    </row>
    <row r="116" spans="2:14" ht="12.75" customHeight="1" x14ac:dyDescent="0.2">
      <c r="B116" s="74"/>
      <c r="C116" s="431" t="s">
        <v>359</v>
      </c>
      <c r="D116" s="255"/>
      <c r="E116" s="447">
        <f>E_ail*(m_ail+n_ail)/2</f>
        <v>19575</v>
      </c>
      <c r="G116" s="278" t="s">
        <v>137</v>
      </c>
      <c r="H116" s="248">
        <f ca="1">Vit_max</f>
        <v>155.35373067854024</v>
      </c>
      <c r="I116" s="259"/>
      <c r="J116" s="268"/>
      <c r="N116" s="75"/>
    </row>
    <row r="117" spans="2:14" ht="12.75" customHeight="1" x14ac:dyDescent="0.2">
      <c r="B117" s="74"/>
      <c r="D117" s="48"/>
      <c r="E117" s="48"/>
      <c r="F117" s="48"/>
      <c r="G117" s="278" t="s">
        <v>136</v>
      </c>
      <c r="H117" s="242">
        <f ca="1">Acc_max</f>
        <v>26.471700682377062</v>
      </c>
      <c r="I117" s="259"/>
      <c r="J117" s="268"/>
      <c r="N117" s="75"/>
    </row>
    <row r="118" spans="2:14" x14ac:dyDescent="0.2">
      <c r="B118" s="74"/>
      <c r="C118" s="429" t="s">
        <v>360</v>
      </c>
      <c r="D118" s="249"/>
      <c r="E118" s="457"/>
      <c r="F118" s="458">
        <f>J90/100</f>
        <v>8.5</v>
      </c>
      <c r="G118" s="276" t="s">
        <v>5</v>
      </c>
      <c r="H118" s="6">
        <f>Cx</f>
        <v>0.6</v>
      </c>
      <c r="I118" s="259"/>
      <c r="J118" s="268"/>
      <c r="N118" s="75"/>
    </row>
    <row r="119" spans="2:14" x14ac:dyDescent="0.2">
      <c r="B119" s="74"/>
      <c r="C119" s="437" t="s">
        <v>361</v>
      </c>
      <c r="D119" s="2"/>
      <c r="E119" s="459">
        <f ca="1">2*Acc_max*MasseSans</f>
        <v>269.11130913704523</v>
      </c>
      <c r="F119" s="460">
        <f ca="1">E119/g</f>
        <v>27.432345477782388</v>
      </c>
      <c r="G119" s="269" t="s">
        <v>222</v>
      </c>
      <c r="H119" s="270"/>
      <c r="I119" s="270"/>
      <c r="J119" s="271"/>
      <c r="N119" s="75"/>
    </row>
    <row r="120" spans="2:14" x14ac:dyDescent="0.2">
      <c r="B120" s="74"/>
      <c r="C120" s="437" t="s">
        <v>362</v>
      </c>
      <c r="D120" s="2"/>
      <c r="E120" s="459">
        <f ca="1">2*Acc_max*E115</f>
        <v>5.2943401364754124</v>
      </c>
      <c r="F120" s="460">
        <f ca="1">E120/g</f>
        <v>0.53968808730636209</v>
      </c>
      <c r="N120" s="75"/>
    </row>
    <row r="121" spans="2:14" x14ac:dyDescent="0.2">
      <c r="B121" s="74"/>
      <c r="C121" s="431" t="s">
        <v>363</v>
      </c>
      <c r="D121" s="255"/>
      <c r="E121" s="452">
        <f ca="1">0.104*E116/1000000*Vit_max^2</f>
        <v>49.133588454040336</v>
      </c>
      <c r="F121" s="453">
        <f ca="1">E121/g</f>
        <v>5.0085207394536528</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0.48049999999999998</v>
      </c>
      <c r="G127" s="48"/>
      <c r="J127" s="48"/>
      <c r="N127" s="75"/>
    </row>
    <row r="128" spans="2:14" x14ac:dyDescent="0.2">
      <c r="B128" s="74"/>
      <c r="C128" s="670" t="s">
        <v>368</v>
      </c>
      <c r="D128" s="671"/>
      <c r="E128" s="450">
        <f ca="1">0.5*Rho_moyen*S_para*Vit_culmi^2</f>
        <v>158.6595874728238</v>
      </c>
      <c r="F128" s="451">
        <f ca="1">E128/g</f>
        <v>16.173250506913739</v>
      </c>
      <c r="H128" s="48"/>
      <c r="I128" s="48"/>
      <c r="J128" s="48"/>
      <c r="K128" s="48"/>
      <c r="N128" s="75"/>
    </row>
    <row r="129" spans="2:14" x14ac:dyDescent="0.2">
      <c r="B129" s="74"/>
      <c r="C129" s="668" t="s">
        <v>369</v>
      </c>
      <c r="D129" s="669"/>
      <c r="E129" s="452">
        <f ca="1">E128/E126*2</f>
        <v>79.329793736411901</v>
      </c>
      <c r="F129" s="453">
        <f ca="1">E129/g</f>
        <v>8.0866252534568694</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5.3968808730636209</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2025-11-30T11:14:17Z</dcterms:modified>
</cp:coreProperties>
</file>